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Libre'!$A$1:$AP$1150</definedName>
    <definedName function="false" hidden="true" localSheetId="2" name="_xlnm._FilterDatabase" vbProcedure="false">Precios!$A$1:$AA$1150</definedName>
    <definedName function="false" hidden="true" localSheetId="4" name="_xlnm._FilterDatabase" vbProcedure="false">Revisión!$A$1:$Q$1150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 ref="Z1" authorId="0">
      <text>
        <r>
          <rPr>
            <sz val="10"/>
            <rFont val="Arial"/>
            <family val="2"/>
          </rPr>
          <t xml:space="preserve">Referencia: precio más bajo encontrado del mismo producto en otras tiendas en línea (data/precios_otros_marketplaces.csv, scripts/otros_marketplaces.py). No cambia el Precio Meli Final.</t>
        </r>
      </text>
    </comment>
    <comment ref="AA1" authorId="0">
      <text>
        <r>
          <rPr>
            <sz val="10"/>
            <rFont val="Arial"/>
            <family val="2"/>
          </rPr>
          <t xml:space="preserve">Tienda del precio de la columna Z y cuántas tiendas se compararon; el detalle está en data/catalogo.db y en la pantalla «Comparar precios» del visor.</t>
        </r>
      </text>
    </comment>
  </commentList>
</comments>
</file>

<file path=xl/sharedStrings.xml><?xml version="1.0" encoding="utf-8"?>
<sst xmlns="http://schemas.openxmlformats.org/spreadsheetml/2006/main" count="39326" uniqueCount="17500">
  <si>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</si>
  <si>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</si>
  <si>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</si>
  <si>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</si>
  <si>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</si>
  <si>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</si>
  <si>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</si>
  <si>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</si>
  <si>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</si>
  <si>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</si>
  <si>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</si>
  <si>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</si>
  <si>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</si>
  <si>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</si>
  <si>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</si>
  <si>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</si>
  <si>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</si>
  <si>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</si>
  <si>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</si>
  <si>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</si>
  <si>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</si>
  <si>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</si>
  <si>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</si>
  <si>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</si>
  <si>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</si>
  <si>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</si>
  <si>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</si>
  <si>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</si>
  <si>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</si>
  <si>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</si>
  <si>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</si>
  <si>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</si>
  <si>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</si>
  <si>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</si>
  <si>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</si>
  <si>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</si>
  <si>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</si>
  <si>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</si>
  <si>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</si>
  <si>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</si>
  <si>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</si>
  <si>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</si>
  <si>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</si>
  <si>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</si>
  <si>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</si>
  <si>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</si>
  <si>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</si>
  <si>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</si>
  <si>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</si>
  <si>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</si>
  <si>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</si>
  <si>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</si>
  <si>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</si>
  <si>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</si>
  <si>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</si>
  <si>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</si>
  <si>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</si>
  <si>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</si>
  <si>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</si>
  <si>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</si>
  <si>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</si>
  <si>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</si>
  <si>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</si>
  <si>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</si>
  <si>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</si>
  <si>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</si>
  <si>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</si>
  <si>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</si>
  <si>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</si>
  <si>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</si>
  <si>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</si>
  <si>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</si>
  <si>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</si>
  <si>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</si>
  <si>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</si>
  <si>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</si>
  <si>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</si>
  <si>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</si>
  <si>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</si>
  <si>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</si>
  <si>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</si>
  <si>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</si>
  <si>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</si>
  <si>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</si>
  <si>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</si>
  <si>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</si>
  <si>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</si>
  <si>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</si>
  <si>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</si>
  <si>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</si>
  <si>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</si>
  <si>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</si>
  <si>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</si>
  <si>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</si>
  <si>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</si>
  <si>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</si>
  <si>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</si>
  <si>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</si>
  <si>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</si>
  <si>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</si>
  <si>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</si>
  <si>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</si>
  <si>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</si>
  <si>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</si>
  <si>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</si>
  <si>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</si>
  <si>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</si>
  <si>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</si>
  <si>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</si>
  <si>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</si>
  <si>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</si>
  <si>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</si>
  <si>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</si>
  <si>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</si>
  <si>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</si>
  <si>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</si>
  <si>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</si>
  <si>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</si>
  <si>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https://raw.githubusercontent.com/zublimemx/marketplaces-product-images/main/products/7501058623317/images/7501058623317_2.jpg</t>
  </si>
  <si>
    <t xml:space="preserve">https://raw.githubusercontent.com/zublimemx/marketplaces-product-images/main/products/7501058623317/images/7501058623317_3.jpg</t>
  </si>
  <si>
    <t xml:space="preserve">https://raw.githubusercontent.com/zublimemx/marketplaces-product-images/main/products/7501058623317/images/7501058623317_4.jpg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</si>
  <si>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</si>
  <si>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</si>
  <si>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</si>
  <si>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</si>
  <si>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</si>
  <si>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</si>
  <si>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</si>
  <si>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</si>
  <si>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</si>
  <si>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</si>
  <si>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</si>
  <si>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</si>
  <si>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</si>
  <si>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</si>
  <si>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</si>
  <si>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</si>
  <si>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</si>
  <si>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</si>
  <si>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</si>
  <si>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</si>
  <si>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</si>
  <si>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</si>
  <si>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</si>
  <si>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</si>
  <si>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</si>
  <si>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</si>
  <si>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</si>
  <si>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</si>
  <si>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</si>
  <si>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</si>
  <si>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</si>
  <si>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</si>
  <si>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</si>
  <si>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</si>
  <si>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</si>
  <si>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</si>
  <si>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</si>
  <si>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</si>
  <si>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</si>
  <si>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</si>
  <si>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</si>
  <si>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</si>
  <si>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</si>
  <si>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</si>
  <si>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</si>
  <si>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</si>
  <si>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</si>
  <si>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</si>
  <si>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</si>
  <si>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</si>
  <si>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</si>
  <si>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</si>
  <si>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</si>
  <si>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</si>
  <si>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</si>
  <si>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</si>
  <si>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</si>
  <si>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</si>
  <si>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</si>
  <si>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</si>
  <si>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</si>
  <si>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</si>
  <si>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</si>
  <si>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</si>
  <si>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</si>
  <si>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</si>
  <si>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</si>
  <si>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</si>
  <si>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MLM16139645</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</si>
  <si>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</si>
  <si>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</si>
  <si>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</si>
  <si>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</si>
  <si>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</si>
  <si>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</si>
  <si>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</si>
  <si>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</si>
  <si>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</si>
  <si>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</si>
  <si>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</si>
  <si>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</si>
  <si>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</si>
  <si>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</si>
  <si>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</si>
  <si>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</si>
  <si>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</si>
  <si>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</si>
  <si>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</si>
  <si>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</si>
  <si>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</si>
  <si>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</si>
  <si>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</si>
  <si>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</si>
  <si>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</si>
  <si>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</si>
  <si>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</si>
  <si>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</si>
  <si>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</si>
  <si>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</si>
  <si>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</si>
  <si>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</si>
  <si>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</si>
  <si>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https://raw.githubusercontent.com/zublimemx/marketplaces-product-images/main/products/8020030091252/images/8020030091252_4.jpg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</si>
  <si>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</si>
  <si>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</si>
  <si>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</si>
  <si>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</si>
  <si>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</si>
  <si>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</si>
  <si>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</si>
  <si>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</si>
  <si>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</si>
  <si>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</si>
  <si>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</si>
  <si>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</si>
  <si>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</si>
  <si>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</si>
  <si>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</si>
  <si>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</si>
  <si>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</si>
  <si>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</si>
  <si>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</si>
  <si>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</si>
  <si>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</si>
  <si>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</si>
  <si>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</si>
  <si>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</si>
  <si>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</si>
  <si>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</si>
  <si>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</si>
  <si>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</si>
  <si>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</si>
  <si>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</si>
  <si>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</si>
  <si>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</si>
  <si>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</si>
  <si>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</si>
  <si>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</si>
  <si>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</si>
  <si>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</si>
  <si>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</si>
  <si>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</si>
  <si>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</si>
  <si>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</si>
  <si>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</si>
  <si>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</si>
  <si>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</si>
  <si>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</si>
  <si>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</si>
  <si>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</si>
  <si>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</si>
  <si>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</si>
  <si>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</si>
  <si>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</si>
  <si>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</si>
  <si>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</si>
  <si>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</si>
  <si>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</si>
  <si>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</si>
  <si>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</si>
  <si>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</si>
  <si>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</si>
  <si>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</si>
  <si>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</si>
  <si>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</si>
  <si>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</si>
  <si>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</si>
  <si>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</si>
  <si>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</si>
  <si>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</si>
  <si>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</si>
  <si>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</si>
  <si>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</si>
  <si>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</si>
  <si>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</si>
  <si>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</si>
  <si>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</si>
  <si>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</si>
  <si>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</si>
  <si>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</si>
  <si>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</si>
  <si>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</si>
  <si>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</si>
  <si>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</si>
  <si>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</si>
  <si>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MLM45284329</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</si>
  <si>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</si>
  <si>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</si>
  <si>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</si>
  <si>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</si>
  <si>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</si>
  <si>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</si>
  <si>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</si>
  <si>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</si>
  <si>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</si>
  <si>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</si>
  <si>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</si>
  <si>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</si>
  <si>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MLM39474731</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</si>
  <si>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</si>
  <si>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</si>
  <si>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</si>
  <si>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</si>
  <si>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</si>
  <si>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</si>
  <si>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</si>
  <si>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</si>
  <si>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</si>
  <si>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</si>
  <si>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</si>
  <si>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</si>
  <si>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</si>
  <si>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</si>
  <si>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MLM45287887</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</si>
  <si>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</si>
  <si>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</si>
  <si>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</si>
  <si>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</si>
  <si>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</si>
  <si>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</si>
  <si>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</si>
  <si>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</si>
  <si>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</si>
  <si>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</si>
  <si>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https://raw.githubusercontent.com/zublimemx/marketplaces-product-images/main/products/7590002012468/images/7590002012468_1.jpg</t>
  </si>
  <si>
    <t xml:space="preserve">https://raw.githubusercontent.com/zublimemx/marketplaces-product-images/main/products/7590002012468/images/7590002012468_3.jpg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</si>
  <si>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</si>
  <si>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</si>
  <si>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</si>
  <si>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</si>
  <si>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</si>
  <si>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</si>
  <si>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MLM52121009</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</si>
  <si>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</si>
  <si>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</si>
  <si>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</si>
  <si>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</si>
  <si>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</si>
  <si>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</si>
  <si>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</si>
  <si>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</si>
  <si>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</si>
  <si>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</si>
  <si>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</si>
  <si>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</si>
  <si>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</si>
  <si>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</si>
  <si>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</si>
  <si>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</si>
  <si>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</si>
  <si>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</si>
  <si>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</si>
  <si>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</si>
  <si>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</si>
  <si>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</si>
  <si>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</si>
  <si>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</si>
  <si>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</si>
  <si>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</si>
  <si>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</si>
  <si>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</si>
  <si>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</si>
  <si>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</si>
  <si>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</si>
  <si>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</si>
  <si>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</si>
  <si>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</si>
  <si>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</si>
  <si>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</si>
  <si>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</si>
  <si>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</si>
  <si>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</si>
  <si>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</si>
  <si>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</si>
  <si>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</si>
  <si>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</si>
  <si>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</si>
  <si>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</si>
  <si>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</si>
  <si>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</si>
  <si>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MLM16997453</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</si>
  <si>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</si>
  <si>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</si>
  <si>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</si>
  <si>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</si>
  <si>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</si>
  <si>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</si>
  <si>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</si>
  <si>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</si>
  <si>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MLM40172144</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</si>
  <si>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</si>
  <si>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</si>
  <si>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</si>
  <si>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</si>
  <si>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</si>
  <si>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</si>
  <si>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</si>
  <si>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</si>
  <si>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</si>
  <si>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</si>
  <si>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</si>
  <si>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</si>
  <si>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</si>
  <si>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MLM36084341</t>
  </si>
  <si>
    <t xml:space="preserve">Max Etapa 2 Chico</t>
  </si>
  <si>
    <t xml:space="preserve">Chico</t>
  </si>
  <si>
    <t xml:space="preserve">Peso del bebé: 5 a 7.5 kg; Con óxido de zinc: Sí; Formato de venta: Paquete; Con gel superabsorbente: Sí; Hipoalergénico: Sí; Libre de látex: Sí; Libre de parabenos: Sí; Sin fragancia</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</si>
  <si>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</si>
  <si>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</si>
  <si>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</si>
  <si>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</si>
  <si>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</si>
  <si>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</si>
  <si>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MLM58935014</t>
  </si>
  <si>
    <t xml:space="preserve">Max Etapa 3 Mediano</t>
  </si>
  <si>
    <t xml:space="preserve">Etapa 3</t>
  </si>
  <si>
    <t xml:space="preserve">Mediano</t>
  </si>
  <si>
    <t xml:space="preserve">Peso del bebé: 7 a 10 kg; Con óxido de zinc: Sí; Formato de venta: Paquete; Con indicador de humedad: Sí; Con gel superabsorbente: Sí; Hipoalergénico: Sí; Libre de látex: Sí; Libre de parabenos: Sí; Sin fragancia</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</si>
  <si>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</si>
  <si>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</si>
  <si>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</si>
  <si>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</si>
  <si>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</si>
  <si>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</si>
  <si>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</si>
  <si>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</si>
  <si>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</si>
  <si>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MLM39473982</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</si>
  <si>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</si>
  <si>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</si>
  <si>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</si>
  <si>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</si>
  <si>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</si>
  <si>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</si>
  <si>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https://raw.githubusercontent.com/zublimemx/marketplaces-product-images/main/products/7501287630926/images/7501287630926_1.jpg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</si>
  <si>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</si>
  <si>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</si>
  <si>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</si>
  <si>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</si>
  <si>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MLM17379871</t>
  </si>
  <si>
    <t xml:space="preserve">Niña Etapa 6</t>
  </si>
  <si>
    <t xml:space="preserve">XXG</t>
  </si>
  <si>
    <t xml:space="preserve">Niñas</t>
  </si>
  <si>
    <t xml:space="preserve">Peso del bebé: más de 13.5 kg; Indicador de humedad: Sí; Dermatest: Sí; Formato de venta: Paquete; Protección de hasta 12 h; Con gel superabsorbente: Sí; Libre de látex: Sí; Libre de parabenos: Sí</t>
  </si>
  <si>
    <t xml:space="preserve">https://raw.githubusercontent.com/zublimemx/marketplaces-product-images/main/products/7506425604388/images/7506425604388_1.jpg</t>
  </si>
  <si>
    <t xml:space="preserve">https://raw.githubusercontent.com/zublimemx/marketplaces-product-images/main/products/7506425604388/images/7506425604388_2.jpg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</si>
  <si>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</si>
  <si>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</si>
  <si>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</si>
  <si>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</si>
  <si>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</si>
  <si>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</si>
  <si>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MLM19531168</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</si>
  <si>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</si>
  <si>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</si>
  <si>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</si>
  <si>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</si>
  <si>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</si>
  <si>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https://raw.githubusercontent.com/zublimemx/marketplaces-product-images/main/products/5000174305449/images/5000174305449_2.jpg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</si>
  <si>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</si>
  <si>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</si>
  <si>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</si>
  <si>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</si>
  <si>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</si>
  <si>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</si>
  <si>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MLM47537482</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</si>
  <si>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</si>
  <si>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</si>
  <si>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</si>
  <si>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</si>
  <si>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</si>
  <si>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</si>
  <si>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</si>
  <si>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</si>
  <si>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</si>
  <si>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</si>
  <si>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</si>
  <si>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</si>
  <si>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</si>
  <si>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</si>
  <si>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</si>
  <si>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</si>
  <si>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</si>
  <si>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MLM17379866</t>
  </si>
  <si>
    <t xml:space="preserve">Niña Etapa 5</t>
  </si>
  <si>
    <t xml:space="preserve">XG</t>
  </si>
  <si>
    <t xml:space="preserve">Indicador de humedad: Sí; Dermatest: Sí; Formato de venta: Paquete; Peso del bebé: 11 a 14.5 kg; Protección de hasta 12 h; Con gel superabsorbente: Sí; Hipoalergénico: Sí; Libre de látex: Sí; Libre de parabenos: Sí; Sin fragancia</t>
  </si>
  <si>
    <t xml:space="preserve">https://raw.githubusercontent.com/zublimemx/marketplaces-product-images/main/products/7506425604340/images/7506425604340_1.jpg</t>
  </si>
  <si>
    <t xml:space="preserve">https://raw.githubusercontent.com/zublimemx/marketplaces-product-images/main/products/7506425604340/images/7506425604340_2.jpg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</si>
  <si>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</si>
  <si>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</si>
  <si>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</si>
  <si>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</si>
  <si>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MLM50964112</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</si>
  <si>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</si>
  <si>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</si>
  <si>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</si>
  <si>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</si>
  <si>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</si>
  <si>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</si>
  <si>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</si>
  <si>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</si>
  <si>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https://raw.githubusercontent.com/zublimemx/marketplaces-product-images/main/products/3662042003059/images/3662042003059_1.jpg</t>
  </si>
  <si>
    <t xml:space="preserve">https://raw.githubusercontent.com/zublimemx/marketplaces-product-images/main/products/3662042003059/images/3662042003059_4.jpg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</si>
  <si>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</si>
  <si>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</si>
  <si>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</si>
  <si>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</si>
  <si>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MLM14562941</t>
  </si>
  <si>
    <t xml:space="preserve">De 1 a 3 años</t>
  </si>
  <si>
    <t xml:space="preserve">Etapa: 3; Con HMO: Sí; Con DHA: Sí; Con probióticos: Sí; Formato de venta: Unidad; Contiene lactosa: Sí; Conservación a temperatura ambiente</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</si>
  <si>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</si>
  <si>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</si>
  <si>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</si>
  <si>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</si>
  <si>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</si>
  <si>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</si>
  <si>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</si>
  <si>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MLM58916395</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</si>
  <si>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</si>
  <si>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</si>
  <si>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</si>
  <si>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</si>
  <si>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</si>
  <si>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</si>
  <si>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</si>
  <si>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</si>
  <si>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</si>
  <si>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</si>
  <si>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</si>
  <si>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</si>
  <si>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</si>
  <si>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</si>
  <si>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</si>
  <si>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</si>
  <si>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</si>
  <si>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</si>
  <si>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</si>
  <si>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MLM39455911</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</si>
  <si>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</si>
  <si>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</si>
  <si>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</si>
  <si>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</si>
  <si>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</si>
  <si>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</si>
  <si>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</si>
  <si>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</si>
  <si>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</si>
  <si>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https://raw.githubusercontent.com/zublimemx/marketplaces-product-images/main/products/7501249606778/images/7501249606778_1.jpg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</si>
  <si>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</si>
  <si>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</si>
  <si>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</si>
  <si>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</si>
  <si>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MLM69334459</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</si>
  <si>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</si>
  <si>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</si>
  <si>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 Modelo: 06454011</t>
  </si>
  <si>
    <t xml:space="preserve">https://raw.githubusercontent.com/zublimemx/marketplaces-product-images/main/products/4015630981977/images/4015630981977_2.jpg</t>
  </si>
  <si>
    <t xml:space="preserve">https://raw.githubusercontent.com/zublimemx/marketplaces-product-images/main/products/4015630981977/images/4015630981977_3.jpg</t>
  </si>
  <si>
    <t xml:space="preserve">https://raw.githubusercontent.com/zublimemx/marketplaces-product-images/main/products/4015630981977/images/4015630981977_4.jpg</t>
  </si>
  <si>
    <t xml:space="preserve">https://raw.githubusercontent.com/zublimemx/marketplaces-product-images/main/products/4015630981977/images/4015630981977_5.jpg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</si>
  <si>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</si>
  <si>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</si>
  <si>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</si>
  <si>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</si>
  <si>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MLM39455468</t>
  </si>
  <si>
    <t xml:space="preserve">Flanax</t>
  </si>
  <si>
    <t xml:space="preserve">550 mg</t>
  </si>
  <si>
    <t xml:space="preserve">Naproxeno sódico</t>
  </si>
  <si>
    <t xml:space="preserve">006M90 SSA</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</si>
  <si>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</si>
  <si>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</si>
  <si>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</si>
  <si>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</si>
  <si>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</si>
  <si>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</si>
  <si>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</si>
  <si>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</si>
  <si>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MLM19543669</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</si>
  <si>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</si>
  <si>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</si>
  <si>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</si>
  <si>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</si>
  <si>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</si>
  <si>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</si>
  <si>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</si>
  <si>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</si>
  <si>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</si>
  <si>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</si>
  <si>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</si>
  <si>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</si>
  <si>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</si>
  <si>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</si>
  <si>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</si>
  <si>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MLM21635965</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</si>
  <si>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</si>
  <si>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</si>
  <si>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</si>
  <si>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</si>
  <si>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</si>
  <si>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</si>
  <si>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</si>
  <si>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</si>
  <si>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https://raw.githubusercontent.com/zublimemx/marketplaces-product-images/main/products/7509546054032/images/7509546054032_3.jpg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</si>
  <si>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</si>
  <si>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</si>
  <si>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</si>
  <si>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</si>
  <si>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MLM17379849</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</si>
  <si>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</si>
  <si>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</si>
  <si>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</si>
  <si>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</si>
  <si>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</si>
  <si>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</si>
  <si>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</si>
  <si>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MLM40170397</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</si>
  <si>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</si>
  <si>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</si>
  <si>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</si>
  <si>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</si>
  <si>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</si>
  <si>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</si>
  <si>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https://raw.githubusercontent.com/zublimemx/marketplaces-product-images/main/products/7501471800265/images/7501471800265_2.jpg</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</si>
  <si>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</si>
  <si>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</si>
  <si>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</si>
  <si>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</si>
  <si>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</si>
  <si>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</si>
  <si>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</si>
  <si>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</si>
  <si>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https://raw.githubusercontent.com/zublimemx/marketplaces-product-images/main/products/4015630067084/images/4015630067084_3.jpg</t>
  </si>
  <si>
    <t xml:space="preserve">https://raw.githubusercontent.com/zublimemx/marketplaces-product-images/main/products/4015630067084/images/4015630067084_4.jpg</t>
  </si>
  <si>
    <t xml:space="preserve">https://raw.githubusercontent.com/zublimemx/marketplaces-product-images/main/products/4015630067084/images/4015630067084_5.jpg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</si>
  <si>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</si>
  <si>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</si>
  <si>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</si>
  <si>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</si>
  <si>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MLM40171448</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</si>
  <si>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</si>
  <si>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</si>
  <si>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</si>
  <si>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</si>
  <si>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</si>
  <si>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</si>
  <si>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</si>
  <si>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MLM38429330</t>
  </si>
  <si>
    <t xml:space="preserve">Max Etapa 1 Recién Nacido</t>
  </si>
  <si>
    <t xml:space="preserve">Recién Nacido</t>
  </si>
  <si>
    <t xml:space="preserve">Peso del bebé: 2.5 a 5.5 kg; Con óxido de zinc: Sí; Formato de venta: Paquete; Con gel superabsorbente: Sí; Con barreras reforzadas anti-derrames: Sí; Hipoalergénico: Sí; Libre de látex: Sí; Libre de parabenos: Sí</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</si>
  <si>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</si>
  <si>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</si>
  <si>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</si>
  <si>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</si>
  <si>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</si>
  <si>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</si>
  <si>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MLM50963712</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</si>
  <si>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</si>
  <si>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</si>
  <si>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</si>
  <si>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</si>
  <si>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</si>
  <si>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</si>
  <si>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</si>
  <si>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</si>
  <si>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</si>
  <si>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</si>
  <si>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MLM17379869</t>
  </si>
  <si>
    <t xml:space="preserve">Niña Etapa 4</t>
  </si>
  <si>
    <t xml:space="preserve">Grande (G)</t>
  </si>
  <si>
    <t xml:space="preserve">Indicador de humedad: Sí; Dermatest: Sí; Formato de venta: Paquete; Peso del bebé: 9 a 12 kg; Con gel superabsorbente: Sí; Libre de látex: Sí</t>
  </si>
  <si>
    <t xml:space="preserve">https://raw.githubusercontent.com/zublimemx/marketplaces-product-images/main/products/7506425604302/images/7506425604302_1.jpg</t>
  </si>
  <si>
    <t xml:space="preserve">https://raw.githubusercontent.com/zublimemx/marketplaces-product-images/main/products/7506425604302/images/7506425604302_2.jpg</t>
  </si>
  <si>
    <t xml:space="preserve">https://raw.githubusercontent.com/zublimemx/marketplaces-product-images/main/products/7506425604302/images/7506425604302_3.jpg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</si>
  <si>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</si>
  <si>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</si>
  <si>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</si>
  <si>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</si>
  <si>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MLM40169652</t>
  </si>
  <si>
    <t xml:space="preserve">Duo</t>
  </si>
  <si>
    <t xml:space="preserve">12.5 mg/850 mg</t>
  </si>
  <si>
    <t xml:space="preserve">Empagliflozina y clorhidrato de metformina</t>
  </si>
  <si>
    <t xml:space="preserve">Empagliflozina 12.5 mg / Clorhidrato de metformina 850 mg</t>
  </si>
  <si>
    <t xml:space="preserve">432M2015 SSA</t>
  </si>
  <si>
    <t xml:space="preserve">Venta con receta médica; Uso: Diabetes mellitus tipo 2; Formato de venta: Caja; Receta simple; Fracción IV</t>
  </si>
  <si>
    <t xml:space="preserve">https://raw.githubusercontent.com/zublimemx/marketplaces-product-images/main/products/7501034630124/images/7501034630124_2.jpg</t>
  </si>
  <si>
    <t xml:space="preserve">https://raw.githubusercontent.com/zublimemx/marketplaces-product-images/main/products/7501034630124/images/7501034630124_3.jpg</t>
  </si>
  <si>
    <t xml:space="preserve">https://raw.githubusercontent.com/zublimemx/marketplaces-product-images/main/products/7501034630124/images/7501034630124_4.jpg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</si>
  <si>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</si>
  <si>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</si>
  <si>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</si>
  <si>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</si>
  <si>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MLM58752506</t>
  </si>
  <si>
    <t xml:space="preserve">Unisex Recién Nacido Etapa 1</t>
  </si>
  <si>
    <t xml:space="preserve">Indicador de humedad: Sí; Dermatest: Sí; Formato de venta: Paquete; Peso del bebé: 3 a 5.5 kg; Protección de hasta 12 h; Con barreras reforzadas anti-derrames: Sí; Con gel superabsorbente: Sí; Hipoalergénico: Sí; Libre de látex: Sí; Libre de parabenos: Sí; Sin fragancia</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</si>
  <si>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</si>
  <si>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</si>
  <si>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</si>
  <si>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</si>
  <si>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</si>
  <si>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</si>
  <si>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</si>
  <si>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</si>
  <si>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</si>
  <si>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</si>
  <si>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</si>
  <si>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</si>
  <si>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</si>
  <si>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</si>
  <si>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</si>
  <si>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</si>
  <si>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MLM40172270</t>
  </si>
  <si>
    <t xml:space="preserve">Diclofenaco / Tiamina (B1) / Piridoxina (B6) / Cianocobalamina (B12)</t>
  </si>
  <si>
    <t xml:space="preserve">https://raw.githubusercontent.com/zublimemx/marketplaces-product-images/main/products/7501298221403/images/7501298221403_1.jpg</t>
  </si>
  <si>
    <t xml:space="preserve">https://raw.githubusercontent.com/zublimemx/marketplaces-product-images/main/products/7501298221403/images/7501298221403_2.jpg</t>
  </si>
  <si>
    <t xml:space="preserve">https://raw.githubusercontent.com/zublimemx/marketplaces-product-images/main/products/7501298221403/images/7501298221403_3.jpg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</si>
  <si>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</si>
  <si>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</si>
  <si>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</si>
  <si>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</si>
  <si>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MLM47333646</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</si>
  <si>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</si>
  <si>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</si>
  <si>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</si>
  <si>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</si>
  <si>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</si>
  <si>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</si>
  <si>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</si>
  <si>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</si>
  <si>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</si>
  <si>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</si>
  <si>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MLM47334148</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</si>
  <si>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</si>
  <si>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</si>
  <si>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</si>
  <si>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</si>
  <si>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</si>
  <si>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</si>
  <si>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</si>
  <si>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</si>
  <si>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</si>
  <si>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</si>
  <si>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</si>
  <si>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</si>
  <si>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</si>
  <si>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</si>
  <si>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</si>
  <si>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</si>
  <si>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MLM40998724</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</si>
  <si>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</si>
  <si>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</si>
  <si>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</si>
  <si>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</si>
  <si>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</si>
  <si>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</si>
  <si>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</si>
  <si>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</si>
  <si>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MLM17379867</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</si>
  <si>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</si>
  <si>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</si>
  <si>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</si>
  <si>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</si>
  <si>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</si>
  <si>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</si>
  <si>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</si>
  <si>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</si>
  <si>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</si>
  <si>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MLM39475976</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</si>
  <si>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</si>
  <si>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</si>
  <si>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</si>
  <si>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</si>
  <si>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</si>
  <si>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</si>
  <si>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</si>
  <si>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https://raw.githubusercontent.com/zublimemx/marketplaces-product-images/main/products/7501165005624/images/7501165005624_2.jpg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</si>
  <si>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</si>
  <si>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</si>
  <si>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</si>
  <si>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</si>
  <si>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MLM39474643</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</si>
  <si>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</si>
  <si>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</si>
  <si>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</si>
  <si>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</si>
  <si>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</si>
  <si>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</si>
  <si>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</si>
  <si>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https://raw.githubusercontent.com/zublimemx/marketplaces-product-images/main/products/7501298217703/images/7501298217703_3.jpg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</si>
  <si>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</si>
  <si>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</si>
  <si>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</si>
  <si>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</si>
  <si>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MLM17379872</t>
  </si>
  <si>
    <t xml:space="preserve">Niño</t>
  </si>
  <si>
    <t xml:space="preserve">Tipo de pañal: Desechable; Certificación: Dermatest; Peso del bebé: 9 a 12 kg; Con gel superabsorbente: Sí; Con barreras reforzadas anti-derrames: Sí; Libre de látex: Sí</t>
  </si>
  <si>
    <t xml:space="preserve">https://raw.githubusercontent.com/zublimemx/marketplaces-product-images/main/products/7506425604289/images/7506425604289_1.jpg</t>
  </si>
  <si>
    <t xml:space="preserve">https://raw.githubusercontent.com/zublimemx/marketplaces-product-images/main/products/7506425604289/images/7506425604289_2.jpg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</si>
  <si>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</si>
  <si>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</si>
  <si>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</si>
  <si>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</si>
  <si>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MLM40172770</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</si>
  <si>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</si>
  <si>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</si>
  <si>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</si>
  <si>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</si>
  <si>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</si>
  <si>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</si>
  <si>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</si>
  <si>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</si>
  <si>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</si>
  <si>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</si>
  <si>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</si>
  <si>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MLM48937609</t>
  </si>
  <si>
    <t xml:space="preserve">Peso ideal: 16 kg; Cintas estirables; Absorbencia focalizada al frente; Formato de venta: Paquete</t>
  </si>
  <si>
    <t xml:space="preserve">https://raw.githubusercontent.com/zublimemx/marketplaces-product-images/main/products/7506425662920/images/7506425662920_3.jpg</t>
  </si>
  <si>
    <t xml:space="preserve">https://raw.githubusercontent.com/zublimemx/marketplaces-product-images/main/products/7506425662920/images/7506425662920_4.jpg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</si>
  <si>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</si>
  <si>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</si>
  <si>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</si>
  <si>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</si>
  <si>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</si>
  <si>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</si>
  <si>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MLM19639133</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</si>
  <si>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</si>
  <si>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</si>
  <si>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</si>
  <si>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https://raw.githubusercontent.com/zublimemx/marketplaces-product-images/main/products/7501868900134/images/7501868900134_1.jpg</t>
  </si>
  <si>
    <t xml:space="preserve">https://raw.githubusercontent.com/zublimemx/marketplaces-product-images/main/products/7501868900134/images/7501868900134_3.jpg</t>
  </si>
  <si>
    <t xml:space="preserve">https://raw.githubusercontent.com/zublimemx/marketplaces-product-images/main/products/7501868900134/images/7501868900134_4.jpg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</si>
  <si>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</si>
  <si>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</si>
  <si>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</si>
  <si>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</si>
  <si>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MLM47401608</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</si>
  <si>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</si>
  <si>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</si>
  <si>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</si>
  <si>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</si>
  <si>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</si>
  <si>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</si>
  <si>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</si>
  <si>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</si>
  <si>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</si>
  <si>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</si>
  <si>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</si>
  <si>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</si>
  <si>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</si>
  <si>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</si>
  <si>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</si>
  <si>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</si>
  <si>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</si>
  <si>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MLM22031540</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</si>
  <si>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</si>
  <si>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</si>
  <si>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</si>
  <si>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</si>
  <si>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</si>
  <si>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</si>
  <si>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</si>
  <si>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</si>
  <si>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</si>
  <si>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</si>
  <si>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Etapa 2, versión unisex, para bebés de 5 a 7.5 kg. Están elaborados con materiales Delicate Care y adicionados con ingredientes como aloe vera, manzanilla, vitamina E y avena, pensados para cuidar la piel delicada del bebé y ayudar a evitar irritaciones. Incorporan tecnología de comodidad en movimiento para que el pequeño juegue y se desplace sin sentirse limitado.
Beneficios:
- Gel superabsorbente y absorción focalizada que ayudan a retener la humedad y a prevenir fugas
- Barreras reforzadas anti-derrames y una bolsa interna que contiene el líquido, mejora el ajuste y ayuda a evitar escurrimientos por la parte trasera
- Cubierta ultrarespirable y canales de aire que ayudan a mantener la piel fresca
- Cubierta suave, cintura elastizada y cintas elastizadas para un ajuste cómodo
- Indicador de humedad que avisa cuándo es momento de cambiar el pañal
- Protección de hasta 12 horas
- Hipoalergénico, libre de parabenos y libre de látex, con fragancia
Presentación:
Paquete con 38 pañales desechables, talla P (Chico), unisex.
Advertencias:
- Consulte la guía de peso del empaque para elegir la etapa adecuada para su bebé.
- Cambie el pañal con frecuencia y mantenga la piel del bebé limpia y seca.
- Deseche el pañal usado en la basura, no en el drenaje. Mantenga el producto fuera del alcance de los niños.</t>
  </si>
  <si>
    <t xml:space="preserve">MLM17379811</t>
  </si>
  <si>
    <t xml:space="preserve">Chico (P)</t>
  </si>
  <si>
    <t xml:space="preserve">Tipo de pañal: Desechable; Rango de peso: 5 a 7.5 kg; Con gel superabsorbente; Con indicador de humedad; Cintura y cintas elastizadas; Hipoalergénico; Libre de parabenos; Libre de látex; Protección de hasta 12 horas</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</si>
  <si>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</si>
  <si>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</si>
  <si>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</si>
  <si>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</si>
  <si>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</si>
  <si>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MLM39474259</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</si>
  <si>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</si>
  <si>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</si>
  <si>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</si>
  <si>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</si>
  <si>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</si>
  <si>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</si>
  <si>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https://raw.githubusercontent.com/zublimemx/marketplaces-product-images/main/products/7501314701827/images/7501314701827_2.jpg</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</si>
  <si>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</si>
  <si>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</si>
  <si>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</si>
  <si>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</si>
  <si>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</si>
  <si>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MLM39476184</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</si>
  <si>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</si>
  <si>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</si>
  <si>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</si>
  <si>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</si>
  <si>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</si>
  <si>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</si>
  <si>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</si>
  <si>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</si>
  <si>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</si>
  <si>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</si>
  <si>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</si>
  <si>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</si>
  <si>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</si>
  <si>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</si>
  <si>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MLM45287653</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</si>
  <si>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</si>
  <si>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</si>
  <si>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</si>
  <si>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</si>
  <si>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</si>
  <si>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</si>
  <si>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https://raw.githubusercontent.com/zublimemx/marketplaces-product-images/main/products/7501298265100/images/7501298265100_2.jpg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</si>
  <si>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</si>
  <si>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</si>
  <si>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</si>
  <si>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</si>
  <si>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MLM19532240</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</si>
  <si>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</si>
  <si>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</si>
  <si>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</si>
  <si>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</si>
  <si>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</si>
  <si>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https://raw.githubusercontent.com/zublimemx/marketplaces-product-images/main/products/7501943488922/images/7501943488922_3.jpg</t>
  </si>
  <si>
    <t xml:space="preserve">https://raw.githubusercontent.com/zublimemx/marketplaces-product-images/main/products/7501943488922/images/7501943488922_4.jpg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</si>
  <si>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</si>
  <si>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</si>
  <si>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</si>
  <si>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</si>
  <si>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MLM39455774</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</si>
  <si>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</si>
  <si>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</si>
  <si>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</si>
  <si>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</si>
  <si>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</si>
  <si>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</si>
  <si>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</si>
  <si>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</si>
  <si>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</si>
  <si>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</si>
  <si>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</si>
  <si>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</si>
  <si>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MLM66585560</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</si>
  <si>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</si>
  <si>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</si>
  <si>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</si>
  <si>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</si>
  <si>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</si>
  <si>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</si>
  <si>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</si>
  <si>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https://raw.githubusercontent.com/zublimemx/marketplaces-product-images/main/products/7501871721214/images/7501871721214_3.jpg</t>
  </si>
  <si>
    <t xml:space="preserve">https://raw.githubusercontent.com/zublimemx/marketplaces-product-images/main/products/7501871721214/images/7501871721214_2.jpg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</si>
  <si>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</si>
  <si>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</si>
  <si>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</si>
  <si>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</si>
  <si>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MLM45287873</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</si>
  <si>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</si>
  <si>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</si>
  <si>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</si>
  <si>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</si>
  <si>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</si>
  <si>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</si>
  <si>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</si>
  <si>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MLM17379859</t>
  </si>
  <si>
    <t xml:space="preserve">Niña</t>
  </si>
  <si>
    <t xml:space="preserve">Tipo de pañal: Desechable; Certificación: Dermatest; Peso del bebé: 7 a 10 kg; Con gel superabsorbente: Sí; Hipoalergénico: Sí; Libre de látex: Sí; Libre de parabenos: Sí; Sin fragancia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</si>
  <si>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</si>
  <si>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</si>
  <si>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</si>
  <si>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</si>
  <si>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</si>
  <si>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</si>
  <si>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MLM45356692</t>
  </si>
  <si>
    <t xml:space="preserve">Tiaminal</t>
  </si>
  <si>
    <t xml:space="preserve">Laboratorios Silanes</t>
  </si>
  <si>
    <t xml:space="preserve">B12</t>
  </si>
  <si>
    <t xml:space="preserve">50,000</t>
  </si>
  <si>
    <t xml:space="preserve">Solución inyectable</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</si>
  <si>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</si>
  <si>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</si>
  <si>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</si>
  <si>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</si>
  <si>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https://raw.githubusercontent.com/zublimemx/marketplaces-product-images/main/products/7501101623769/images/7501101623769_2.jpg</t>
  </si>
  <si>
    <t xml:space="preserve">https://raw.githubusercontent.com/zublimemx/marketplaces-product-images/main/products/7501101623769/images/7501101623769_3.jpg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</si>
  <si>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</si>
  <si>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</si>
  <si>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</si>
  <si>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</si>
  <si>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MLM17379865</t>
  </si>
  <si>
    <t xml:space="preserve">https://raw.githubusercontent.com/zublimemx/marketplaces-product-images/main/products/7506425604241/images/7506425604241_1.jpg</t>
  </si>
  <si>
    <t xml:space="preserve">https://raw.githubusercontent.com/zublimemx/marketplaces-product-images/main/products/7506425604241/images/7506425604241_2.jpg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</si>
  <si>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</si>
  <si>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</si>
  <si>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</si>
  <si>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</si>
  <si>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MLM79734670</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</si>
  <si>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</si>
  <si>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</si>
  <si>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</si>
  <si>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</si>
  <si>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</si>
  <si>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https://raw.githubusercontent.com/zublimemx/marketplaces-product-images/main/products/7501088509773/images/7501088509773_3.jpg</t>
  </si>
  <si>
    <t xml:space="preserve">https://raw.githubusercontent.com/zublimemx/marketplaces-product-images/main/products/7501088509773/images/7501088509773_2.jpg</t>
  </si>
  <si>
    <t xml:space="preserve">https://raw.githubusercontent.com/zublimemx/marketplaces-product-images/main/products/7501088509773/images/7501088509773_4.jpg</t>
  </si>
  <si>
    <t xml:space="preserve">https://raw.githubusercontent.com/zublimemx/marketplaces-product-images/main/products/7501088509773/images/7501088509773_5.jpg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</si>
  <si>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</si>
  <si>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</si>
  <si>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</si>
  <si>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</si>
  <si>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MLM48937425</t>
  </si>
  <si>
    <t xml:space="preserve">Peso ideal: 16 kg; Cintas estirables; Absorbencia focalizada al centro; Formato de venta: Paquete</t>
  </si>
  <si>
    <t xml:space="preserve">https://raw.githubusercontent.com/zublimemx/marketplaces-product-images/main/products/7506425662906/images/7506425662906_3.jpg</t>
  </si>
  <si>
    <t xml:space="preserve">https://raw.githubusercontent.com/zublimemx/marketplaces-product-images/main/products/7506425662906/images/7506425662906_4.jpg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</si>
  <si>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</si>
  <si>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</si>
  <si>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</si>
  <si>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</si>
  <si>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MLM40172261</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</si>
  <si>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</si>
  <si>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</si>
  <si>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</si>
  <si>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</si>
  <si>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</si>
  <si>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https://raw.githubusercontent.com/zublimemx/marketplaces-product-images/main/products/7501037925579/images/7501037925579_3.jpg</t>
  </si>
  <si>
    <t xml:space="preserve">https://raw.githubusercontent.com/zublimemx/marketplaces-product-images/main/products/7501037925579/images/7501037925579_2.jpg</t>
  </si>
  <si>
    <t xml:space="preserve">https://raw.githubusercontent.com/zublimemx/marketplaces-product-images/main/products/7501037925579/images/7501037925579_4.jpg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</si>
  <si>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</si>
  <si>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</si>
  <si>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</si>
  <si>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</si>
  <si>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MLM39476126</t>
  </si>
  <si>
    <t xml:space="preserve">Trociscos</t>
  </si>
  <si>
    <t xml:space="preserve">125 mg</t>
  </si>
  <si>
    <t xml:space="preserve">Oral (disolver en la boca)</t>
  </si>
  <si>
    <t xml:space="preserve">https://raw.githubusercontent.com/zublimemx/marketplaces-product-images/main/products/7501287630506/images/7501287630506_3.jpg</t>
  </si>
  <si>
    <t xml:space="preserve">https://raw.githubusercontent.com/zublimemx/marketplaces-product-images/main/products/7501287630506/images/7501287630506_2.jpg</t>
  </si>
  <si>
    <t xml:space="preserve">https://raw.githubusercontent.com/zublimemx/marketplaces-product-images/main/products/7501287630506/images/7501287630506_4.jpg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</si>
  <si>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</si>
  <si>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</si>
  <si>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</si>
  <si>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</si>
  <si>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</si>
  <si>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</si>
  <si>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MLM39473281</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</si>
  <si>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</si>
  <si>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</si>
  <si>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</si>
  <si>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</si>
  <si>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</si>
  <si>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</si>
  <si>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</si>
  <si>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</si>
  <si>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</si>
  <si>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MLM39455712</t>
  </si>
  <si>
    <t xml:space="preserve">Vicks</t>
  </si>
  <si>
    <t xml:space="preserve">Alcanfor, mentol, aceite de eucalipto</t>
  </si>
  <si>
    <t xml:space="preserve">https://raw.githubusercontent.com/zublimemx/marketplaces-product-images/main/products/7590002012475/images/7590002012475_3.jpg</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</si>
  <si>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</si>
  <si>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</si>
  <si>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</si>
  <si>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</si>
  <si>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</si>
  <si>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</si>
  <si>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MLM39475615</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</si>
  <si>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</si>
  <si>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</si>
  <si>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</si>
  <si>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</si>
  <si>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</si>
  <si>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https://raw.githubusercontent.com/zublimemx/marketplaces-product-images/main/products/7501314701711/images/7501314701711_4.jpg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</si>
  <si>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</si>
  <si>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</si>
  <si>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</si>
  <si>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</si>
  <si>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</si>
  <si>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</si>
  <si>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</si>
  <si>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MLM39472538</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</si>
  <si>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</si>
  <si>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</si>
  <si>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</si>
  <si>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</si>
  <si>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</si>
  <si>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https://raw.githubusercontent.com/zublimemx/marketplaces-product-images/main/products/7730979097192/images/7730979097192_3.jpg</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</si>
  <si>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</si>
  <si>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</si>
  <si>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</si>
  <si>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</si>
  <si>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</si>
  <si>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</si>
  <si>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MLM39472436</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</si>
  <si>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</si>
  <si>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</si>
  <si>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</si>
  <si>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</si>
  <si>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</si>
  <si>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</si>
  <si>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</si>
  <si>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</si>
  <si>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</si>
  <si>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</si>
  <si>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</si>
  <si>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</si>
  <si>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</si>
  <si>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</si>
  <si>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MLM45287927</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</si>
  <si>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</si>
  <si>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</si>
  <si>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</si>
  <si>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</si>
  <si>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</si>
  <si>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</si>
  <si>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</si>
  <si>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</si>
  <si>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</si>
  <si>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</si>
  <si>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</si>
  <si>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</si>
  <si>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</si>
  <si>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MLM17379822</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</si>
  <si>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</si>
  <si>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</si>
  <si>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</si>
  <si>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</si>
  <si>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</si>
  <si>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</si>
  <si>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</si>
  <si>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</si>
  <si>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MLM64566415</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</si>
  <si>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</si>
  <si>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</si>
  <si>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</si>
  <si>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</si>
  <si>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</si>
  <si>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</si>
  <si>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</si>
  <si>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</si>
  <si>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</si>
  <si>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</si>
  <si>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</si>
  <si>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</si>
  <si>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MLM39455729</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</si>
  <si>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</si>
  <si>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</si>
  <si>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</si>
  <si>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</si>
  <si>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</si>
  <si>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</si>
  <si>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</si>
  <si>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</si>
  <si>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</si>
  <si>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</si>
  <si>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</si>
  <si>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MLM39472539</t>
  </si>
  <si>
    <t xml:space="preserve">https://raw.githubusercontent.com/zublimemx/marketplaces-product-images/main/products/7501314701766/images/7501314701766_3.jpg</t>
  </si>
  <si>
    <t xml:space="preserve">https://raw.githubusercontent.com/zublimemx/marketplaces-product-images/main/products/7501314701766/images/7501314701766_1.jpg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</si>
  <si>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</si>
  <si>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</si>
  <si>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</si>
  <si>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</si>
  <si>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MLM40172097</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</si>
  <si>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</si>
  <si>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</si>
  <si>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</si>
  <si>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</si>
  <si>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</si>
  <si>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</si>
  <si>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</si>
  <si>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</si>
  <si>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https://raw.githubusercontent.com/zublimemx/marketplaces-product-images/main/products/7501298217130/images/7501298217130_2.jpg</t>
  </si>
  <si>
    <t xml:space="preserve">https://raw.githubusercontent.com/zublimemx/marketplaces-product-images/main/products/7501298217130/images/7501298217130_3.jpg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</si>
  <si>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</si>
  <si>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</si>
  <si>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</si>
  <si>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</si>
  <si>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MLM42479494</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</si>
  <si>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</si>
  <si>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</si>
  <si>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</si>
  <si>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</si>
  <si>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</si>
  <si>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</si>
  <si>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</si>
  <si>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</si>
  <si>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</si>
  <si>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</si>
  <si>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</si>
  <si>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MLM61373764</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</si>
  <si>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</si>
  <si>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</si>
  <si>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</si>
  <si>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</si>
  <si>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</si>
  <si>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</si>
  <si>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</si>
  <si>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</si>
  <si>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</si>
  <si>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</si>
  <si>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</si>
  <si>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</si>
  <si>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</si>
  <si>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MLM39476320</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</si>
  <si>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</si>
  <si>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</si>
  <si>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</si>
  <si>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</si>
  <si>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</si>
  <si>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</si>
  <si>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</si>
  <si>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</si>
  <si>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</si>
  <si>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</si>
  <si>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</si>
  <si>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</si>
  <si>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</si>
  <si>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MLM40170169</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</si>
  <si>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</si>
  <si>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</si>
  <si>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</si>
  <si>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https://raw.githubusercontent.com/zublimemx/marketplaces-product-images/main/products/7501298221823/images/7501298221823_3.jpg</t>
  </si>
  <si>
    <t xml:space="preserve">https://raw.githubusercontent.com/zublimemx/marketplaces-product-images/main/products/7501298221823/images/7501298221823_2.jpg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</si>
  <si>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</si>
  <si>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</si>
  <si>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</si>
  <si>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</si>
  <si>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MLM37649199</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</si>
  <si>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</si>
  <si>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</si>
  <si>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</si>
  <si>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</si>
  <si>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</si>
  <si>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</si>
  <si>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</si>
  <si>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</si>
  <si>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</si>
  <si>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</si>
  <si>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MLM39455663</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</si>
  <si>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</si>
  <si>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</si>
  <si>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</si>
  <si>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</si>
  <si>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</si>
  <si>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</si>
  <si>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</si>
  <si>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</si>
  <si>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https://raw.githubusercontent.com/zublimemx/marketplaces-product-images/main/products/7501001258023/images/7501001258023_1.jpg</t>
  </si>
  <si>
    <t xml:space="preserve">https://raw.githubusercontent.com/zublimemx/marketplaces-product-images/main/products/7501001258023/images/7501001258023_3.jpg</t>
  </si>
  <si>
    <t xml:space="preserve">https://raw.githubusercontent.com/zublimemx/marketplaces-product-images/main/products/7501001258023/images/7501001258023_4.jpg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</si>
  <si>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</si>
  <si>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</si>
  <si>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</si>
  <si>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</si>
  <si>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MLM29010145</t>
  </si>
  <si>
    <t xml:space="preserve">Scarpett</t>
  </si>
  <si>
    <t xml:space="preserve">Medicam</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</si>
  <si>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</si>
  <si>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</si>
  <si>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</si>
  <si>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</si>
  <si>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</si>
  <si>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</si>
  <si>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</si>
  <si>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</si>
  <si>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MLM9344482</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</si>
  <si>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</si>
  <si>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</si>
  <si>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</si>
  <si>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</si>
  <si>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</si>
  <si>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</si>
  <si>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https://raw.githubusercontent.com/zublimemx/marketplaces-product-images/main/products/7506205809316/images/7506205809316_3.jpg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</si>
  <si>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</si>
  <si>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</si>
  <si>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</si>
  <si>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</si>
  <si>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MLM40655980</t>
  </si>
  <si>
    <t xml:space="preserve">Autrin</t>
  </si>
  <si>
    <t xml:space="preserve">Armstrong</t>
  </si>
  <si>
    <t xml:space="preserve">600</t>
  </si>
  <si>
    <t xml:space="preserve">Tabletas en frasco</t>
  </si>
  <si>
    <t xml:space="preserve">Fumarato ferroso, ácido ascórbico, ácido fólico, tocoferol y cianocobalamina</t>
  </si>
  <si>
    <t xml:space="preserve">Fumarato ferroso 350 mg; ácido ascórbico 600 mg; ácido fólico 1 mg; tocoferol 25.83 mg; cianocobalamina 25 mcg</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</si>
  <si>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</si>
  <si>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</si>
  <si>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</si>
  <si>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</si>
  <si>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</si>
  <si>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</si>
  <si>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</si>
  <si>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</si>
  <si>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</si>
  <si>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MLM39474519</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</si>
  <si>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</si>
  <si>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</si>
  <si>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</si>
  <si>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</si>
  <si>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https://raw.githubusercontent.com/zublimemx/marketplaces-product-images/main/products/7501300420220/images/7501300420220_2.jpg</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</si>
  <si>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</si>
  <si>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</si>
  <si>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</si>
  <si>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</si>
  <si>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</si>
  <si>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</si>
  <si>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MLM17379814</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</si>
  <si>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</si>
  <si>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</si>
  <si>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</si>
  <si>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</si>
  <si>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</si>
  <si>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</si>
  <si>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</si>
  <si>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MLM40172618</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</si>
  <si>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</si>
  <si>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</si>
  <si>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</si>
  <si>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</si>
  <si>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https://raw.githubusercontent.com/zublimemx/marketplaces-product-images/main/products/7501298214986/images/7501298214986_5.jpg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</si>
  <si>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</si>
  <si>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</si>
  <si>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https://raw.githubusercontent.com/zublimemx/marketplaces-product-images/main/products/7501298214986/images/7501298214986_6.jpg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</si>
  <si>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</si>
  <si>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</si>
  <si>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</si>
  <si>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</si>
  <si>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MLM40172340</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</si>
  <si>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</si>
  <si>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</si>
  <si>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</si>
  <si>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</si>
  <si>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</si>
  <si>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https://raw.githubusercontent.com/zublimemx/marketplaces-product-images/main/products/7501165011601/images/7501165011601_4.jpg</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</si>
  <si>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</si>
  <si>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</si>
  <si>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</si>
  <si>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</si>
  <si>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</si>
  <si>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</si>
  <si>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MLM39455909</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</si>
  <si>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</si>
  <si>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</si>
  <si>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</si>
  <si>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</si>
  <si>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</si>
  <si>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</si>
  <si>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</si>
  <si>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</si>
  <si>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</si>
  <si>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</si>
  <si>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</si>
  <si>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</si>
  <si>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</si>
  <si>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</si>
  <si>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MLM19937824</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</si>
  <si>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</si>
  <si>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</si>
  <si>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</si>
  <si>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</si>
  <si>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</si>
  <si>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</si>
  <si>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</si>
  <si>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https://raw.githubusercontent.com/zublimemx/marketplaces-product-images/main/products/7501943454743/images/7501943454743_2.jpg</t>
  </si>
  <si>
    <t xml:space="preserve">https://raw.githubusercontent.com/zublimemx/marketplaces-product-images/main/products/7501943454743/images/7501943454743_3.jpg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</si>
  <si>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</si>
  <si>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</si>
  <si>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</si>
  <si>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</si>
  <si>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MLM57098464</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</si>
  <si>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</si>
  <si>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</si>
  <si>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</si>
  <si>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</si>
  <si>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</si>
  <si>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</si>
  <si>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https://raw.githubusercontent.com/zublimemx/marketplaces-product-images/main/products/7501417007666/images/7501417007666_1.jpg</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</si>
  <si>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</si>
  <si>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</si>
  <si>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</si>
  <si>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</si>
  <si>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</si>
  <si>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</si>
  <si>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MLM24826830</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</si>
  <si>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</si>
  <si>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</si>
  <si>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</si>
  <si>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</si>
  <si>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</si>
  <si>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https://raw.githubusercontent.com/zublimemx/marketplaces-product-images/main/products/7506295337454/images/7506295337454_3.jpg</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</si>
  <si>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</si>
  <si>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</si>
  <si>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https://raw.githubusercontent.com/zublimemx/marketplaces-product-images/main/products/7506295337454/images/7506295337454_4.jpg</t>
  </si>
  <si>
    <t xml:space="preserve">https://raw.githubusercontent.com/zublimemx/marketplaces-product-images/main/products/7506295337454/images/7506295337454_5.jpg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</si>
  <si>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</si>
  <si>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</si>
  <si>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</si>
  <si>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</si>
  <si>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MLM39472479</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</si>
  <si>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</si>
  <si>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</si>
  <si>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</si>
  <si>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</si>
  <si>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</si>
  <si>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</si>
  <si>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https://raw.githubusercontent.com/zublimemx/marketplaces-product-images/main/products/7730979094092/images/7730979094092_5.jpg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</si>
  <si>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</si>
  <si>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</si>
  <si>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</si>
  <si>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</si>
  <si>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</si>
  <si>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</si>
  <si>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MLM39455400</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</si>
  <si>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</si>
  <si>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</si>
  <si>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</si>
  <si>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</si>
  <si>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</si>
  <si>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</si>
  <si>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</si>
  <si>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</si>
  <si>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</si>
  <si>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</si>
  <si>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</si>
  <si>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</si>
  <si>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</si>
  <si>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</si>
  <si>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</si>
  <si>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MLM39475038</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</si>
  <si>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</si>
  <si>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</si>
  <si>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</si>
  <si>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</si>
  <si>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</si>
  <si>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</si>
  <si>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</si>
  <si>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https://raw.githubusercontent.com/zublimemx/marketplaces-product-images/main/products/7501050610704/images/7501050610704_4.jpg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</si>
  <si>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</si>
  <si>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</si>
  <si>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</si>
  <si>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</si>
  <si>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</si>
  <si>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MLM45410762</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</si>
  <si>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</si>
  <si>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</si>
  <si>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</si>
  <si>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</si>
  <si>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</si>
  <si>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</si>
  <si>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</si>
  <si>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</si>
  <si>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</si>
  <si>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</si>
  <si>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MLM27160470</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</si>
  <si>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</si>
  <si>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</si>
  <si>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</si>
  <si>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</si>
  <si>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</si>
  <si>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</si>
  <si>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https://raw.githubusercontent.com/zublimemx/marketplaces-product-images/main/products/7501033954078/images/7501033954078_2.jpg</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</si>
  <si>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</si>
  <si>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</si>
  <si>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</si>
  <si>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</si>
  <si>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</si>
  <si>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MLM45284111</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</si>
  <si>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</si>
  <si>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</si>
  <si>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</si>
  <si>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</si>
  <si>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</si>
  <si>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</si>
  <si>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</si>
  <si>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</si>
  <si>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</si>
  <si>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</si>
  <si>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</si>
  <si>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</si>
  <si>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</si>
  <si>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MLM39473906</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</si>
  <si>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</si>
  <si>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</si>
  <si>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</si>
  <si>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</si>
  <si>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</si>
  <si>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</si>
  <si>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</si>
  <si>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</si>
  <si>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</si>
  <si>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</si>
  <si>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</si>
  <si>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</si>
  <si>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</si>
  <si>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</si>
  <si>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</si>
  <si>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</si>
  <si>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</si>
  <si>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</si>
  <si>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</si>
  <si>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https://raw.githubusercontent.com/zublimemx/marketplaces-product-images/main/products/736085405422/images/736085405422_2.jpg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</si>
  <si>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</si>
  <si>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</si>
  <si>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</si>
  <si>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</si>
  <si>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MLM40171883</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</si>
  <si>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</si>
  <si>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</si>
  <si>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</si>
  <si>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</si>
  <si>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</si>
  <si>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https://raw.githubusercontent.com/zublimemx/marketplaces-product-images/main/products/7501098610025/images/7501098610025_2.jpg</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</si>
  <si>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</si>
  <si>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</si>
  <si>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</si>
  <si>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</si>
  <si>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</si>
  <si>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MLM54970885</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</si>
  <si>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</si>
  <si>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</si>
  <si>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</si>
  <si>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</si>
  <si>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</si>
  <si>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</si>
  <si>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https://raw.githubusercontent.com/zublimemx/marketplaces-product-images/main/products/780083140922/images/780083140922_1.jpg</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</si>
  <si>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</si>
  <si>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</si>
  <si>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</si>
  <si>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</si>
  <si>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</si>
  <si>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MLM29010560</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</si>
  <si>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</si>
  <si>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</si>
  <si>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</si>
  <si>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https://raw.githubusercontent.com/zublimemx/marketplaces-product-images/main/products/7501033956140/images/7501033956140_2.jpg</t>
  </si>
  <si>
    <t xml:space="preserve">https://raw.githubusercontent.com/zublimemx/marketplaces-product-images/main/products/7501033956140/images/7501033956140_4.jpg</t>
  </si>
  <si>
    <t xml:space="preserve">https://raw.githubusercontent.com/zublimemx/marketplaces-product-images/main/products/7501033956140/images/7501033956140_6.jpg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</si>
  <si>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</si>
  <si>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</si>
  <si>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</si>
  <si>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</si>
  <si>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MLM47286278</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</si>
  <si>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</si>
  <si>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</si>
  <si>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</si>
  <si>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</si>
  <si>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</si>
  <si>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https://raw.githubusercontent.com/zublimemx/marketplaces-product-images/main/products/5415062392317/images/5415062392317_2.jpg</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</si>
  <si>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</si>
  <si>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</si>
  <si>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</si>
  <si>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</si>
  <si>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</si>
  <si>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</si>
  <si>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MLM60738508</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</si>
  <si>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</si>
  <si>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</si>
  <si>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</si>
  <si>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</si>
  <si>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</si>
  <si>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</si>
  <si>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</si>
  <si>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</si>
  <si>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</si>
  <si>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</si>
  <si>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MLM53584729</t>
  </si>
  <si>
    <t xml:space="preserve">Contenido por sobre: 10 ml; Formato de venta: Unidad</t>
  </si>
  <si>
    <t xml:space="preserve">https://raw.githubusercontent.com/zublimemx/marketplaces-product-images/main/products/7501092793052/images/7501092793052_2.jpg</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</si>
  <si>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</si>
  <si>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</si>
  <si>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</si>
  <si>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</si>
  <si>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</si>
  <si>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MLM48917776</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</si>
  <si>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</si>
  <si>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</si>
  <si>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</si>
  <si>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</si>
  <si>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</si>
  <si>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</si>
  <si>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</si>
  <si>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</si>
  <si>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</si>
  <si>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</si>
  <si>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</si>
  <si>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</si>
  <si>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MLM40927547</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</si>
  <si>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</si>
  <si>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</si>
  <si>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</si>
  <si>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</si>
  <si>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</si>
  <si>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</si>
  <si>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</si>
  <si>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</si>
  <si>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</si>
  <si>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</si>
  <si>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</si>
  <si>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</si>
  <si>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</si>
  <si>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MLM39455453</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</si>
  <si>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</si>
  <si>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</si>
  <si>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</si>
  <si>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</si>
  <si>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</si>
  <si>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</si>
  <si>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https://raw.githubusercontent.com/zublimemx/marketplaces-product-images/main/products/736085132069/images/736085132069_2.jpg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</si>
  <si>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</si>
  <si>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</si>
  <si>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</si>
  <si>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</si>
  <si>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MLM39455675</t>
  </si>
  <si>
    <t xml:space="preserve">Ungüento en lata</t>
  </si>
  <si>
    <t xml:space="preserve">Alcanfor 5.26 g; mentol 2.82 g; esencia de eucalipto 1.33 g (por cada 100 g de ungüento)</t>
  </si>
  <si>
    <t xml:space="preserve">448 SSA</t>
  </si>
  <si>
    <t xml:space="preserve">Formato de venta: Caja exhibidor con 40 latas</t>
  </si>
  <si>
    <t xml:space="preserve">https://raw.githubusercontent.com/zublimemx/marketplaces-product-images/main/products/7501001246563/images/7501001246563_2.jpg</t>
  </si>
  <si>
    <t xml:space="preserve">https://raw.githubusercontent.com/zublimemx/marketplaces-product-images/main/products/7501001246563/images/7501001246563_3.jpg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</si>
  <si>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</si>
  <si>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</si>
  <si>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</si>
  <si>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</si>
  <si>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MLM39455513</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</si>
  <si>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</si>
  <si>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</si>
  <si>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</si>
  <si>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</si>
  <si>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</si>
  <si>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</si>
  <si>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</si>
  <si>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</si>
  <si>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</si>
  <si>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</si>
  <si>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</si>
  <si>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</si>
  <si>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MLM39455816</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</si>
  <si>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</si>
  <si>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</si>
  <si>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</si>
  <si>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</si>
  <si>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</si>
  <si>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</si>
  <si>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</si>
  <si>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https://raw.githubusercontent.com/zublimemx/marketplaces-product-images/main/products/75004996/images/75004996_2.jpg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</si>
  <si>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</si>
  <si>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</si>
  <si>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</si>
  <si>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</si>
  <si>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MLM39455851</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</si>
  <si>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</si>
  <si>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</si>
  <si>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</si>
  <si>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</si>
  <si>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</si>
  <si>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</si>
  <si>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https://raw.githubusercontent.com/zublimemx/marketplaces-product-images/main/products/7501109902637/images/7501109902637_2.jpg</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</si>
  <si>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</si>
  <si>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</si>
  <si>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</si>
  <si>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</si>
  <si>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</si>
  <si>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</si>
  <si>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</si>
  <si>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MLM23020228</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</si>
  <si>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</si>
  <si>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</si>
  <si>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</si>
  <si>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</si>
  <si>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</si>
  <si>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</si>
  <si>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</si>
  <si>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</si>
  <si>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</si>
  <si>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</si>
  <si>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MLM45356714</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</si>
  <si>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</si>
  <si>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</si>
  <si>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</si>
  <si>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</si>
  <si>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</si>
  <si>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</si>
  <si>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https://raw.githubusercontent.com/zublimemx/marketplaces-product-images/main/products/7501293201936/images/7501293201936_5.jpg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</si>
  <si>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</si>
  <si>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</si>
  <si>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</si>
  <si>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https://raw.githubusercontent.com/zublimemx/marketplaces-product-images/main/products/7501293201936/images/7501293201936_6.jpg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</si>
  <si>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</si>
  <si>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</si>
  <si>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</si>
  <si>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</si>
  <si>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MLM40171905</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</si>
  <si>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</si>
  <si>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</si>
  <si>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</si>
  <si>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</si>
  <si>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</si>
  <si>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https://raw.githubusercontent.com/zublimemx/marketplaces-product-images/main/products/7501098610032/images/7501098610032_4.jpg</t>
  </si>
  <si>
    <t xml:space="preserve">https://raw.githubusercontent.com/zublimemx/marketplaces-product-images/main/products/7501098610032/images/7501098610032_1.jpg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</si>
  <si>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</si>
  <si>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</si>
  <si>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</si>
  <si>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</si>
  <si>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</si>
  <si>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MLM39474866</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</si>
  <si>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</si>
  <si>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</si>
  <si>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</si>
  <si>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</si>
  <si>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</si>
  <si>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</si>
  <si>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https://raw.githubusercontent.com/zublimemx/marketplaces-product-images/main/products/7501300420916/images/7501300420916_2.jpg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</si>
  <si>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</si>
  <si>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</si>
  <si>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</si>
  <si>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</si>
  <si>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MLM39472442</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</si>
  <si>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</si>
  <si>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</si>
  <si>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</si>
  <si>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</si>
  <si>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</si>
  <si>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</si>
  <si>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</si>
  <si>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</si>
  <si>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https://raw.githubusercontent.com/zublimemx/marketplaces-product-images/main/products/7501070903695/images/7501070903695_2.jpg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</si>
  <si>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</si>
  <si>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</si>
  <si>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</si>
  <si>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</si>
  <si>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MLM52899096</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</si>
  <si>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</si>
  <si>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</si>
  <si>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</si>
  <si>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</si>
  <si>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</si>
  <si>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</si>
  <si>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</si>
  <si>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</si>
  <si>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MLM40655147</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</si>
  <si>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</si>
  <si>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</si>
  <si>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</si>
  <si>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</si>
  <si>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</si>
  <si>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</si>
  <si>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</si>
  <si>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</si>
  <si>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</si>
  <si>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MLM39455655</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</si>
  <si>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</si>
  <si>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</si>
  <si>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</si>
  <si>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</si>
  <si>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</si>
  <si>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https://raw.githubusercontent.com/zublimemx/marketplaces-product-images/main/products/7501298281407/images/7501298281407_2.jpg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</si>
  <si>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</si>
  <si>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</si>
  <si>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</si>
  <si>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</si>
  <si>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MLM40655924</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</si>
  <si>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</si>
  <si>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</si>
  <si>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</si>
  <si>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</si>
  <si>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</si>
  <si>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</si>
  <si>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</si>
  <si>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</si>
  <si>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</si>
  <si>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</si>
  <si>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</si>
  <si>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MLM39455585</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</si>
  <si>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</si>
  <si>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</si>
  <si>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</si>
  <si>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</si>
  <si>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</si>
  <si>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https://raw.githubusercontent.com/zublimemx/marketplaces-product-images/main/products/7501092793038/images/7501092793038_3.jpg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</si>
  <si>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</si>
  <si>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</si>
  <si>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</si>
  <si>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</si>
  <si>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</si>
  <si>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MLM40244234</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</si>
  <si>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</si>
  <si>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</si>
  <si>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</si>
  <si>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</si>
  <si>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https://raw.githubusercontent.com/zublimemx/marketplaces-product-images/main/products/7501008433515/images/7501008433515_3.jpg</t>
  </si>
  <si>
    <t xml:space="preserve">https://raw.githubusercontent.com/zublimemx/marketplaces-product-images/main/products/7501008433515/images/7501008433515_2.jpg</t>
  </si>
  <si>
    <t xml:space="preserve">https://raw.githubusercontent.com/zublimemx/marketplaces-product-images/main/products/7501008433515/images/7501008433515_5.jpg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</si>
  <si>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</si>
  <si>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</si>
  <si>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</si>
  <si>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</si>
  <si>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</si>
  <si>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</si>
  <si>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MLM45287526</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</si>
  <si>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</si>
  <si>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</si>
  <si>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</si>
  <si>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</si>
  <si>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</si>
  <si>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</si>
  <si>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</si>
  <si>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</si>
  <si>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</si>
  <si>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</si>
  <si>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</si>
  <si>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</si>
  <si>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</si>
  <si>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MLM40172095</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</si>
  <si>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</si>
  <si>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</si>
  <si>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</si>
  <si>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</si>
  <si>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</si>
  <si>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</si>
  <si>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</si>
  <si>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</si>
  <si>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</si>
  <si>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</si>
  <si>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</si>
  <si>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</si>
  <si>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</si>
  <si>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</si>
  <si>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</si>
  <si>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MLM19699900</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</si>
  <si>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</si>
  <si>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</si>
  <si>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</si>
  <si>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https://raw.githubusercontent.com/zublimemx/marketplaces-product-images/main/products/7501033956126/images/7501033956126_4.jpg</t>
  </si>
  <si>
    <t xml:space="preserve">https://raw.githubusercontent.com/zublimemx/marketplaces-product-images/main/products/7501033956126/images/7501033956126_5.jpg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</si>
  <si>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</si>
  <si>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</si>
  <si>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</si>
  <si>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</si>
  <si>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MLM39475603</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</si>
  <si>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</si>
  <si>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</si>
  <si>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</si>
  <si>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</si>
  <si>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</si>
  <si>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</si>
  <si>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</si>
  <si>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</si>
  <si>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https://raw.githubusercontent.com/zublimemx/marketplaces-product-images/main/products/3594450170071/images/3594450170071_2.jpg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</si>
  <si>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</si>
  <si>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</si>
  <si>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</si>
  <si>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</si>
  <si>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MLM26094708</t>
  </si>
  <si>
    <t xml:space="preserve">Formato: botella; Uso: alimentación especializada para adultos</t>
  </si>
  <si>
    <t xml:space="preserve">https://raw.githubusercontent.com/zublimemx/marketplaces-product-images/main/products/7501033954085/images/7501033954085_3.jpg</t>
  </si>
  <si>
    <t xml:space="preserve">https://raw.githubusercontent.com/zublimemx/marketplaces-product-images/main/products/7501033954085/images/7501033954085_1.jpg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</si>
  <si>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</si>
  <si>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</si>
  <si>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</si>
  <si>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</si>
  <si>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MLM66530837</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</si>
  <si>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</si>
  <si>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</si>
  <si>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</si>
  <si>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</si>
  <si>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</si>
  <si>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</si>
  <si>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</si>
  <si>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</si>
  <si>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</si>
  <si>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</si>
  <si>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</si>
  <si>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MLM40170132</t>
  </si>
  <si>
    <t xml:space="preserve">Jardianz Duo</t>
  </si>
  <si>
    <t xml:space="preserve">Empagliflozina y metformina</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</si>
  <si>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</si>
  <si>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</si>
  <si>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</si>
  <si>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https://raw.githubusercontent.com/zublimemx/marketplaces-product-images/main/products/7501034664082/images/7501034664082_6.jpg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</si>
  <si>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</si>
  <si>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</si>
  <si>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</si>
  <si>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</si>
  <si>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</si>
  <si>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</si>
  <si>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</si>
  <si>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</si>
  <si>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</si>
  <si>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</si>
  <si>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</si>
  <si>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</si>
  <si>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</si>
  <si>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</si>
  <si>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</si>
  <si>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</si>
  <si>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</si>
  <si>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</si>
  <si>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MLM39473490</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</si>
  <si>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</si>
  <si>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</si>
  <si>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</si>
  <si>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</si>
  <si>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</si>
  <si>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</si>
  <si>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</si>
  <si>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</si>
  <si>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</si>
  <si>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</si>
  <si>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</si>
  <si>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</si>
  <si>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</si>
  <si>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</si>
  <si>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</si>
  <si>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MLM39473875</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</si>
  <si>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</si>
  <si>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</si>
  <si>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</si>
  <si>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</si>
  <si>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</si>
  <si>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https://raw.githubusercontent.com/zublimemx/marketplaces-product-images/main/products/7501070635596/images/7501070635596_3.jpg</t>
  </si>
  <si>
    <t xml:space="preserve">https://raw.githubusercontent.com/zublimemx/marketplaces-product-images/main/products/7501070635596/images/7501070635596_1.jpg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</si>
  <si>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</si>
  <si>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</si>
  <si>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</si>
  <si>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</si>
  <si>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MLM40243609</t>
  </si>
  <si>
    <t xml:space="preserve">Subsalicilato de bismuto 1.75 g (base de referencia no indicada en el catálogo ML; verificar en la etiqueta)</t>
  </si>
  <si>
    <t xml:space="preserve">30310 SSA</t>
  </si>
  <si>
    <t xml:space="preserve">Formato: frasco; Condición de venta: sin receta</t>
  </si>
  <si>
    <t xml:space="preserve">https://raw.githubusercontent.com/zublimemx/marketplaces-product-images/main/products/020800753067/images/020800753067_1.jpg</t>
  </si>
  <si>
    <t xml:space="preserve">https://raw.githubusercontent.com/zublimemx/marketplaces-product-images/main/products/020800753067/images/020800753067_3.jpg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</si>
  <si>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</si>
  <si>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</si>
  <si>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</si>
  <si>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</si>
  <si>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MLM40860977</t>
  </si>
  <si>
    <t xml:space="preserve">Chocolate</t>
  </si>
  <si>
    <t xml:space="preserve">https://raw.githubusercontent.com/zublimemx/marketplaces-product-images/main/products/7501033954061/images/7501033954061_3.jpg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</si>
  <si>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</si>
  <si>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</si>
  <si>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</si>
  <si>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</si>
  <si>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MLM25803905</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</si>
  <si>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</si>
  <si>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</si>
  <si>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</si>
  <si>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https://raw.githubusercontent.com/zublimemx/marketplaces-product-images/main/products/7501868900127/images/7501868900127_2.jpg</t>
  </si>
  <si>
    <t xml:space="preserve">https://raw.githubusercontent.com/zublimemx/marketplaces-product-images/main/products/7501868900127/images/7501868900127_5.jpg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</si>
  <si>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</si>
  <si>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</si>
  <si>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</si>
  <si>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</si>
  <si>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MLM40170669</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</si>
  <si>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</si>
  <si>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</si>
  <si>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</si>
  <si>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</si>
  <si>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https://raw.githubusercontent.com/zublimemx/marketplaces-product-images/main/products/7503007704597/images/7503007704597_1.jpg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</si>
  <si>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</si>
  <si>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</si>
  <si>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</si>
  <si>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</si>
  <si>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</si>
  <si>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MLM39476063</t>
  </si>
  <si>
    <t xml:space="preserve">500</t>
  </si>
  <si>
    <t xml:space="preserve">450 mg/50 mg</t>
  </si>
  <si>
    <t xml:space="preserve">Formato de venta: caja con 20 tabletas</t>
  </si>
  <si>
    <t xml:space="preserve">https://raw.githubusercontent.com/zublimemx/marketplaces-product-images/main/products/7501070615277/images/7501070615277_4.jpg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</si>
  <si>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</si>
  <si>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</si>
  <si>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</si>
  <si>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</si>
  <si>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</si>
  <si>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</si>
  <si>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</si>
  <si>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MLM21519467</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</si>
  <si>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</si>
  <si>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</si>
  <si>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</si>
  <si>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</si>
  <si>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</si>
  <si>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</si>
  <si>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https://raw.githubusercontent.com/zublimemx/marketplaces-product-images/main/products/7501868900257/images/7501868900257_4.jpg</t>
  </si>
  <si>
    <t xml:space="preserve">https://raw.githubusercontent.com/zublimemx/marketplaces-product-images/main/products/7501868900257/images/7501868900257_2.jpg</t>
  </si>
  <si>
    <t xml:space="preserve">https://raw.githubusercontent.com/zublimemx/marketplaces-product-images/main/products/7501868900257/images/7501868900257_3.jpg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</si>
  <si>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</si>
  <si>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</si>
  <si>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</si>
  <si>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</si>
  <si>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MLM40170257</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</si>
  <si>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</si>
  <si>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</si>
  <si>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</si>
  <si>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</si>
  <si>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</si>
  <si>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</si>
  <si>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</si>
  <si>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</si>
  <si>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</si>
  <si>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</si>
  <si>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</si>
  <si>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</si>
  <si>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</si>
  <si>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MLM39455683</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</si>
  <si>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</si>
  <si>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</si>
  <si>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</si>
  <si>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</si>
  <si>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</si>
  <si>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</si>
  <si>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</si>
  <si>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</si>
  <si>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</si>
  <si>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MLM17379855</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</si>
  <si>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</si>
  <si>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</si>
  <si>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</si>
  <si>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https://raw.githubusercontent.com/zublimemx/marketplaces-product-images/main/products/7501943416178/images/7501943416178_2.jpg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</si>
  <si>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</si>
  <si>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</si>
  <si>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</si>
  <si>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</si>
  <si>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MLM21453725</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</si>
  <si>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</si>
  <si>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</si>
  <si>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</si>
  <si>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</si>
  <si>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</si>
  <si>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</si>
  <si>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https://raw.githubusercontent.com/zublimemx/marketplaces-product-images/main/products/7502235760139/images/7502235760139_4.jpg</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</si>
  <si>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</si>
  <si>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</si>
  <si>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</si>
  <si>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https://raw.githubusercontent.com/zublimemx/marketplaces-product-images/main/products/7502235760139/images/7502235760139_5.jpg</t>
  </si>
  <si>
    <t xml:space="preserve">https://raw.githubusercontent.com/zublimemx/marketplaces-product-images/main/products/7502235760139/images/7502235760139_6.jpg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</si>
  <si>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</si>
  <si>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</si>
  <si>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</si>
  <si>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</si>
  <si>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MLM39455725</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</si>
  <si>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</si>
  <si>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</si>
  <si>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</si>
  <si>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</si>
  <si>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</si>
  <si>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</si>
  <si>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</si>
  <si>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</si>
  <si>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</si>
  <si>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</si>
  <si>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</si>
  <si>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</si>
  <si>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MLM39455689</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</si>
  <si>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</si>
  <si>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</si>
  <si>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</si>
  <si>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</si>
  <si>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</si>
  <si>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</si>
  <si>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</si>
  <si>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</si>
  <si>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</si>
  <si>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</si>
  <si>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</si>
  <si>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</si>
  <si>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MLM68820573</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</si>
  <si>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</si>
  <si>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</si>
  <si>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</si>
  <si>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</si>
  <si>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</si>
  <si>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</si>
  <si>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https://raw.githubusercontent.com/zublimemx/marketplaces-product-images/main/products/7501008498798/images/7501008498798_2.jpg</t>
  </si>
  <si>
    <t xml:space="preserve">https://raw.githubusercontent.com/zublimemx/marketplaces-product-images/main/products/7501008498798/images/7501008498798_1.jpg</t>
  </si>
  <si>
    <t xml:space="preserve">https://raw.githubusercontent.com/zublimemx/marketplaces-product-images/main/products/7501008498798/images/7501008498798_3.jpg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</si>
  <si>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</si>
  <si>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</si>
  <si>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</si>
  <si>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</si>
  <si>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MLM39475878</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</si>
  <si>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</si>
  <si>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</si>
  <si>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</si>
  <si>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</si>
  <si>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</si>
  <si>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</si>
  <si>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</si>
  <si>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</si>
  <si>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</si>
  <si>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</si>
  <si>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</si>
  <si>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</si>
  <si>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</si>
  <si>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MLM39455622</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</si>
  <si>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</si>
  <si>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</si>
  <si>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</si>
  <si>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</si>
  <si>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</si>
  <si>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https://raw.githubusercontent.com/zublimemx/marketplaces-product-images/main/products/650240017100/images/650240017100_2.jpg</t>
  </si>
  <si>
    <t xml:space="preserve">https://raw.githubusercontent.com/zublimemx/marketplaces-product-images/main/products/650240017100/images/650240017100_3.jpg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</si>
  <si>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</si>
  <si>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</si>
  <si>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</si>
  <si>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</si>
  <si>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MLM45284071</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</si>
  <si>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</si>
  <si>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</si>
  <si>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</si>
  <si>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</si>
  <si>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</si>
  <si>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</si>
  <si>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</si>
  <si>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</si>
  <si>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https://raw.githubusercontent.com/zublimemx/marketplaces-product-images/main/products/7501390911028/images/7501390911028_2.jpg</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</si>
  <si>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</si>
  <si>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</si>
  <si>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</si>
  <si>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</si>
  <si>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</si>
  <si>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MLM39476073</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</si>
  <si>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</si>
  <si>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</si>
  <si>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</si>
  <si>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</si>
  <si>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</si>
  <si>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</si>
  <si>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</si>
  <si>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</si>
  <si>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</si>
  <si>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</si>
  <si>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</si>
  <si>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</si>
  <si>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</si>
  <si>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</si>
  <si>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MLM18976265</t>
  </si>
  <si>
    <t xml:space="preserve">Kleenbebé</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</si>
  <si>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</si>
  <si>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</si>
  <si>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</si>
  <si>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</si>
  <si>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</si>
  <si>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</si>
  <si>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</si>
  <si>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MLM45287638</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</si>
  <si>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</si>
  <si>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</si>
  <si>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</si>
  <si>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</si>
  <si>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</si>
  <si>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</si>
  <si>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</si>
  <si>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</si>
  <si>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</si>
  <si>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</si>
  <si>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</si>
  <si>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</si>
  <si>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</si>
  <si>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</si>
  <si>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MLM39455722</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</si>
  <si>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</si>
  <si>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</si>
  <si>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</si>
  <si>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</si>
  <si>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</si>
  <si>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</si>
  <si>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</si>
  <si>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</si>
  <si>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</si>
  <si>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</si>
  <si>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</si>
  <si>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</si>
  <si>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</si>
  <si>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</si>
  <si>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</si>
  <si>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</si>
  <si>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https://raw.githubusercontent.com/zublimemx/marketplaces-product-images/main/products/7501017366316/images/7501017366316_1.jpg</t>
  </si>
  <si>
    <t xml:space="preserve">https://raw.githubusercontent.com/zublimemx/marketplaces-product-images/main/products/7501017366316/images/7501017366316_3.jpg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</si>
  <si>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</si>
  <si>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</si>
  <si>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</si>
  <si>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</si>
  <si>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MLM54422851</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</si>
  <si>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</si>
  <si>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</si>
  <si>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</si>
  <si>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https://raw.githubusercontent.com/zublimemx/marketplaces-product-images/main/products/7502208891228/images/7502208891228_3.jpg</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</si>
  <si>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</si>
  <si>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</si>
  <si>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</si>
  <si>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</si>
  <si>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</si>
  <si>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</si>
  <si>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MLM25550274</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</si>
  <si>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</si>
  <si>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</si>
  <si>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</si>
  <si>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</si>
  <si>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</si>
  <si>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</si>
  <si>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</si>
  <si>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</si>
  <si>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</si>
  <si>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MLM39455542</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</si>
  <si>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</si>
  <si>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</si>
  <si>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</si>
  <si>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https://raw.githubusercontent.com/zublimemx/marketplaces-product-images/main/products/7501095452505/images/7501095452505_3.jpg</t>
  </si>
  <si>
    <t xml:space="preserve">https://raw.githubusercontent.com/zublimemx/marketplaces-product-images/main/products/7501095452505/images/7501095452505_4.jpg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</si>
  <si>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</si>
  <si>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</si>
  <si>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</si>
  <si>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</si>
  <si>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MLM39475901</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</si>
  <si>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</si>
  <si>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</si>
  <si>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</si>
  <si>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</si>
  <si>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</si>
  <si>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https://raw.githubusercontent.com/zublimemx/marketplaces-product-images/main/products/7501088509766/images/7501088509766_1.jpg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</si>
  <si>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</si>
  <si>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</si>
  <si>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</si>
  <si>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</si>
  <si>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MLM53198848</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</si>
  <si>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</si>
  <si>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</si>
  <si>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</si>
  <si>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</si>
  <si>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</si>
  <si>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</si>
  <si>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</si>
  <si>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</si>
  <si>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</si>
  <si>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</si>
  <si>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MLM39472548</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</si>
  <si>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</si>
  <si>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</si>
  <si>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</si>
  <si>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</si>
  <si>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</si>
  <si>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</si>
  <si>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</si>
  <si>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https://raw.githubusercontent.com/zublimemx/marketplaces-product-images/main/products/300090275051/images/300090275051_3.jpg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</si>
  <si>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</si>
  <si>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</si>
  <si>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</si>
  <si>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</si>
  <si>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MLM39473624</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</si>
  <si>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</si>
  <si>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</si>
  <si>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</si>
  <si>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</si>
  <si>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</si>
  <si>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</si>
  <si>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</si>
  <si>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https://raw.githubusercontent.com/zublimemx/marketplaces-product-images/main/products/7501385491085/images/7501385491085_1.jpg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</si>
  <si>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</si>
  <si>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</si>
  <si>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</si>
  <si>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</si>
  <si>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MLM40170704</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</si>
  <si>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</si>
  <si>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</si>
  <si>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</si>
  <si>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</si>
  <si>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</si>
  <si>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</si>
  <si>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</si>
  <si>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</si>
  <si>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</si>
  <si>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</si>
  <si>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MLM15995544</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</si>
  <si>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</si>
  <si>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</si>
  <si>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</si>
  <si>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</si>
  <si>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https://raw.githubusercontent.com/zublimemx/marketplaces-product-images/main/products/7501943475014/images/7501943475014_2.jpg</t>
  </si>
  <si>
    <t xml:space="preserve">https://raw.githubusercontent.com/zublimemx/marketplaces-product-images/main/products/7501943475014/images/7501943475014_1.jpg</t>
  </si>
  <si>
    <t xml:space="preserve">https://raw.githubusercontent.com/zublimemx/marketplaces-product-images/main/products/7501943475014/images/7501943475014_3.jpg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</si>
  <si>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</si>
  <si>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</si>
  <si>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</si>
  <si>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</si>
  <si>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MLM45287900</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</si>
  <si>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</si>
  <si>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</si>
  <si>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</si>
  <si>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</si>
  <si>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</si>
  <si>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https://raw.githubusercontent.com/zublimemx/marketplaces-product-images/main/products/7501328980119/images/7501328980119_2.jpg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</si>
  <si>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</si>
  <si>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</si>
  <si>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</si>
  <si>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</si>
  <si>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MLM19628957</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</si>
  <si>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</si>
  <si>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</si>
  <si>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</si>
  <si>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</si>
  <si>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</si>
  <si>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</si>
  <si>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</si>
  <si>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</si>
  <si>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</si>
  <si>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</si>
  <si>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</si>
  <si>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</si>
  <si>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MLM39474206</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</si>
  <si>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</si>
  <si>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</si>
  <si>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</si>
  <si>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</si>
  <si>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</si>
  <si>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</si>
  <si>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</si>
  <si>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</si>
  <si>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</si>
  <si>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</si>
  <si>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</si>
  <si>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</si>
  <si>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</si>
  <si>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</si>
  <si>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MLM50869965</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</si>
  <si>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</si>
  <si>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</si>
  <si>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</si>
  <si>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</si>
  <si>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</si>
  <si>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https://raw.githubusercontent.com/zublimemx/marketplaces-product-images/main/products/7501124103248/images/7501124103248_3.jpg</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</si>
  <si>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</si>
  <si>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</si>
  <si>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</si>
  <si>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</si>
  <si>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</si>
  <si>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</si>
  <si>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</si>
  <si>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</si>
  <si>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MLM18985270</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</si>
  <si>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</si>
  <si>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</si>
  <si>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</si>
  <si>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</si>
  <si>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</si>
  <si>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</si>
  <si>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</si>
  <si>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</si>
  <si>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</si>
  <si>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</si>
  <si>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</si>
  <si>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MLM47285079</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</si>
  <si>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</si>
  <si>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</si>
  <si>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</si>
  <si>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</si>
  <si>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</si>
  <si>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</si>
  <si>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</si>
  <si>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</si>
  <si>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</si>
  <si>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</si>
  <si>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</si>
  <si>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MLM40171980</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</si>
  <si>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</si>
  <si>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</si>
  <si>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</si>
  <si>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</si>
  <si>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</si>
  <si>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</si>
  <si>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</si>
  <si>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https://raw.githubusercontent.com/zublimemx/marketplaces-product-images/main/products/7501122963028/images/7501122963028_2.jpg</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</si>
  <si>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</si>
  <si>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</si>
  <si>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</si>
  <si>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</si>
  <si>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</si>
  <si>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MLM40170185</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</si>
  <si>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</si>
  <si>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</si>
  <si>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</si>
  <si>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</si>
  <si>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</si>
  <si>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</si>
  <si>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</si>
  <si>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</si>
  <si>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</si>
  <si>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</si>
  <si>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MLM39473313</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</si>
  <si>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</si>
  <si>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</si>
  <si>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</si>
  <si>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</si>
  <si>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</si>
  <si>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</si>
  <si>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</si>
  <si>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</si>
  <si>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MLM50891219</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</si>
  <si>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</si>
  <si>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</si>
  <si>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</si>
  <si>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</si>
  <si>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</si>
  <si>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</si>
  <si>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</si>
  <si>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</si>
  <si>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</si>
  <si>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</si>
  <si>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</si>
  <si>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</si>
  <si>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MLM69273565</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</si>
  <si>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</si>
  <si>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</si>
  <si>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</si>
  <si>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</si>
  <si>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</si>
  <si>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</si>
  <si>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</si>
  <si>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</si>
  <si>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</si>
  <si>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https://raw.githubusercontent.com/zublimemx/marketplaces-product-images/main/products/7501125175626/images/7501125175626_2.jpg</t>
  </si>
  <si>
    <t xml:space="preserve">https://raw.githubusercontent.com/zublimemx/marketplaces-product-images/main/products/7501125175626/images/7501125175626_3.jpg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</si>
  <si>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</si>
  <si>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</si>
  <si>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</si>
  <si>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</si>
  <si>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MLM39455641</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</si>
  <si>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</si>
  <si>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</si>
  <si>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</si>
  <si>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</si>
  <si>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</si>
  <si>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</si>
  <si>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https://raw.githubusercontent.com/zublimemx/marketplaces-product-images/main/products/736085278507/images/736085278507_1.jpg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</si>
  <si>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</si>
  <si>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</si>
  <si>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</si>
  <si>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</si>
  <si>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MLM39474247</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</si>
  <si>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</si>
  <si>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</si>
  <si>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</si>
  <si>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</si>
  <si>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https://raw.githubusercontent.com/zublimemx/marketplaces-product-images/main/products/7501165000315/images/7501165000315_3.jpg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</si>
  <si>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</si>
  <si>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</si>
  <si>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</si>
  <si>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</si>
  <si>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MLM18985260</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</si>
  <si>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</si>
  <si>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</si>
  <si>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</si>
  <si>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</si>
  <si>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</si>
  <si>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</si>
  <si>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</si>
  <si>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</si>
  <si>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</si>
  <si>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</si>
  <si>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MLM45458479</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</si>
  <si>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</si>
  <si>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</si>
  <si>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</si>
  <si>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</si>
  <si>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</si>
  <si>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</si>
  <si>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</si>
  <si>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</si>
  <si>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</si>
  <si>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</si>
  <si>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</si>
  <si>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MLM40172235</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</si>
  <si>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</si>
  <si>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</si>
  <si>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</si>
  <si>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</si>
  <si>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</si>
  <si>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</si>
  <si>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</si>
  <si>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</si>
  <si>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</si>
  <si>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MLM45361994</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</si>
  <si>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</si>
  <si>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</si>
  <si>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</si>
  <si>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</si>
  <si>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</si>
  <si>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</si>
  <si>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</si>
  <si>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</si>
  <si>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</si>
  <si>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</si>
  <si>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</si>
  <si>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</si>
  <si>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MLM39473531</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</si>
  <si>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</si>
  <si>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</si>
  <si>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</si>
  <si>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</si>
  <si>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</si>
  <si>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</si>
  <si>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</si>
  <si>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</si>
  <si>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</si>
  <si>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</si>
  <si>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</si>
  <si>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</si>
  <si>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MLM47423204</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</si>
  <si>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</si>
  <si>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</si>
  <si>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</si>
  <si>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</si>
  <si>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</si>
  <si>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</si>
  <si>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</si>
  <si>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</si>
  <si>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</si>
  <si>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</si>
  <si>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</si>
  <si>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</si>
  <si>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</si>
  <si>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</si>
  <si>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</si>
  <si>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</si>
  <si>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</si>
  <si>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</si>
  <si>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</si>
  <si>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</si>
  <si>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</si>
  <si>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</si>
  <si>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MLM39474577</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</si>
  <si>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</si>
  <si>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</si>
  <si>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</si>
  <si>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</si>
  <si>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https://raw.githubusercontent.com/zublimemx/marketplaces-product-images/main/products/7501300409669/images/7501300409669_2.jpg</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</si>
  <si>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</si>
  <si>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</si>
  <si>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</si>
  <si>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</si>
  <si>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</si>
  <si>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MLM46221663</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</si>
  <si>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</si>
  <si>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</si>
  <si>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</si>
  <si>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https://raw.githubusercontent.com/zublimemx/marketplaces-product-images/main/products/7501159580182/images/7501159580182_3.jpg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</si>
  <si>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</si>
  <si>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</si>
  <si>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</si>
  <si>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</si>
  <si>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MLM50914352</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</si>
  <si>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</si>
  <si>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</si>
  <si>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</si>
  <si>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</si>
  <si>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</si>
  <si>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https://raw.githubusercontent.com/zublimemx/marketplaces-product-images/main/products/7501300408228/images/7501300408228_2.jpg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</si>
  <si>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</si>
  <si>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</si>
  <si>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</si>
  <si>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</si>
  <si>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MLM18976177</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</si>
  <si>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</si>
  <si>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</si>
  <si>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</si>
  <si>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</si>
  <si>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</si>
  <si>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</si>
  <si>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</si>
  <si>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MLM39455797</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</si>
  <si>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</si>
  <si>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</si>
  <si>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</si>
  <si>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</si>
  <si>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</si>
  <si>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</si>
  <si>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</si>
  <si>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</si>
  <si>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</si>
  <si>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</si>
  <si>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</si>
  <si>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</si>
  <si>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</si>
  <si>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</si>
  <si>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</si>
  <si>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</si>
  <si>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</si>
  <si>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</si>
  <si>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https://raw.githubusercontent.com/zublimemx/marketplaces-product-images/main/products/7501088505126/images/7501088505126_2.jpg</t>
  </si>
  <si>
    <t xml:space="preserve">https://raw.githubusercontent.com/zublimemx/marketplaces-product-images/main/products/7501088505126/images/7501088505126_4.jpg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</si>
  <si>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</si>
  <si>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</si>
  <si>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</si>
  <si>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</si>
  <si>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MLM39474015</t>
  </si>
  <si>
    <t xml:space="preserve">Clorhidrato de metformina</t>
  </si>
  <si>
    <t xml:space="preserve">750 mg</t>
  </si>
  <si>
    <t xml:space="preserve">Formato de venta: caja con 60 tabletas</t>
  </si>
  <si>
    <t xml:space="preserve">https://raw.githubusercontent.com/zublimemx/marketplaces-product-images/main/products/7501298214207/images/7501298214207_3.jpg</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</si>
  <si>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</si>
  <si>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</si>
  <si>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</si>
  <si>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</si>
  <si>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</si>
  <si>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</si>
  <si>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MLM18978911</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</si>
  <si>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</si>
  <si>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</si>
  <si>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</si>
  <si>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</si>
  <si>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</si>
  <si>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</si>
  <si>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</si>
  <si>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</si>
  <si>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</si>
  <si>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</si>
  <si>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</si>
  <si>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MLM39455870</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</si>
  <si>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</si>
  <si>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</si>
  <si>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</si>
  <si>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</si>
  <si>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</si>
  <si>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</si>
  <si>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</si>
  <si>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https://raw.githubusercontent.com/zublimemx/marketplaces-product-images/main/products/7501095409004/images/7501095409004_3.jpg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</si>
  <si>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</si>
  <si>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</si>
  <si>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</si>
  <si>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</si>
  <si>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</si>
  <si>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</si>
  <si>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MLM60052898</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</si>
  <si>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</si>
  <si>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</si>
  <si>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</si>
  <si>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</si>
  <si>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</si>
  <si>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</si>
  <si>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</si>
  <si>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</si>
  <si>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https://raw.githubusercontent.com/zublimemx/marketplaces-product-images/main/products/7502215220134/images/7502215220134_1.jpg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</si>
  <si>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</si>
  <si>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</si>
  <si>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</si>
  <si>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</si>
  <si>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MLM40655844</t>
  </si>
  <si>
    <t xml:space="preserve">75 mcg</t>
  </si>
  <si>
    <t xml:space="preserve">Formato de venta: caja con 50 tabletas</t>
  </si>
  <si>
    <t xml:space="preserve">https://raw.githubusercontent.com/zublimemx/marketplaces-product-images/main/products/7501298234700/images/7501298234700_2.jpg</t>
  </si>
  <si>
    <t xml:space="preserve">https://raw.githubusercontent.com/zublimemx/marketplaces-product-images/main/products/7501298234700/images/7501298234700_1.jpg</t>
  </si>
  <si>
    <t xml:space="preserve">https://raw.githubusercontent.com/zublimemx/marketplaces-product-images/main/products/7501298234700/images/7501298234700_3.jpg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</si>
  <si>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</si>
  <si>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</si>
  <si>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</si>
  <si>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</si>
  <si>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MLM18985412</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</si>
  <si>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</si>
  <si>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</si>
  <si>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</si>
  <si>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</si>
  <si>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</si>
  <si>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</si>
  <si>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</si>
  <si>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</si>
  <si>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MLM40655976</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</si>
  <si>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</si>
  <si>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</si>
  <si>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</si>
  <si>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</si>
  <si>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</si>
  <si>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</si>
  <si>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</si>
  <si>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</si>
  <si>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https://raw.githubusercontent.com/zublimemx/marketplaces-product-images/main/products/7501037905588/images/7501037905588_4.jpg</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</si>
  <si>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</si>
  <si>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</si>
  <si>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</si>
  <si>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</si>
  <si>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</si>
  <si>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</si>
  <si>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</si>
  <si>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MLM40171915</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</si>
  <si>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</si>
  <si>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</si>
  <si>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https://raw.githubusercontent.com/zublimemx/marketplaces-product-images/main/products/7501298213569/images/7501298213569_3.jpg</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</si>
  <si>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</si>
  <si>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</si>
  <si>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https://raw.githubusercontent.com/zublimemx/marketplaces-product-images/main/products/7501298213569/images/7501298213569_4.jpg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</si>
  <si>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</si>
  <si>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</si>
  <si>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</si>
  <si>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</si>
  <si>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MLM19095433</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</si>
  <si>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</si>
  <si>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</si>
  <si>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</si>
  <si>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</si>
  <si>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</si>
  <si>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</si>
  <si>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</si>
  <si>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</si>
  <si>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</si>
  <si>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</si>
  <si>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</si>
  <si>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MLM47333413</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</si>
  <si>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</si>
  <si>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</si>
  <si>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</si>
  <si>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</si>
  <si>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</si>
  <si>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</si>
  <si>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</si>
  <si>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</si>
  <si>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</si>
  <si>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</si>
  <si>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</si>
  <si>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</si>
  <si>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</si>
  <si>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</si>
  <si>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</si>
  <si>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</si>
  <si>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</si>
  <si>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</si>
  <si>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</si>
  <si>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</si>
  <si>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</si>
  <si>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</si>
  <si>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</si>
  <si>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</si>
  <si>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MLM45377871</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</si>
  <si>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</si>
  <si>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</si>
  <si>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</si>
  <si>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</si>
  <si>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</si>
  <si>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https://raw.githubusercontent.com/zublimemx/marketplaces-product-images/main/products/7501300450227/images/7501300450227_3.jpg</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</si>
  <si>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</si>
  <si>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</si>
  <si>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</si>
  <si>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</si>
  <si>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</si>
  <si>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</si>
  <si>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MLM40172043</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</si>
  <si>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</si>
  <si>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</si>
  <si>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</si>
  <si>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</si>
  <si>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</si>
  <si>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</si>
  <si>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https://raw.githubusercontent.com/zublimemx/marketplaces-product-images/main/products/7501537163266/images/7501537163266_4.jpg</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</si>
  <si>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</si>
  <si>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</si>
  <si>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</si>
  <si>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https://raw.githubusercontent.com/zublimemx/marketplaces-product-images/main/products/7501537163266/images/7501537163266_5.jpg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</si>
  <si>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</si>
  <si>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</si>
  <si>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</si>
  <si>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</si>
  <si>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MLM16997449</t>
  </si>
  <si>
    <t xml:space="preserve">Etapa 3 (de 1 a 3 años)</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</si>
  <si>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</si>
  <si>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</si>
  <si>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</si>
  <si>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</si>
  <si>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</si>
  <si>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</si>
  <si>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MLM39475077</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</si>
  <si>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</si>
  <si>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</si>
  <si>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</si>
  <si>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</si>
  <si>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</si>
  <si>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https://raw.githubusercontent.com/zublimemx/marketplaces-product-images/main/products/7501037920147/images/7501037920147_3.jpg</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</si>
  <si>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</si>
  <si>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</si>
  <si>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</si>
  <si>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</si>
  <si>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</si>
  <si>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</si>
  <si>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MLM70269768</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</si>
  <si>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</si>
  <si>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</si>
  <si>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</si>
  <si>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</si>
  <si>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</si>
  <si>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</si>
  <si>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</si>
  <si>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</si>
  <si>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</si>
  <si>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</si>
  <si>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MLM39476387</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</si>
  <si>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</si>
  <si>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</si>
  <si>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</si>
  <si>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</si>
  <si>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https://raw.githubusercontent.com/zublimemx/marketplaces-product-images/main/products/7501871720590/images/7501871720590_4.jpg</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</si>
  <si>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</si>
  <si>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</si>
  <si>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</si>
  <si>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https://raw.githubusercontent.com/zublimemx/marketplaces-product-images/main/products/7501871720590/images/7501871720590_5.jpg</t>
  </si>
  <si>
    <t xml:space="preserve">https://raw.githubusercontent.com/zublimemx/marketplaces-product-images/main/products/7501871720590/images/7501871720590_6.jpg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</si>
  <si>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</si>
  <si>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</si>
  <si>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</si>
  <si>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</si>
  <si>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MLM51394082</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</si>
  <si>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</si>
  <si>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</si>
  <si>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</si>
  <si>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</si>
  <si>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</si>
  <si>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</si>
  <si>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</si>
  <si>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</si>
  <si>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https://raw.githubusercontent.com/zublimemx/marketplaces-product-images/main/products/7501065008459/images/7501065008459_2.jpg</t>
  </si>
  <si>
    <t xml:space="preserve">https://raw.githubusercontent.com/zublimemx/marketplaces-product-images/main/products/7501065008459/images/7501065008459_3.jpg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</si>
  <si>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</si>
  <si>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</si>
  <si>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</si>
  <si>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</si>
  <si>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MLM39473496</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</si>
  <si>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</si>
  <si>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</si>
  <si>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</si>
  <si>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</si>
  <si>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</si>
  <si>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</si>
  <si>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</si>
  <si>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</si>
  <si>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</si>
  <si>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https://raw.githubusercontent.com/zublimemx/marketplaces-product-images/main/products/3662042004100/images/3662042004100_3.jpg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</si>
  <si>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</si>
  <si>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</si>
  <si>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</si>
  <si>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</si>
  <si>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MLM39475521</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</si>
  <si>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</si>
  <si>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</si>
  <si>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</si>
  <si>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</si>
  <si>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</si>
  <si>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</si>
  <si>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</si>
  <si>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</si>
  <si>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</si>
  <si>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</si>
  <si>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</si>
  <si>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MLM39473682</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</si>
  <si>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</si>
  <si>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</si>
  <si>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</si>
  <si>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</si>
  <si>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</si>
  <si>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</si>
  <si>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</si>
  <si>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https://raw.githubusercontent.com/zublimemx/marketplaces-product-images/main/products/7501298224169/images/7501298224169_2.jpg</t>
  </si>
  <si>
    <t xml:space="preserve">https://raw.githubusercontent.com/zublimemx/marketplaces-product-images/main/products/7501298224169/images/7501298224169_3.jpg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</si>
  <si>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</si>
  <si>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</si>
  <si>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</si>
  <si>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</si>
  <si>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MLM45287839</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</si>
  <si>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</si>
  <si>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</si>
  <si>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</si>
  <si>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</si>
  <si>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</si>
  <si>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</si>
  <si>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https://raw.githubusercontent.com/zublimemx/marketplaces-product-images/main/products/7501058625281/images/7501058625281_2.jpg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</si>
  <si>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</si>
  <si>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</si>
  <si>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</si>
  <si>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</si>
  <si>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</si>
  <si>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</si>
  <si>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</si>
  <si>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</si>
  <si>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</si>
  <si>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</si>
  <si>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</si>
  <si>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</si>
  <si>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</si>
  <si>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MLM39455742</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</si>
  <si>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</si>
  <si>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</si>
  <si>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</si>
  <si>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</si>
  <si>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</si>
  <si>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https://raw.githubusercontent.com/zublimemx/marketplaces-product-images/main/products/7502276040368/images/7502276040368_3.jpg</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</si>
  <si>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</si>
  <si>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</si>
  <si>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</si>
  <si>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</si>
  <si>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</si>
  <si>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</si>
  <si>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MLM24456765</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</si>
  <si>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</si>
  <si>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</si>
  <si>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</si>
  <si>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</si>
  <si>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</si>
  <si>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</si>
  <si>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</si>
  <si>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https://raw.githubusercontent.com/zublimemx/marketplaces-product-images/main/products/7506339397802/images/7506339397802_2.jpg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</si>
  <si>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</si>
  <si>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</si>
  <si>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</si>
  <si>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</si>
  <si>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MLM39473462</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</si>
  <si>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</si>
  <si>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</si>
  <si>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</si>
  <si>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</si>
  <si>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</si>
  <si>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</si>
  <si>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</si>
  <si>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</si>
  <si>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</si>
  <si>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</si>
  <si>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MLM45287868</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</si>
  <si>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</si>
  <si>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</si>
  <si>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</si>
  <si>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</si>
  <si>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</si>
  <si>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</si>
  <si>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</si>
  <si>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</si>
  <si>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</si>
  <si>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</si>
  <si>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MLM40169662</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</si>
  <si>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</si>
  <si>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</si>
  <si>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</si>
  <si>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</si>
  <si>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https://raw.githubusercontent.com/zublimemx/marketplaces-product-images/main/products/7501298244907/images/7501298244907_3.jpg</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</si>
  <si>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</si>
  <si>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</si>
  <si>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</si>
  <si>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</si>
  <si>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</si>
  <si>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</si>
  <si>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MLM39474340</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</si>
  <si>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</si>
  <si>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</si>
  <si>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</si>
  <si>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</si>
  <si>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</si>
  <si>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</si>
  <si>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</si>
  <si>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</si>
  <si>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</si>
  <si>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MLM39473475</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</si>
  <si>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</si>
  <si>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</si>
  <si>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</si>
  <si>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</si>
  <si>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</si>
  <si>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</si>
  <si>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https://raw.githubusercontent.com/zublimemx/marketplaces-product-images/main/products/7502009740763/images/7502009740763_5.jpg</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</si>
  <si>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</si>
  <si>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</si>
  <si>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</si>
  <si>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</si>
  <si>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https://raw.githubusercontent.com/zublimemx/marketplaces-product-images/main/products/7502009740763/images/7502009740763_6.jpg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</si>
  <si>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</si>
  <si>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</si>
  <si>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</si>
  <si>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</si>
  <si>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MLM45287902</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</si>
  <si>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</si>
  <si>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</si>
  <si>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</si>
  <si>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</si>
  <si>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https://raw.githubusercontent.com/zublimemx/marketplaces-product-images/main/products/7501101627224/images/7501101627224_4.jpg</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</si>
  <si>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</si>
  <si>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</si>
  <si>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</si>
  <si>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https://raw.githubusercontent.com/zublimemx/marketplaces-product-images/main/products/7501101627224/images/7501101627224_5.jpg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</si>
  <si>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</si>
  <si>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</si>
  <si>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</si>
  <si>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</si>
  <si>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MLM39475509</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</si>
  <si>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</si>
  <si>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</si>
  <si>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</si>
  <si>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</si>
  <si>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</si>
  <si>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</si>
  <si>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</si>
  <si>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</si>
  <si>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</si>
  <si>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</si>
  <si>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</si>
  <si>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</si>
  <si>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</si>
  <si>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</si>
  <si>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</si>
  <si>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</si>
  <si>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</si>
  <si>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</si>
  <si>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</si>
  <si>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</si>
  <si>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</si>
  <si>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</si>
  <si>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</si>
  <si>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</si>
  <si>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MLM39455623</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</si>
  <si>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</si>
  <si>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</si>
  <si>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</si>
  <si>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</si>
  <si>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</si>
  <si>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https://raw.githubusercontent.com/zublimemx/marketplaces-product-images/main/products/7501001246730/images/7501001246730_2.jpg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</si>
  <si>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</si>
  <si>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</si>
  <si>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</si>
  <si>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</si>
  <si>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MLM39475022</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</si>
  <si>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</si>
  <si>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</si>
  <si>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</si>
  <si>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</si>
  <si>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</si>
  <si>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</si>
  <si>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</si>
  <si>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</si>
  <si>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</si>
  <si>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</si>
  <si>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</si>
  <si>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</si>
  <si>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</si>
  <si>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</si>
  <si>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</si>
  <si>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MLM39455818</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</si>
  <si>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</si>
  <si>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</si>
  <si>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</si>
  <si>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</si>
  <si>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</si>
  <si>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https://raw.githubusercontent.com/zublimemx/marketplaces-product-images/main/products/7502216930414/images/7502216930414_3.jpg</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</si>
  <si>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</si>
  <si>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</si>
  <si>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</si>
  <si>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</si>
  <si>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</si>
  <si>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</si>
  <si>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MLM39474215</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</si>
  <si>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</si>
  <si>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</si>
  <si>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</si>
  <si>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</si>
  <si>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</si>
  <si>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</si>
  <si>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</si>
  <si>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</si>
  <si>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</si>
  <si>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</si>
  <si>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MLM39473679</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</si>
  <si>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</si>
  <si>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</si>
  <si>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</si>
  <si>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</si>
  <si>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https://raw.githubusercontent.com/zublimemx/marketplaces-product-images/main/products/7503007704634/images/7503007704634_3.jpg</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</si>
  <si>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</si>
  <si>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</si>
  <si>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</si>
  <si>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</si>
  <si>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</si>
  <si>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</si>
  <si>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MLM19734787</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</si>
  <si>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</si>
  <si>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</si>
  <si>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</si>
  <si>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</si>
  <si>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</si>
  <si>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</si>
  <si>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</si>
  <si>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</si>
  <si>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</si>
  <si>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</si>
  <si>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</si>
  <si>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</si>
  <si>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</si>
  <si>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MLM39455719</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</si>
  <si>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</si>
  <si>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</si>
  <si>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</si>
  <si>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</si>
  <si>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</si>
  <si>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</si>
  <si>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</si>
  <si>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</si>
  <si>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</si>
  <si>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</si>
  <si>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</si>
  <si>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MLM45284448</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</si>
  <si>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</si>
  <si>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</si>
  <si>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</si>
  <si>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</si>
  <si>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https://raw.githubusercontent.com/zublimemx/marketplaces-product-images/main/products/7501123011704/images/7501123011704_2.jpg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</si>
  <si>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</si>
  <si>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</si>
  <si>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</si>
  <si>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</si>
  <si>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</si>
  <si>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</si>
  <si>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</si>
  <si>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</si>
  <si>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</si>
  <si>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</si>
  <si>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</si>
  <si>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</si>
  <si>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</si>
  <si>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</si>
  <si>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MLM39455762</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</si>
  <si>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</si>
  <si>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</si>
  <si>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</si>
  <si>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</si>
  <si>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</si>
  <si>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</si>
  <si>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https://raw.githubusercontent.com/zublimemx/marketplaces-product-images/main/products/650240010538/images/650240010538_1.jpg</t>
  </si>
  <si>
    <t xml:space="preserve">https://raw.githubusercontent.com/zublimemx/marketplaces-product-images/main/products/650240010538/images/650240010538_3.jpg</t>
  </si>
  <si>
    <t xml:space="preserve">https://raw.githubusercontent.com/zublimemx/marketplaces-product-images/main/products/650240010538/images/650240010538_4.jpg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</si>
  <si>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</si>
  <si>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</si>
  <si>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</si>
  <si>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</si>
  <si>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MLM39455493</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</si>
  <si>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</si>
  <si>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</si>
  <si>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</si>
  <si>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</si>
  <si>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</si>
  <si>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https://raw.githubusercontent.com/zublimemx/marketplaces-product-images/main/products/7501057002663/images/7501057002663_2.jpg</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</si>
  <si>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</si>
  <si>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</si>
  <si>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</si>
  <si>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</si>
  <si>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</si>
  <si>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MLM39473395</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</si>
  <si>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</si>
  <si>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</si>
  <si>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</si>
  <si>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</si>
  <si>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</si>
  <si>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</si>
  <si>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</si>
  <si>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</si>
  <si>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</si>
  <si>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</si>
  <si>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MLM39473834</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</si>
  <si>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</si>
  <si>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</si>
  <si>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</si>
  <si>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</si>
  <si>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https://raw.githubusercontent.com/zublimemx/marketplaces-product-images/main/products/7501385410000/images/7501385410000_3.jpg</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</si>
  <si>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</si>
  <si>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</si>
  <si>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https://raw.githubusercontent.com/zublimemx/marketplaces-product-images/main/products/7501385410000/images/7501385410000_4.jpg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</si>
  <si>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</si>
  <si>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</si>
  <si>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</si>
  <si>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</si>
  <si>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MLM39455507</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</si>
  <si>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</si>
  <si>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</si>
  <si>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</si>
  <si>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</si>
  <si>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</si>
  <si>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https://raw.githubusercontent.com/zublimemx/marketplaces-product-images/main/products/7502276040405/images/7502276040405_2.jpg</t>
  </si>
  <si>
    <t xml:space="preserve">https://raw.githubusercontent.com/zublimemx/marketplaces-product-images/main/products/7502276040405/images/7502276040405_3.jpg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</si>
  <si>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</si>
  <si>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</si>
  <si>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</si>
  <si>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</si>
  <si>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MLM50955448</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</si>
  <si>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</si>
  <si>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</si>
  <si>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</si>
  <si>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</si>
  <si>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</si>
  <si>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</si>
  <si>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</si>
  <si>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</si>
  <si>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</si>
  <si>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</si>
  <si>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</si>
  <si>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MLM40170632</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</si>
  <si>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</si>
  <si>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</si>
  <si>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</si>
  <si>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</si>
  <si>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</si>
  <si>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</si>
  <si>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</si>
  <si>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</si>
  <si>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MLM39474666</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</si>
  <si>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</si>
  <si>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</si>
  <si>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</si>
  <si>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</si>
  <si>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</si>
  <si>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</si>
  <si>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</si>
  <si>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</si>
  <si>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</si>
  <si>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</si>
  <si>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MLM53800647</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</si>
  <si>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</si>
  <si>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</si>
  <si>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</si>
  <si>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</si>
  <si>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</si>
  <si>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</si>
  <si>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</si>
  <si>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</si>
  <si>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</si>
  <si>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MLM18976245</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</si>
  <si>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</si>
  <si>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</si>
  <si>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</si>
  <si>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https://raw.githubusercontent.com/zublimemx/marketplaces-product-images/main/products/7501017372737/images/7501017372737_3.jpg</t>
  </si>
  <si>
    <t xml:space="preserve">https://raw.githubusercontent.com/zublimemx/marketplaces-product-images/main/products/7501017372737/images/7501017372737_4.jpg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</si>
  <si>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</si>
  <si>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</si>
  <si>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</si>
  <si>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</si>
  <si>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MLM26057761</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</si>
  <si>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</si>
  <si>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</si>
  <si>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</si>
  <si>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</si>
  <si>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</si>
  <si>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</si>
  <si>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</si>
  <si>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</si>
  <si>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</si>
  <si>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MLM39455579</t>
  </si>
  <si>
    <t xml:space="preserve">Venta libre; Formato de venta: caja con 40 tabletas</t>
  </si>
  <si>
    <t xml:space="preserve">https://raw.githubusercontent.com/zublimemx/marketplaces-product-images/main/products/7501008491966/images/7501008491966_2.jpg</t>
  </si>
  <si>
    <t xml:space="preserve">https://raw.githubusercontent.com/zublimemx/marketplaces-product-images/main/products/7501008491966/images/7501008491966_1.jpg</t>
  </si>
  <si>
    <t xml:space="preserve">https://raw.githubusercontent.com/zublimemx/marketplaces-product-images/main/products/7501008491966/images/7501008491966_3.jpg</t>
  </si>
  <si>
    <t xml:space="preserve">https://raw.githubusercontent.com/zublimemx/marketplaces-product-images/main/products/7501008491966/images/7501008491966_4.jpg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</si>
  <si>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</si>
  <si>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</si>
  <si>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</si>
  <si>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</si>
  <si>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MLM21470054</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</si>
  <si>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</si>
  <si>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</si>
  <si>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</si>
  <si>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</si>
  <si>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</si>
  <si>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</si>
  <si>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</si>
  <si>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</si>
  <si>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</si>
  <si>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MLM39476333</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</si>
  <si>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</si>
  <si>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</si>
  <si>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</si>
  <si>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</si>
  <si>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</si>
  <si>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https://raw.githubusercontent.com/zublimemx/marketplaces-product-images/main/products/736085402346/images/736085402346_2.jpg</t>
  </si>
  <si>
    <t xml:space="preserve">https://raw.githubusercontent.com/zublimemx/marketplaces-product-images/main/products/736085402346/images/736085402346_3.jpg</t>
  </si>
  <si>
    <t xml:space="preserve">https://raw.githubusercontent.com/zublimemx/marketplaces-product-images/main/products/736085402346/images/736085402346_4.jpg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</si>
  <si>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</si>
  <si>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</si>
  <si>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</si>
  <si>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</si>
  <si>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MLM39455819</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</si>
  <si>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</si>
  <si>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</si>
  <si>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</si>
  <si>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</si>
  <si>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</si>
  <si>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</si>
  <si>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</si>
  <si>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https://raw.githubusercontent.com/zublimemx/marketplaces-product-images/main/products/7501328979502/images/7501328979502_3.jpg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</si>
  <si>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</si>
  <si>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</si>
  <si>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</si>
  <si>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</si>
  <si>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MLM45287875</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</si>
  <si>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</si>
  <si>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</si>
  <si>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</si>
  <si>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</si>
  <si>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</si>
  <si>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</si>
  <si>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</si>
  <si>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</si>
  <si>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</si>
  <si>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</si>
  <si>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</si>
  <si>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</si>
  <si>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</si>
  <si>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</si>
  <si>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</si>
  <si>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</si>
  <si>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</si>
  <si>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</si>
  <si>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</si>
  <si>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</si>
  <si>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</si>
  <si>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</si>
  <si>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</si>
  <si>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</si>
  <si>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</si>
  <si>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</si>
  <si>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</si>
  <si>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</si>
  <si>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</si>
  <si>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</si>
  <si>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</si>
  <si>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MLM19997807</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</si>
  <si>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</si>
  <si>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</si>
  <si>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</si>
  <si>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</si>
  <si>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</si>
  <si>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</si>
  <si>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</si>
  <si>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</si>
  <si>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</si>
  <si>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MLM40170520</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</si>
  <si>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</si>
  <si>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</si>
  <si>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</si>
  <si>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</si>
  <si>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</si>
  <si>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https://raw.githubusercontent.com/zublimemx/marketplaces-product-images/main/products/7501300408204/images/7501300408204_2.jpg</t>
  </si>
  <si>
    <t xml:space="preserve">https://raw.githubusercontent.com/zublimemx/marketplaces-product-images/main/products/7501300408204/images/7501300408204_3.jpg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</si>
  <si>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</si>
  <si>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</si>
  <si>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</si>
  <si>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</si>
  <si>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MLM45356854</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</si>
  <si>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</si>
  <si>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</si>
  <si>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</si>
  <si>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</si>
  <si>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</si>
  <si>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</si>
  <si>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https://raw.githubusercontent.com/zublimemx/marketplaces-product-images/main/products/7501057005848/images/7501057005848_2.jpg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</si>
  <si>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</si>
  <si>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</si>
  <si>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</si>
  <si>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</si>
  <si>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MLM18977797</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</si>
  <si>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</si>
  <si>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</si>
  <si>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</si>
  <si>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</si>
  <si>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</si>
  <si>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</si>
  <si>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</si>
  <si>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</si>
  <si>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</si>
  <si>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</si>
  <si>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MLM40655864</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</si>
  <si>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</si>
  <si>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</si>
  <si>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</si>
  <si>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https://raw.githubusercontent.com/zublimemx/marketplaces-product-images/main/products/7501298234809/images/7501298234809_2.jpg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</si>
  <si>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</si>
  <si>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</si>
  <si>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</si>
  <si>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</si>
  <si>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</si>
  <si>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</si>
  <si>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</si>
  <si>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</si>
  <si>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</si>
  <si>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</si>
  <si>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</si>
  <si>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https://raw.githubusercontent.com/zublimemx/marketplaces-product-images/main/products/7501943495548/images/7501943495548_2.jpg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</si>
  <si>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</si>
  <si>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</si>
  <si>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</si>
  <si>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</si>
  <si>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MLM40172180</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</si>
  <si>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</si>
  <si>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</si>
  <si>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https://raw.githubusercontent.com/zublimemx/marketplaces-product-images/main/products/7501298206455/images/7501298206455_3.jpg</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</si>
  <si>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</si>
  <si>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</si>
  <si>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</si>
  <si>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</si>
  <si>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</si>
  <si>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</si>
  <si>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</si>
  <si>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</si>
  <si>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MLM39455802</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</si>
  <si>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</si>
  <si>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</si>
  <si>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</si>
  <si>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</si>
  <si>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</si>
  <si>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</si>
  <si>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</si>
  <si>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https://raw.githubusercontent.com/zublimemx/marketplaces-product-images/main/products/7502224227339/images/7502224227339_3.jpg</t>
  </si>
  <si>
    <t xml:space="preserve">https://raw.githubusercontent.com/zublimemx/marketplaces-product-images/main/products/7502224227339/images/7502224227339_4.jpg</t>
  </si>
  <si>
    <t xml:space="preserve">https://raw.githubusercontent.com/zublimemx/marketplaces-product-images/main/products/7502224227339/images/7502224227339_5.jpg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</si>
  <si>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</si>
  <si>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</si>
  <si>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</si>
  <si>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</si>
  <si>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MLM47422310</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</si>
  <si>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</si>
  <si>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</si>
  <si>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</si>
  <si>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</si>
  <si>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https://raw.githubusercontent.com/zublimemx/marketplaces-product-images/main/products/7502003389524/images/7502003389524_4.jpg</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</si>
  <si>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</si>
  <si>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</si>
  <si>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</si>
  <si>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</si>
  <si>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</si>
  <si>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</si>
  <si>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</si>
  <si>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</si>
  <si>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</si>
  <si>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MLM27958634</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</si>
  <si>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</si>
  <si>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</si>
  <si>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</si>
  <si>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</si>
  <si>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</si>
  <si>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</si>
  <si>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</si>
  <si>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</si>
  <si>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</si>
  <si>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</si>
  <si>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MLM18985308</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</si>
  <si>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</si>
  <si>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</si>
  <si>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</si>
  <si>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</si>
  <si>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</si>
  <si>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</si>
  <si>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https://raw.githubusercontent.com/zublimemx/marketplaces-product-images/main/products/7509546059006/images/7509546059006_4.jpg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</si>
  <si>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</si>
  <si>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</si>
  <si>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</si>
  <si>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</si>
  <si>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MLM39475512</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</si>
  <si>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</si>
  <si>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</si>
  <si>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</si>
  <si>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</si>
  <si>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</si>
  <si>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</si>
  <si>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https://raw.githubusercontent.com/zublimemx/marketplaces-product-images/main/products/7501289514460/images/7501289514460_2.jpg</t>
  </si>
  <si>
    <t xml:space="preserve">https://raw.githubusercontent.com/zublimemx/marketplaces-product-images/main/products/7501289514460/images/7501289514460_3.jpg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</si>
  <si>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</si>
  <si>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</si>
  <si>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</si>
  <si>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</si>
  <si>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MLM40170152</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</si>
  <si>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</si>
  <si>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</si>
  <si>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</si>
  <si>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https://raw.githubusercontent.com/zublimemx/marketplaces-product-images/main/products/8020030054080/images/8020030054080_2.jpg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</si>
  <si>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</si>
  <si>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</si>
  <si>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</si>
  <si>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</si>
  <si>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MLM18985237</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</si>
  <si>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</si>
  <si>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</si>
  <si>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</si>
  <si>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</si>
  <si>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</si>
  <si>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</si>
  <si>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</si>
  <si>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MLM40171890</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</si>
  <si>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</si>
  <si>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</si>
  <si>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</si>
  <si>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</si>
  <si>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</si>
  <si>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</si>
  <si>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</si>
  <si>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</si>
  <si>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</si>
  <si>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</si>
  <si>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</si>
  <si>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</si>
  <si>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</si>
  <si>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MLM22208130</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</si>
  <si>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</si>
  <si>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</si>
  <si>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</si>
  <si>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</si>
  <si>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</si>
  <si>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</si>
  <si>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</si>
  <si>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MLM39455846</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</si>
  <si>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</si>
  <si>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</si>
  <si>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</si>
  <si>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</si>
  <si>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</si>
  <si>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</si>
  <si>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https://raw.githubusercontent.com/zublimemx/marketplaces-product-images/main/products/650240024931/images/650240024931_1.jpg</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</si>
  <si>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</si>
  <si>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</si>
  <si>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</si>
  <si>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</si>
  <si>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</si>
  <si>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MLM39474171</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</si>
  <si>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</si>
  <si>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</si>
  <si>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</si>
  <si>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</si>
  <si>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</si>
  <si>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</si>
  <si>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https://raw.githubusercontent.com/zublimemx/marketplaces-product-images/main/products/7501022110348/images/7501022110348_2.jpg</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</si>
  <si>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</si>
  <si>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</si>
  <si>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</si>
  <si>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</si>
  <si>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</si>
  <si>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MLM40170496</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</si>
  <si>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</si>
  <si>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</si>
  <si>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</si>
  <si>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</si>
  <si>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https://raw.githubusercontent.com/zublimemx/marketplaces-product-images/main/products/7503007704580/images/7503007704580_4.jpg</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</si>
  <si>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</si>
  <si>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</si>
  <si>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</si>
  <si>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</si>
  <si>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</si>
  <si>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</si>
  <si>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</si>
  <si>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MLM40170427</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</si>
  <si>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</si>
  <si>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</si>
  <si>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</si>
  <si>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</si>
  <si>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</si>
  <si>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</si>
  <si>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</si>
  <si>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</si>
  <si>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</si>
  <si>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</si>
  <si>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</si>
  <si>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</si>
  <si>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</si>
  <si>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MLM39476389</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</si>
  <si>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</si>
  <si>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</si>
  <si>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</si>
  <si>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</si>
  <si>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</si>
  <si>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</si>
  <si>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</si>
  <si>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</si>
  <si>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</si>
  <si>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</si>
  <si>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</si>
  <si>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</si>
  <si>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</si>
  <si>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MLM45284089</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</si>
  <si>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</si>
  <si>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</si>
  <si>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</si>
  <si>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</si>
  <si>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</si>
  <si>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</si>
  <si>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</si>
  <si>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</si>
  <si>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</si>
  <si>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</si>
  <si>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</si>
  <si>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</si>
  <si>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</si>
  <si>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MLM19938033</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</si>
  <si>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</si>
  <si>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</si>
  <si>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</si>
  <si>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</si>
  <si>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</si>
  <si>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</si>
  <si>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</si>
  <si>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https://raw.githubusercontent.com/zublimemx/marketplaces-product-images/main/products/7891024179925/images/7891024179925_3.jpg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</si>
  <si>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</si>
  <si>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</si>
  <si>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</si>
  <si>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</si>
  <si>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MLM47422449</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</si>
  <si>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</si>
  <si>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</si>
  <si>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</si>
  <si>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</si>
  <si>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</si>
  <si>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</si>
  <si>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</si>
  <si>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</si>
  <si>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MLM39455395</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</si>
  <si>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</si>
  <si>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</si>
  <si>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</si>
  <si>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</si>
  <si>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</si>
  <si>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</si>
  <si>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</si>
  <si>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</si>
  <si>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</si>
  <si>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</si>
  <si>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</si>
  <si>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</si>
  <si>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</si>
  <si>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</si>
  <si>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MLM39455473</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</si>
  <si>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</si>
  <si>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</si>
  <si>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</si>
  <si>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</si>
  <si>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</si>
  <si>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</si>
  <si>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</si>
  <si>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</si>
  <si>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</si>
  <si>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</si>
  <si>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MLM39474216</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</si>
  <si>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</si>
  <si>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</si>
  <si>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</si>
  <si>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</si>
  <si>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</si>
  <si>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https://raw.githubusercontent.com/zublimemx/marketplaces-product-images/main/products/7501070615048/images/7501070615048_3.jpg</t>
  </si>
  <si>
    <t xml:space="preserve">https://raw.githubusercontent.com/zublimemx/marketplaces-product-images/main/products/7501070615048/images/7501070615048_1.jpg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</si>
  <si>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</si>
  <si>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</si>
  <si>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</si>
  <si>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</si>
  <si>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MLM39475942</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</si>
  <si>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</si>
  <si>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</si>
  <si>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</si>
  <si>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</si>
  <si>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</si>
  <si>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https://raw.githubusercontent.com/zublimemx/marketplaces-product-images/main/products/7502253073501/images/7502253073501_2.jpg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</si>
  <si>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</si>
  <si>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</si>
  <si>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</si>
  <si>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</si>
  <si>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MLM48929060</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</si>
  <si>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</si>
  <si>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</si>
  <si>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</si>
  <si>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</si>
  <si>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</si>
  <si>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</si>
  <si>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</si>
  <si>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</si>
  <si>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</si>
  <si>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</si>
  <si>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</si>
  <si>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MLM39455833</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</si>
  <si>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</si>
  <si>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</si>
  <si>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</si>
  <si>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</si>
  <si>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</si>
  <si>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</si>
  <si>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</si>
  <si>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</si>
  <si>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</si>
  <si>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</si>
  <si>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MLM27970801</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</si>
  <si>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</si>
  <si>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</si>
  <si>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</si>
  <si>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</si>
  <si>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</si>
  <si>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</si>
  <si>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</si>
  <si>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</si>
  <si>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</si>
  <si>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MLM19861378</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</si>
  <si>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</si>
  <si>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</si>
  <si>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</si>
  <si>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</si>
  <si>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</si>
  <si>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</si>
  <si>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MLM39473830</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</si>
  <si>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</si>
  <si>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</si>
  <si>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</si>
  <si>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https://raw.githubusercontent.com/zublimemx/marketplaces-product-images/main/products/7501125126031/images/7501125126031_3.jpg</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</si>
  <si>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</si>
  <si>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</si>
  <si>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</si>
  <si>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</si>
  <si>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</si>
  <si>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</si>
  <si>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MLM19944912</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</si>
  <si>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</si>
  <si>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</si>
  <si>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</si>
  <si>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</si>
  <si>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</si>
  <si>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</si>
  <si>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</si>
  <si>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</si>
  <si>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</si>
  <si>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</si>
  <si>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</si>
  <si>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MLM16100820</t>
  </si>
  <si>
    <t xml:space="preserve">Enfagrow</t>
  </si>
  <si>
    <t xml:space="preserve">Mead Johnson Nutricionales de México</t>
  </si>
  <si>
    <t xml:space="preserve">Premium</t>
  </si>
  <si>
    <t xml:space="preserve">Etapa 3 con MFGM y DHA</t>
  </si>
  <si>
    <t xml:space="preserve">A partir de 1 año</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</si>
  <si>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</si>
  <si>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</si>
  <si>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</si>
  <si>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</si>
  <si>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</si>
  <si>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</si>
  <si>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</si>
  <si>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MLM40655838</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</si>
  <si>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</si>
  <si>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</si>
  <si>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</si>
  <si>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</si>
  <si>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</si>
  <si>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https://raw.githubusercontent.com/zublimemx/marketplaces-product-images/main/products/7501049714604/images/7501049714604_3.jpg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</si>
  <si>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</si>
  <si>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</si>
  <si>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</si>
  <si>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</si>
  <si>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MLM50953361</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</si>
  <si>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</si>
  <si>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</si>
  <si>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</si>
  <si>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</si>
  <si>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</si>
  <si>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</si>
  <si>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</si>
  <si>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</si>
  <si>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</si>
  <si>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MLM25577960</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</si>
  <si>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</si>
  <si>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</si>
  <si>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</si>
  <si>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</si>
  <si>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</si>
  <si>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</si>
  <si>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</si>
  <si>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</si>
  <si>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</si>
  <si>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</si>
  <si>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</si>
  <si>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MLM39455721</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</si>
  <si>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</si>
  <si>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</si>
  <si>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</si>
  <si>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</si>
  <si>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</si>
  <si>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</si>
  <si>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</si>
  <si>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</si>
  <si>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</si>
  <si>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</si>
  <si>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</si>
  <si>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</si>
  <si>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</si>
  <si>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</si>
  <si>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</si>
  <si>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</si>
  <si>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</si>
  <si>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</si>
  <si>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</si>
  <si>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</si>
  <si>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</si>
  <si>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MLM39475276</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</si>
  <si>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</si>
  <si>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</si>
  <si>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</si>
  <si>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</si>
  <si>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</si>
  <si>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</si>
  <si>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</si>
  <si>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</si>
  <si>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</si>
  <si>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</si>
  <si>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</si>
  <si>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MLM39475271</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</si>
  <si>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</si>
  <si>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</si>
  <si>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</si>
  <si>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</si>
  <si>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</si>
  <si>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</si>
  <si>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</si>
  <si>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</si>
  <si>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</si>
  <si>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</si>
  <si>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MLM36525350</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</si>
  <si>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</si>
  <si>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</si>
  <si>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</si>
  <si>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</si>
  <si>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https://raw.githubusercontent.com/zublimemx/marketplaces-product-images/main/products/7501033960468/images/7501033960468_2.jpg</t>
  </si>
  <si>
    <t xml:space="preserve">https://raw.githubusercontent.com/zublimemx/marketplaces-product-images/main/products/7501033960468/images/7501033960468_3.jpg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</si>
  <si>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</si>
  <si>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</si>
  <si>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</si>
  <si>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</si>
  <si>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MLM66696092</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</si>
  <si>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</si>
  <si>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</si>
  <si>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</si>
  <si>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</si>
  <si>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</si>
  <si>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</si>
  <si>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</si>
  <si>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</si>
  <si>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MLM19976570</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</si>
  <si>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</si>
  <si>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</si>
  <si>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</si>
  <si>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</si>
  <si>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</si>
  <si>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</si>
  <si>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</si>
  <si>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</si>
  <si>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</si>
  <si>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MLM39473757</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</si>
  <si>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</si>
  <si>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</si>
  <si>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</si>
  <si>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</si>
  <si>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</si>
  <si>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</si>
  <si>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</si>
  <si>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</si>
  <si>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</si>
  <si>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</si>
  <si>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es un medicamento de Armstrong Laboratorios de México en forma de solución oral. Su principio activo es el pidotimod, un inmunomodulador (clasificación ATC L03AX05); no es un antibiótico. Cada frasco de 7 ml contiene 800 mg de pidotimod. Es un medicamento de prescripción: su indicación, la dosis y la duración del tratamiento las determina un médico.
Fórmula:
Cada frasco de 7 ml contiene 800 mg de pidotimod.
Modo de uso:
Solución oral. Siga la dosis y la duración que indique su médico y no modifique el esquema por su cuenta.
Presentación:
Caja con 10 frascos de 7 ml, de 800 mg/7 ml cada uno. Registro sanitario: 445M94 SSA.
Advertencias:
- Su venta requiere receta médica (receta simple).
- Utilícelo únicamente por indicación y bajo supervisión de su médico.
- Conservar a temperatura ambiente.
- Informe a su médico si toma otros medicamentos, si está embarazada o si se encuentra en periodo de lactancia.
Lea las instrucciones del empaque. Consulte a su médico. No se deje al alcance de los niños.</t>
  </si>
  <si>
    <t xml:space="preserve">MLM39989872</t>
  </si>
  <si>
    <t xml:space="preserve">Adimod</t>
  </si>
  <si>
    <t xml:space="preserve">Solución oral en frascos de 7 ml</t>
  </si>
  <si>
    <t xml:space="preserve">frascos</t>
  </si>
  <si>
    <t xml:space="preserve">Pidotimod</t>
  </si>
  <si>
    <t xml:space="preserve">800 mg / 7 ml</t>
  </si>
  <si>
    <t xml:space="preserve">445M94 SSA</t>
  </si>
  <si>
    <t xml:space="preserve">Volumen por frasco: 7 ml; Requiere receta médica (receta simple); Clasificación ATC: L03AX05; Conservación: temperatura ambiente; No es antibiótico; Formato de venta: Caja</t>
  </si>
  <si>
    <t xml:space="preserve">https://raw.githubusercontent.com/zublimemx/marketplaces-product-images/main/products/7501089808943/images/7501089808943_1.jpg</t>
  </si>
  <si>
    <t xml:space="preserve">https://raw.githubusercontent.com/zublimemx/marketplaces-product-images/main/products/7501089808943/images/7501089808943_3.jpg</t>
  </si>
  <si>
    <t xml:space="preserve">https://raw.githubusercontent.com/zublimemx/marketplaces-product-images/main/products/7501089808943/images/7501089808943_4.jpg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</si>
  <si>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</si>
  <si>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</si>
  <si>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</si>
  <si>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</si>
  <si>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MLM39473372</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</si>
  <si>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</si>
  <si>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</si>
  <si>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</si>
  <si>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</si>
  <si>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</si>
  <si>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</si>
  <si>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</si>
  <si>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</si>
  <si>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</si>
  <si>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</si>
  <si>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</si>
  <si>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MLM42117577</t>
  </si>
  <si>
    <t xml:space="preserve">Fisiofer</t>
  </si>
  <si>
    <t xml:space="preserve">Solución oral en frascos monodosis</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</si>
  <si>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</si>
  <si>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</si>
  <si>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</si>
  <si>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</si>
  <si>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</si>
  <si>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</si>
  <si>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</si>
  <si>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</si>
  <si>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</si>
  <si>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</si>
  <si>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</si>
  <si>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MLM15995568</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</si>
  <si>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</si>
  <si>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</si>
  <si>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</si>
  <si>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https://raw.githubusercontent.com/zublimemx/marketplaces-product-images/main/products/7501943474994/images/7501943474994_2.jpg</t>
  </si>
  <si>
    <t xml:space="preserve">https://raw.githubusercontent.com/zublimemx/marketplaces-product-images/main/products/7501943474994/images/7501943474994_3.jpg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</si>
  <si>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</si>
  <si>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</si>
  <si>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</si>
  <si>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</si>
  <si>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MLM39474886</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</si>
  <si>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</si>
  <si>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</si>
  <si>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</si>
  <si>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</si>
  <si>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</si>
  <si>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https://raw.githubusercontent.com/zublimemx/marketplaces-product-images/main/products/7501125124075/images/7501125124075_1.jpg</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</si>
  <si>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</si>
  <si>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</si>
  <si>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</si>
  <si>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</si>
  <si>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</si>
  <si>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</si>
  <si>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MLM45287302</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</si>
  <si>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</si>
  <si>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</si>
  <si>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</si>
  <si>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</si>
  <si>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</si>
  <si>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</si>
  <si>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</si>
  <si>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</si>
  <si>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https://raw.githubusercontent.com/zublimemx/marketplaces-product-images/main/products/041388284316/images/041388284316_1.jpg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</si>
  <si>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</si>
  <si>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</si>
  <si>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</si>
  <si>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</si>
  <si>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MLM45284487</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</si>
  <si>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</si>
  <si>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</si>
  <si>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</si>
  <si>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</si>
  <si>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</si>
  <si>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https://raw.githubusercontent.com/zublimemx/marketplaces-product-images/main/products/7501390911011/images/7501390911011_2.jpg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</si>
  <si>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</si>
  <si>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</si>
  <si>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</si>
  <si>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</si>
  <si>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MLM40171968</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</si>
  <si>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</si>
  <si>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</si>
  <si>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</si>
  <si>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</si>
  <si>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https://raw.githubusercontent.com/zublimemx/marketplaces-product-images/main/products/7501070635664/images/7501070635664_2.jpg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</si>
  <si>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</si>
  <si>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</si>
  <si>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</si>
  <si>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</si>
  <si>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MLM39476256</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</si>
  <si>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</si>
  <si>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</si>
  <si>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</si>
  <si>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</si>
  <si>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</si>
  <si>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</si>
  <si>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</si>
  <si>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</si>
  <si>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</si>
  <si>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</si>
  <si>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</si>
  <si>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</si>
  <si>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MLM40172318</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</si>
  <si>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</si>
  <si>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</si>
  <si>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</si>
  <si>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</si>
  <si>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</si>
  <si>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</si>
  <si>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</si>
  <si>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</si>
  <si>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</si>
  <si>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</si>
  <si>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MLM39474337</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</si>
  <si>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</si>
  <si>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</si>
  <si>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</si>
  <si>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</si>
  <si>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</si>
  <si>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</si>
  <si>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</si>
  <si>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</si>
  <si>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</si>
  <si>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</si>
  <si>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</si>
  <si>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</si>
  <si>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</si>
  <si>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</si>
  <si>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MLM39455509</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</si>
  <si>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</si>
  <si>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</si>
  <si>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</si>
  <si>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</si>
  <si>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</si>
  <si>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</si>
  <si>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</si>
  <si>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</si>
  <si>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</si>
  <si>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</si>
  <si>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</si>
  <si>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</si>
  <si>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MLM40655887</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</si>
  <si>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</si>
  <si>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</si>
  <si>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</si>
  <si>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</si>
  <si>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</si>
  <si>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https://raw.githubusercontent.com/zublimemx/marketplaces-product-images/main/products/7501092743033/images/7501092743033_2.jpg</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</si>
  <si>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</si>
  <si>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</si>
  <si>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</si>
  <si>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</si>
  <si>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</si>
  <si>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</si>
  <si>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MLM15995553</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</si>
  <si>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</si>
  <si>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</si>
  <si>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</si>
  <si>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</si>
  <si>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</si>
  <si>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</si>
  <si>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</si>
  <si>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</si>
  <si>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MLM52362214</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</si>
  <si>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</si>
  <si>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</si>
  <si>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</si>
  <si>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</si>
  <si>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</si>
  <si>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</si>
  <si>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</si>
  <si>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</si>
  <si>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</si>
  <si>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</si>
  <si>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</si>
  <si>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</si>
  <si>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</si>
  <si>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</si>
  <si>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</si>
  <si>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MLM39473881</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</si>
  <si>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</si>
  <si>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</si>
  <si>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</si>
  <si>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</si>
  <si>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</si>
  <si>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</si>
  <si>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</si>
  <si>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</si>
  <si>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</si>
  <si>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https://raw.githubusercontent.com/zublimemx/marketplaces-product-images/main/products/7501314704460/images/7501314704460_2.jpg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</si>
  <si>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</si>
  <si>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</si>
  <si>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</si>
  <si>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</si>
  <si>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MLM39475939</t>
  </si>
  <si>
    <t xml:space="preserve">Tribedoce 50,000</t>
  </si>
  <si>
    <t xml:space="preserve">Complejo B inyectable</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</si>
  <si>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</si>
  <si>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</si>
  <si>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</si>
  <si>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</si>
  <si>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</si>
  <si>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</si>
  <si>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</si>
  <si>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</si>
  <si>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</si>
  <si>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</si>
  <si>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MLM39475342</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</si>
  <si>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</si>
  <si>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</si>
  <si>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</si>
  <si>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</si>
  <si>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</si>
  <si>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</si>
  <si>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</si>
  <si>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https://raw.githubusercontent.com/zublimemx/marketplaces-product-images/main/products/7501124815851/images/7501124815851_2.jpg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</si>
  <si>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</si>
  <si>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</si>
  <si>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</si>
  <si>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</si>
  <si>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MLM39455884</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</si>
  <si>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</si>
  <si>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</si>
  <si>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</si>
  <si>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</si>
  <si>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</si>
  <si>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</si>
  <si>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https://raw.githubusercontent.com/zublimemx/marketplaces-product-images/main/products/650240052545/images/650240052545_3.jpg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</si>
  <si>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</si>
  <si>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</si>
  <si>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</si>
  <si>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</si>
  <si>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MLM39455912</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</si>
  <si>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</si>
  <si>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</si>
  <si>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</si>
  <si>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</si>
  <si>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</si>
  <si>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</si>
  <si>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</si>
  <si>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</si>
  <si>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</si>
  <si>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</si>
  <si>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</si>
  <si>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</si>
  <si>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</si>
  <si>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</si>
  <si>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</si>
  <si>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MLM40172230</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</si>
  <si>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</si>
  <si>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</si>
  <si>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</si>
  <si>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</si>
  <si>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</si>
  <si>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</si>
  <si>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https://raw.githubusercontent.com/zublimemx/marketplaces-product-images/main/products/7501124103279/images/7501124103279_2.jpg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</si>
  <si>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</si>
  <si>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</si>
  <si>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</si>
  <si>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</si>
  <si>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MLM41105975</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</si>
  <si>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</si>
  <si>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</si>
  <si>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</si>
  <si>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</si>
  <si>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</si>
  <si>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</si>
  <si>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</si>
  <si>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</si>
  <si>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</si>
  <si>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</si>
  <si>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</si>
  <si>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</si>
  <si>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</si>
  <si>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MLM24795678</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</si>
  <si>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</si>
  <si>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</si>
  <si>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</si>
  <si>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</si>
  <si>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</si>
  <si>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</si>
  <si>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</si>
  <si>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</si>
  <si>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</si>
  <si>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</si>
  <si>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</si>
  <si>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</si>
  <si>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MLM19766575</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</si>
  <si>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</si>
  <si>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</si>
  <si>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</si>
  <si>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</si>
  <si>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</si>
  <si>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</si>
  <si>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</si>
  <si>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</si>
  <si>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</si>
  <si>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MLM39474447</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</si>
  <si>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</si>
  <si>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</si>
  <si>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</si>
  <si>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</si>
  <si>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</si>
  <si>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</si>
  <si>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</si>
  <si>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</si>
  <si>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</si>
  <si>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</si>
  <si>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</si>
  <si>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</si>
  <si>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</si>
  <si>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</si>
  <si>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MLM26094897</t>
  </si>
  <si>
    <t xml:space="preserve">Advance</t>
  </si>
  <si>
    <t xml:space="preserve">Con HMB</t>
  </si>
  <si>
    <t xml:space="preserve">Proteína: 13 g por botella; Aporte: 1.0 kcal/ml; Contiene HMB, 28 vitaminas y minerales, omega 3 y 6; Formato de venta: Botella individual; Líquido listo para tomar; HMB como CaHMB; Contiene lactosa: Sí; Libre de gluten: Sí; Edad mínima recomendada: 14 años (según catálogo ML)</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</si>
  <si>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</si>
  <si>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</si>
  <si>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</si>
  <si>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</si>
  <si>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</si>
  <si>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MLM40172925</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</si>
  <si>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</si>
  <si>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</si>
  <si>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</si>
  <si>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</si>
  <si>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</si>
  <si>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</si>
  <si>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</si>
  <si>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</si>
  <si>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</si>
  <si>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</si>
  <si>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</si>
  <si>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</si>
  <si>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MLM40172303</t>
  </si>
  <si>
    <t xml:space="preserve">Forma farmacéutica: Tableta; Antibiótico de acción local intestinal; Venta con receta médica</t>
  </si>
  <si>
    <t xml:space="preserve">https://raw.githubusercontent.com/zublimemx/marketplaces-product-images/main/products/8020030053502/images/8020030053502_1.jpg</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</si>
  <si>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</si>
  <si>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</si>
  <si>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</si>
  <si>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</si>
  <si>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</si>
  <si>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MLM45002517</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</si>
  <si>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</si>
  <si>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</si>
  <si>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</si>
  <si>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https://raw.githubusercontent.com/zublimemx/marketplaces-product-images/main/products/7506425618200/images/7506425618200_2.jpg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</si>
  <si>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</si>
  <si>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</si>
  <si>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</si>
  <si>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</si>
  <si>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MLM32092506</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</si>
  <si>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</si>
  <si>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</si>
  <si>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</si>
  <si>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https://raw.githubusercontent.com/zublimemx/marketplaces-product-images/main/products/7501033956331/images/7501033956331_2.jpg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</si>
  <si>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</si>
  <si>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</si>
  <si>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</si>
  <si>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</si>
  <si>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MLM19805537</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</si>
  <si>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</si>
  <si>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</si>
  <si>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</si>
  <si>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</si>
  <si>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</si>
  <si>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</si>
  <si>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</si>
  <si>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</si>
  <si>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</si>
  <si>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</si>
  <si>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MLM40170700</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</si>
  <si>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</si>
  <si>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</si>
  <si>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</si>
  <si>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</si>
  <si>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</si>
  <si>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</si>
  <si>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https://raw.githubusercontent.com/zublimemx/marketplaces-product-images/main/products/7501314704828/images/7501314704828_1.jpg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</si>
  <si>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</si>
  <si>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</si>
  <si>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</si>
  <si>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</si>
  <si>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</si>
  <si>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</si>
  <si>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MLM67977181</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</si>
  <si>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</si>
  <si>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</si>
  <si>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</si>
  <si>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</si>
  <si>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</si>
  <si>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</si>
  <si>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</si>
  <si>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</si>
  <si>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</si>
  <si>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MLM50954076</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</si>
  <si>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</si>
  <si>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</si>
  <si>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</si>
  <si>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</si>
  <si>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</si>
  <si>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</si>
  <si>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</si>
  <si>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</si>
  <si>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</si>
  <si>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</si>
  <si>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</si>
  <si>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</si>
  <si>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MLM39455658</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</si>
  <si>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</si>
  <si>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</si>
  <si>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</si>
  <si>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</si>
  <si>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</si>
  <si>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</si>
  <si>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</si>
  <si>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</si>
  <si>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MLM45284058</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</si>
  <si>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</si>
  <si>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</si>
  <si>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</si>
  <si>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</si>
  <si>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</si>
  <si>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https://raw.githubusercontent.com/zublimemx/marketplaces-product-images/main/products/7501123011711/images/7501123011711_2.jpg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</si>
  <si>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</si>
  <si>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</si>
  <si>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</si>
  <si>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</si>
  <si>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MLM48601886</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</si>
  <si>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</si>
  <si>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</si>
  <si>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</si>
  <si>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</si>
  <si>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https://raw.githubusercontent.com/zublimemx/marketplaces-product-images/main/products/7506425659265/images/7506425659265_3.jpg</t>
  </si>
  <si>
    <t xml:space="preserve">https://raw.githubusercontent.com/zublimemx/marketplaces-product-images/main/products/7506425659265/images/7506425659265_4.jpg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</si>
  <si>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</si>
  <si>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</si>
  <si>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</si>
  <si>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</si>
  <si>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</si>
  <si>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</si>
  <si>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</si>
  <si>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</si>
  <si>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</si>
  <si>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</si>
  <si>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</si>
  <si>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</si>
  <si>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MLM48930819</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</si>
  <si>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</si>
  <si>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</si>
  <si>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</si>
  <si>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</si>
  <si>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</si>
  <si>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</si>
  <si>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</si>
  <si>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</si>
  <si>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https://raw.githubusercontent.com/zublimemx/marketplaces-product-images/main/products/7501201400567/images/7501201400567_3.jpg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</si>
  <si>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</si>
  <si>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</si>
  <si>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</si>
  <si>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</si>
  <si>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MLM39476469</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</si>
  <si>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</si>
  <si>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</si>
  <si>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</si>
  <si>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https://raw.githubusercontent.com/zublimemx/marketplaces-product-images/main/products/7501287627957/images/7501287627957_2.jpg</t>
  </si>
  <si>
    <t xml:space="preserve">https://raw.githubusercontent.com/zublimemx/marketplaces-product-images/main/products/7501287627957/images/7501287627957_3.jpg</t>
  </si>
  <si>
    <t xml:space="preserve">https://raw.githubusercontent.com/zublimemx/marketplaces-product-images/main/products/7501287627957/images/7501287627957_4.jpg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</si>
  <si>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</si>
  <si>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</si>
  <si>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</si>
  <si>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</si>
  <si>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</si>
  <si>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</si>
  <si>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</si>
  <si>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</si>
  <si>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</si>
  <si>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</si>
  <si>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</si>
  <si>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</si>
  <si>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MLM39455607</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</si>
  <si>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</si>
  <si>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</si>
  <si>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</si>
  <si>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</si>
  <si>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</si>
  <si>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</si>
  <si>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</si>
  <si>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</si>
  <si>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MLM40172275</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</si>
  <si>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</si>
  <si>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</si>
  <si>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</si>
  <si>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</si>
  <si>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</si>
  <si>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</si>
  <si>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</si>
  <si>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</si>
  <si>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</si>
  <si>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</si>
  <si>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</si>
  <si>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</si>
  <si>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MLM42117938</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</si>
  <si>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</si>
  <si>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</si>
  <si>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</si>
  <si>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</si>
  <si>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</si>
  <si>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</si>
  <si>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</si>
  <si>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</si>
  <si>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</si>
  <si>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</si>
  <si>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</si>
  <si>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</si>
  <si>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</si>
  <si>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</si>
  <si>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MLM48944593</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</si>
  <si>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</si>
  <si>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</si>
  <si>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</si>
  <si>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</si>
  <si>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</si>
  <si>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</si>
  <si>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</si>
  <si>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</si>
  <si>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</si>
  <si>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</si>
  <si>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</si>
  <si>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</si>
  <si>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</si>
  <si>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</si>
  <si>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</si>
  <si>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MLM39476433</t>
  </si>
  <si>
    <t xml:space="preserve">Lincocin</t>
  </si>
  <si>
    <t xml:space="preserve">Lincomicina</t>
  </si>
  <si>
    <t xml:space="preserve">600 mg/2 ml</t>
  </si>
  <si>
    <t xml:space="preserve">Intramuscular o intravenosa</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</si>
  <si>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</si>
  <si>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</si>
  <si>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https://raw.githubusercontent.com/zublimemx/marketplaces-product-images/main/products/300090556365/images/300090556365_1.jpg</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</si>
  <si>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</si>
  <si>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</si>
  <si>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</si>
  <si>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</si>
  <si>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</si>
  <si>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MLM39474555</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</si>
  <si>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</si>
  <si>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</si>
  <si>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</si>
  <si>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</si>
  <si>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</si>
  <si>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</si>
  <si>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</si>
  <si>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</si>
  <si>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</si>
  <si>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</si>
  <si>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</si>
  <si>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</si>
  <si>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MLM19944909</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</si>
  <si>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</si>
  <si>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</si>
  <si>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</si>
  <si>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</si>
  <si>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</si>
  <si>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</si>
  <si>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</si>
  <si>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</si>
  <si>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</si>
  <si>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MLM45287778</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</si>
  <si>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</si>
  <si>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</si>
  <si>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</si>
  <si>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</si>
  <si>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</si>
  <si>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</si>
  <si>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</si>
  <si>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</si>
  <si>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</si>
  <si>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</si>
  <si>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</si>
  <si>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</si>
  <si>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MLM53172416</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</si>
  <si>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</si>
  <si>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</si>
  <si>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</si>
  <si>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</si>
  <si>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</si>
  <si>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https://raw.githubusercontent.com/zublimemx/marketplaces-product-images/main/products/75055813/images/75055813_2.jpg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</si>
  <si>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</si>
  <si>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</si>
  <si>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</si>
  <si>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</si>
  <si>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MLM39474275</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</si>
  <si>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</si>
  <si>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</si>
  <si>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</si>
  <si>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</si>
  <si>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https://raw.githubusercontent.com/zublimemx/marketplaces-product-images/main/products/7501314704552/images/7501314704552_1.jpg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</si>
  <si>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</si>
  <si>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</si>
  <si>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</si>
  <si>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</si>
  <si>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MLM45361991</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</si>
  <si>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</si>
  <si>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</si>
  <si>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</si>
  <si>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</si>
  <si>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</si>
  <si>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</si>
  <si>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https://raw.githubusercontent.com/zublimemx/marketplaces-product-images/main/products/020800790253/images/020800790253_2.jpg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</si>
  <si>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</si>
  <si>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</si>
  <si>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</si>
  <si>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</si>
  <si>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MLM39476475</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</si>
  <si>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</si>
  <si>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</si>
  <si>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</si>
  <si>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</si>
  <si>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</si>
  <si>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</si>
  <si>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</si>
  <si>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</si>
  <si>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</si>
  <si>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</si>
  <si>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</si>
  <si>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MLM48926565</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</si>
  <si>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</si>
  <si>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</si>
  <si>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</si>
  <si>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</si>
  <si>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</si>
  <si>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</si>
  <si>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</si>
  <si>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</si>
  <si>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</si>
  <si>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</si>
  <si>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</si>
  <si>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</si>
  <si>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</si>
  <si>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MLM39455854</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</si>
  <si>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</si>
  <si>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</si>
  <si>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</si>
  <si>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</si>
  <si>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</si>
  <si>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https://raw.githubusercontent.com/zublimemx/marketplaces-product-images/main/products/7501318646223/images/7501318646223_2.jpg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</si>
  <si>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</si>
  <si>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</si>
  <si>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</si>
  <si>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</si>
  <si>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</si>
  <si>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</si>
  <si>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</si>
  <si>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</si>
  <si>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</si>
  <si>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</si>
  <si>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</si>
  <si>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</si>
  <si>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</si>
  <si>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</si>
  <si>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MLM39455377</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</si>
  <si>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</si>
  <si>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</si>
  <si>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</si>
  <si>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</si>
  <si>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</si>
  <si>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</si>
  <si>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https://raw.githubusercontent.com/zublimemx/marketplaces-product-images/main/products/7501165010673/images/7501165010673_3.jpg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</si>
  <si>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</si>
  <si>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</si>
  <si>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</si>
  <si>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</si>
  <si>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MLM39473491</t>
  </si>
  <si>
    <t xml:space="preserve">Amoxicilina</t>
  </si>
  <si>
    <t xml:space="preserve">Antibiótico; Tratamiento completo de 6 días; Forma farmacéutica: comprimido</t>
  </si>
  <si>
    <t xml:space="preserve">https://raw.githubusercontent.com/zublimemx/marketplaces-product-images/main/products/7501300408402/images/7501300408402_4.jpg</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</si>
  <si>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</si>
  <si>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</si>
  <si>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</si>
  <si>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</si>
  <si>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</si>
  <si>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</si>
  <si>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</si>
  <si>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MLM66900916</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</si>
  <si>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</si>
  <si>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</si>
  <si>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</si>
  <si>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</si>
  <si>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</si>
  <si>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</si>
  <si>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https://raw.githubusercontent.com/zublimemx/marketplaces-product-images/main/products/7501300422750/images/7501300422750_2.jpg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</si>
  <si>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</si>
  <si>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</si>
  <si>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</si>
  <si>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</si>
  <si>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MLM39455892</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</si>
  <si>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</si>
  <si>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</si>
  <si>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</si>
  <si>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https://raw.githubusercontent.com/zublimemx/marketplaces-product-images/main/products/7501095467264/images/7501095467264_3.jpg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</si>
  <si>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</si>
  <si>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</si>
  <si>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</si>
  <si>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</si>
  <si>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MLM39474685</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</si>
  <si>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</si>
  <si>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</si>
  <si>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</si>
  <si>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</si>
  <si>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</si>
  <si>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</si>
  <si>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</si>
  <si>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</si>
  <si>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</si>
  <si>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</si>
  <si>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MLM39473752</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</si>
  <si>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</si>
  <si>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</si>
  <si>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</si>
  <si>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</si>
  <si>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https://raw.githubusercontent.com/zublimemx/marketplaces-product-images/main/products/7501088507922/images/7501088507922_2.jpg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</si>
  <si>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</si>
  <si>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</si>
  <si>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</si>
  <si>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</si>
  <si>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MLM48929052</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</si>
  <si>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</si>
  <si>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</si>
  <si>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</si>
  <si>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</si>
  <si>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</si>
  <si>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</si>
  <si>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https://raw.githubusercontent.com/zublimemx/marketplaces-product-images/main/products/7501019064432/images/7501019064432_2.jpg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</si>
  <si>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</si>
  <si>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</si>
  <si>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</si>
  <si>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</si>
  <si>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MLM39473294</t>
  </si>
  <si>
    <t xml:space="preserve">Lurmivi</t>
  </si>
  <si>
    <t xml:space="preserve">Tinidazol, Clindamicina, Fluconazol</t>
  </si>
  <si>
    <t xml:space="preserve">500 mg / 312.5 mg / 37.5 mg</t>
  </si>
  <si>
    <t xml:space="preserve">304M2016 SSA</t>
  </si>
  <si>
    <t xml:space="preserve">Medicamento de patente; Forma farmacéutica: tableta; Formato de venta: unidad; Receta requerida (simple); Fracción IV; Antibiótico: Sí</t>
  </si>
  <si>
    <t xml:space="preserve">https://raw.githubusercontent.com/zublimemx/marketplaces-product-images/main/products/7501314705573/images/7501314705573_1.jpg</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</si>
  <si>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</si>
  <si>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</si>
  <si>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</si>
  <si>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</si>
  <si>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</si>
  <si>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MLM40172207</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</si>
  <si>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</si>
  <si>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</si>
  <si>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</si>
  <si>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</si>
  <si>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https://raw.githubusercontent.com/zublimemx/marketplaces-product-images/main/products/7503007704573/images/7503007704573_1.jpg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</si>
  <si>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</si>
  <si>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</si>
  <si>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</si>
  <si>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</si>
  <si>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MLM39473778</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</si>
  <si>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</si>
  <si>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</si>
  <si>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</si>
  <si>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https://raw.githubusercontent.com/zublimemx/marketplaces-product-images/main/products/7501070615123/images/7501070615123_2.jpg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</si>
  <si>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</si>
  <si>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</si>
  <si>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</si>
  <si>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</si>
  <si>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</si>
  <si>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</si>
  <si>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</si>
  <si>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</si>
  <si>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</si>
  <si>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</si>
  <si>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</si>
  <si>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</si>
  <si>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https://raw.githubusercontent.com/zublimemx/marketplaces-product-images/main/products/7509546657851/images/7509546657851_3.jpg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</si>
  <si>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</si>
  <si>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</si>
  <si>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</si>
  <si>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</si>
  <si>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MLM45361983</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</si>
  <si>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</si>
  <si>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</si>
  <si>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</si>
  <si>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</si>
  <si>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</si>
  <si>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https://raw.githubusercontent.com/zublimemx/marketplaces-product-images/main/products/7501165003040/images/7501165003040_3.jpg</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</si>
  <si>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</si>
  <si>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</si>
  <si>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https://raw.githubusercontent.com/zublimemx/marketplaces-product-images/main/products/7501165003040/images/7501165003040_4.jpg</t>
  </si>
  <si>
    <t xml:space="preserve">https://raw.githubusercontent.com/zublimemx/marketplaces-product-images/main/products/7501165003040/images/7501165003040_5.jpg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</si>
  <si>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</si>
  <si>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</si>
  <si>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</si>
  <si>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</si>
  <si>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MLM39476411</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</si>
  <si>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</si>
  <si>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</si>
  <si>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</si>
  <si>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</si>
  <si>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</si>
  <si>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</si>
  <si>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</si>
  <si>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</si>
  <si>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https://raw.githubusercontent.com/zublimemx/marketplaces-product-images/main/products/736085400830/images/736085400830_2.jpg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</si>
  <si>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</si>
  <si>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</si>
  <si>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</si>
  <si>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</si>
  <si>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MLM50953722</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</si>
  <si>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</si>
  <si>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</si>
  <si>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</si>
  <si>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</si>
  <si>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</si>
  <si>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</si>
  <si>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</si>
  <si>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</si>
  <si>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</si>
  <si>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https://raw.githubusercontent.com/zublimemx/marketplaces-product-images/main/products/7501089810038/images/7501089810038_4.jpg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</si>
  <si>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</si>
  <si>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</si>
  <si>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</si>
  <si>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</si>
  <si>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MLM19104943</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</si>
  <si>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</si>
  <si>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</si>
  <si>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</si>
  <si>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</si>
  <si>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</si>
  <si>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</si>
  <si>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</si>
  <si>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</si>
  <si>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</si>
  <si>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</si>
  <si>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</si>
  <si>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</si>
  <si>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</si>
  <si>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</si>
  <si>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</si>
  <si>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</si>
  <si>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</si>
  <si>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</si>
  <si>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</si>
  <si>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</si>
  <si>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MLM44887653</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</si>
  <si>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</si>
  <si>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</si>
  <si>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</si>
  <si>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</si>
  <si>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</si>
  <si>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</si>
  <si>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</si>
  <si>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</si>
  <si>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</si>
  <si>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</si>
  <si>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https://raw.githubusercontent.com/zublimemx/marketplaces-product-images/main/products/5997001328316/images/5997001328316_2.jpg</t>
  </si>
  <si>
    <t xml:space="preserve">https://raw.githubusercontent.com/zublimemx/marketplaces-product-images/main/products/5997001328316/images/5997001328316_1.jpg</t>
  </si>
  <si>
    <t xml:space="preserve">https://raw.githubusercontent.com/zublimemx/marketplaces-product-images/main/products/5997001328316/images/5997001328316_3.jpg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</si>
  <si>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</si>
  <si>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</si>
  <si>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</si>
  <si>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</si>
  <si>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MLM39455458</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</si>
  <si>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</si>
  <si>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</si>
  <si>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</si>
  <si>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https://raw.githubusercontent.com/zublimemx/marketplaces-product-images/main/products/7501095452147/images/7501095452147_4.jpg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</si>
  <si>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</si>
  <si>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</si>
  <si>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</si>
  <si>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</si>
  <si>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MLM39476313</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</si>
  <si>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</si>
  <si>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</si>
  <si>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</si>
  <si>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</si>
  <si>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https://raw.githubusercontent.com/zublimemx/marketplaces-product-images/main/products/300090050139/images/300090050139_2.jpg</t>
  </si>
  <si>
    <t xml:space="preserve">https://raw.githubusercontent.com/zublimemx/marketplaces-product-images/main/products/300090050139/images/300090050139_3.jpg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</si>
  <si>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</si>
  <si>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</si>
  <si>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</si>
  <si>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</si>
  <si>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MLM40170784</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</si>
  <si>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</si>
  <si>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</si>
  <si>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</si>
  <si>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</si>
  <si>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</si>
  <si>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</si>
  <si>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</si>
  <si>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</si>
  <si>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MLM40292459</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</si>
  <si>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</si>
  <si>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</si>
  <si>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</si>
  <si>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</si>
  <si>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</si>
  <si>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</si>
  <si>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</si>
  <si>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</si>
  <si>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</si>
  <si>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</si>
  <si>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</si>
  <si>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MLM33128669</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</si>
  <si>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</si>
  <si>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</si>
  <si>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</si>
  <si>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</si>
  <si>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https://raw.githubusercontent.com/zublimemx/marketplaces-product-images/main/products/7501033956294/images/7501033956294_2.jpg</t>
  </si>
  <si>
    <t xml:space="preserve">https://raw.githubusercontent.com/zublimemx/marketplaces-product-images/main/products/7501033956294/images/7501033956294_3.jpg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</si>
  <si>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</si>
  <si>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</si>
  <si>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</si>
  <si>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</si>
  <si>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MLM48931784</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</si>
  <si>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</si>
  <si>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</si>
  <si>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</si>
  <si>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</si>
  <si>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</si>
  <si>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</si>
  <si>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</si>
  <si>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</si>
  <si>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</si>
  <si>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</si>
  <si>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</si>
  <si>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</si>
  <si>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</si>
  <si>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</si>
  <si>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</si>
  <si>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</si>
  <si>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</si>
  <si>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</si>
  <si>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MLM48947117</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</si>
  <si>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</si>
  <si>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</si>
  <si>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</si>
  <si>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</si>
  <si>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</si>
  <si>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</si>
  <si>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</si>
  <si>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</si>
  <si>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</si>
  <si>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</si>
  <si>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</si>
  <si>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</si>
  <si>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MLM40172178</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</si>
  <si>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</si>
  <si>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</si>
  <si>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</si>
  <si>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</si>
  <si>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</si>
  <si>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</si>
  <si>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</si>
  <si>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</si>
  <si>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</si>
  <si>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</si>
  <si>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</si>
  <si>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MLM39475303</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</si>
  <si>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</si>
  <si>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</si>
  <si>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</si>
  <si>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</si>
  <si>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</si>
  <si>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</si>
  <si>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</si>
  <si>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</si>
  <si>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</si>
  <si>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</si>
  <si>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</si>
  <si>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</si>
  <si>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</si>
  <si>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</si>
  <si>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</si>
  <si>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MLM39475182</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</si>
  <si>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</si>
  <si>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</si>
  <si>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</si>
  <si>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</si>
  <si>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</si>
  <si>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https://raw.githubusercontent.com/zublimemx/marketplaces-product-images/main/products/7501050603997/images/7501050603997_2.jpg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</si>
  <si>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</si>
  <si>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</si>
  <si>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</si>
  <si>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</si>
  <si>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MLM39475950</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</si>
  <si>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</si>
  <si>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</si>
  <si>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</si>
  <si>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</si>
  <si>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</si>
  <si>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</si>
  <si>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</si>
  <si>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</si>
  <si>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</si>
  <si>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MLM20870161</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</si>
  <si>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</si>
  <si>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</si>
  <si>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https://raw.githubusercontent.com/zublimemx/marketplaces-product-images/main/products/7501943433359/images/7501943433359_3.jpg</t>
  </si>
  <si>
    <t xml:space="preserve">https://raw.githubusercontent.com/zublimemx/marketplaces-product-images/main/products/7501943433359/images/7501943433359_4.jpg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</si>
  <si>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</si>
  <si>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</si>
  <si>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</si>
  <si>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</si>
  <si>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MLM39474173</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</si>
  <si>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</si>
  <si>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</si>
  <si>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</si>
  <si>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</si>
  <si>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</si>
  <si>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</si>
  <si>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</si>
  <si>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</si>
  <si>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</si>
  <si>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</si>
  <si>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</si>
  <si>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</si>
  <si>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</si>
  <si>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</si>
  <si>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MLM45424235</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</si>
  <si>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</si>
  <si>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</si>
  <si>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</si>
  <si>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</si>
  <si>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https://raw.githubusercontent.com/zublimemx/marketplaces-product-images/main/products/7503002615133/images/7503002615133_2.jpg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</si>
  <si>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</si>
  <si>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</si>
  <si>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</si>
  <si>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</si>
  <si>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</si>
  <si>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</si>
  <si>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</si>
  <si>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</si>
  <si>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</si>
  <si>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</si>
  <si>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</si>
  <si>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</si>
  <si>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</si>
  <si>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MLM70068219</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</si>
  <si>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</si>
  <si>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</si>
  <si>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</si>
  <si>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</si>
  <si>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</si>
  <si>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</si>
  <si>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</si>
  <si>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</si>
  <si>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</si>
  <si>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</si>
  <si>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</si>
  <si>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MLM39455673</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</si>
  <si>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</si>
  <si>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</si>
  <si>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</si>
  <si>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</si>
  <si>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</si>
  <si>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</si>
  <si>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</si>
  <si>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https://raw.githubusercontent.com/zublimemx/marketplaces-product-images/main/products/7501065010438/images/7501065010438_3.jpg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</si>
  <si>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</si>
  <si>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</si>
  <si>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</si>
  <si>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</si>
  <si>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MLM75002623</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</si>
  <si>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</si>
  <si>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</si>
  <si>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</si>
  <si>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</si>
  <si>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</si>
  <si>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</si>
  <si>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</si>
  <si>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</si>
  <si>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</si>
  <si>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</si>
  <si>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</si>
  <si>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</si>
  <si>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</si>
  <si>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</si>
  <si>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MLM19694460</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</si>
  <si>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</si>
  <si>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</si>
  <si>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</si>
  <si>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</si>
  <si>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</si>
  <si>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https://raw.githubusercontent.com/zublimemx/marketplaces-product-images/main/products/7501022140659/images/7501022140659_2.jpg</t>
  </si>
  <si>
    <t xml:space="preserve">https://raw.githubusercontent.com/zublimemx/marketplaces-product-images/main/products/7501022140659/images/7501022140659_4.jpg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</si>
  <si>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</si>
  <si>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</si>
  <si>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</si>
  <si>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</si>
  <si>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MLM39474160</t>
  </si>
  <si>
    <t xml:space="preserve">Tafirol</t>
  </si>
  <si>
    <t xml:space="preserve">Formato de venta: Caja; Analgésico y antipirético</t>
  </si>
  <si>
    <t xml:space="preserve">https://raw.githubusercontent.com/zublimemx/marketplaces-product-images/main/products/7501871720675/images/7501871720675_2.jpg</t>
  </si>
  <si>
    <t xml:space="preserve">https://raw.githubusercontent.com/zublimemx/marketplaces-product-images/main/products/7501871720675/images/7501871720675_1.jpg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</si>
  <si>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</si>
  <si>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</si>
  <si>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</si>
  <si>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</si>
  <si>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MLM39476137</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</si>
  <si>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</si>
  <si>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</si>
  <si>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</si>
  <si>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</si>
  <si>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https://raw.githubusercontent.com/zublimemx/marketplaces-product-images/main/products/7501390910991/images/7501390910991_1.jpg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</si>
  <si>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</si>
  <si>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</si>
  <si>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</si>
  <si>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</si>
  <si>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MLM39474705</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</si>
  <si>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</si>
  <si>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</si>
  <si>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</si>
  <si>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</si>
  <si>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</si>
  <si>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</si>
  <si>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</si>
  <si>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</si>
  <si>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</si>
  <si>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</si>
  <si>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</si>
  <si>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</si>
  <si>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</si>
  <si>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MLM39455656</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</si>
  <si>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</si>
  <si>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</si>
  <si>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</si>
  <si>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</si>
  <si>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https://raw.githubusercontent.com/zublimemx/marketplaces-product-images/main/products/7501088509810/images/7501088509810_2.jpg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</si>
  <si>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</si>
  <si>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</si>
  <si>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</si>
  <si>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</si>
  <si>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MLM39455709</t>
  </si>
  <si>
    <t xml:space="preserve">Unesia</t>
  </si>
  <si>
    <t xml:space="preserve">Ungüento, paquete de 2 tubos</t>
  </si>
  <si>
    <t xml:space="preserve">Bifonazol</t>
  </si>
  <si>
    <t xml:space="preserve">1 g por 100 g</t>
  </si>
  <si>
    <t xml:space="preserve">010M2009 SSA</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</si>
  <si>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</si>
  <si>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</si>
  <si>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</si>
  <si>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</si>
  <si>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</si>
  <si>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</si>
  <si>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</si>
  <si>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MLM53205972</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</si>
  <si>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</si>
  <si>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</si>
  <si>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</si>
  <si>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</si>
  <si>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</si>
  <si>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</si>
  <si>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</si>
  <si>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</si>
  <si>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</si>
  <si>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</si>
  <si>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</si>
  <si>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</si>
  <si>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MLM39455771</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</si>
  <si>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</si>
  <si>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</si>
  <si>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</si>
  <si>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</si>
  <si>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</si>
  <si>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https://raw.githubusercontent.com/zublimemx/marketplaces-product-images/main/products/7501299300367/images/7501299300367_2.jpg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</si>
  <si>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</si>
  <si>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</si>
  <si>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</si>
  <si>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</si>
  <si>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MLM39475382</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</si>
  <si>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</si>
  <si>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</si>
  <si>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</si>
  <si>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</si>
  <si>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</si>
  <si>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</si>
  <si>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</si>
  <si>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</si>
  <si>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</si>
  <si>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</si>
  <si>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</si>
  <si>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</si>
  <si>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</si>
  <si>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</si>
  <si>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</si>
  <si>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</si>
  <si>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</si>
  <si>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</si>
  <si>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</si>
  <si>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</si>
  <si>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</si>
  <si>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</si>
  <si>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</si>
  <si>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MLM39474910</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</si>
  <si>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</si>
  <si>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</si>
  <si>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</si>
  <si>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</si>
  <si>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</si>
  <si>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</si>
  <si>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</si>
  <si>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</si>
  <si>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</si>
  <si>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MLM40170246</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</si>
  <si>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</si>
  <si>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</si>
  <si>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</si>
  <si>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</si>
  <si>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</si>
  <si>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</si>
  <si>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</si>
  <si>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</si>
  <si>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</si>
  <si>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</si>
  <si>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</si>
  <si>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</si>
  <si>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</si>
  <si>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MLM39474779</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</si>
  <si>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</si>
  <si>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</si>
  <si>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</si>
  <si>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</si>
  <si>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</si>
  <si>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</si>
  <si>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</si>
  <si>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</si>
  <si>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</si>
  <si>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</si>
  <si>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</si>
  <si>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</si>
  <si>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</si>
  <si>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</si>
  <si>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</si>
  <si>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MLM18971626</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</si>
  <si>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</si>
  <si>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</si>
  <si>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</si>
  <si>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</si>
  <si>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https://raw.githubusercontent.com/zublimemx/marketplaces-product-images/main/products/7509546000350/images/7509546000350_1.jpg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</si>
  <si>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</si>
  <si>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</si>
  <si>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</si>
  <si>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</si>
  <si>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MLM45287295</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</si>
  <si>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</si>
  <si>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</si>
  <si>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</si>
  <si>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</si>
  <si>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</si>
  <si>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</si>
  <si>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</si>
  <si>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</si>
  <si>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</si>
  <si>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</si>
  <si>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MLM40172032</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</si>
  <si>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</si>
  <si>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</si>
  <si>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</si>
  <si>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</si>
  <si>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</si>
  <si>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</si>
  <si>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</si>
  <si>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</si>
  <si>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</si>
  <si>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</si>
  <si>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</si>
  <si>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</si>
  <si>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</si>
  <si>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</si>
  <si>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MLM39455616</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</si>
  <si>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</si>
  <si>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</si>
  <si>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</si>
  <si>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</si>
  <si>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</si>
  <si>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</si>
  <si>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</si>
  <si>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</si>
  <si>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</si>
  <si>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</si>
  <si>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</si>
  <si>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</si>
  <si>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MLM39455378</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</si>
  <si>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</si>
  <si>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</si>
  <si>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</si>
  <si>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</si>
  <si>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</si>
  <si>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</si>
  <si>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</si>
  <si>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</si>
  <si>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</si>
  <si>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</si>
  <si>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</si>
  <si>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MLM42117596</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</si>
  <si>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</si>
  <si>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</si>
  <si>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</si>
  <si>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</si>
  <si>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</si>
  <si>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</si>
  <si>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</si>
  <si>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</si>
  <si>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</si>
  <si>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</si>
  <si>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</si>
  <si>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</si>
  <si>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MLM39473363</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</si>
  <si>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</si>
  <si>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</si>
  <si>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</si>
  <si>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</si>
  <si>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</si>
  <si>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</si>
  <si>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</si>
  <si>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</si>
  <si>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</si>
  <si>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</si>
  <si>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</si>
  <si>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MLM26501112</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</si>
  <si>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</si>
  <si>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</si>
  <si>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</si>
  <si>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</si>
  <si>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</si>
  <si>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https://raw.githubusercontent.com/zublimemx/marketplaces-product-images/main/products/7501022141571/images/7501022141571_2.jpg</t>
  </si>
  <si>
    <t xml:space="preserve">https://raw.githubusercontent.com/zublimemx/marketplaces-product-images/main/products/7501022141571/images/7501022141571_3.jpg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</si>
  <si>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</si>
  <si>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</si>
  <si>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</si>
  <si>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</si>
  <si>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MLM64540942</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</si>
  <si>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</si>
  <si>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</si>
  <si>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</si>
  <si>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</si>
  <si>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</si>
  <si>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</si>
  <si>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</si>
  <si>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</si>
  <si>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</si>
  <si>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</si>
  <si>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</si>
  <si>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</si>
  <si>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</si>
  <si>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</si>
  <si>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</si>
  <si>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MLM18977379</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</si>
  <si>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</si>
  <si>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</si>
  <si>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</si>
  <si>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</si>
  <si>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</si>
  <si>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</si>
  <si>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https://raw.githubusercontent.com/zublimemx/marketplaces-product-images/main/products/7501035906341/images/7501035906341_2.jpg</t>
  </si>
  <si>
    <t xml:space="preserve">CRA NEUTRO B LIQ HID 400ML</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</si>
  <si>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</si>
  <si>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</si>
  <si>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</si>
  <si>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</si>
  <si>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</si>
  <si>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</si>
  <si>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</si>
  <si>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</si>
  <si>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</si>
  <si>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</si>
  <si>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m</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</si>
  <si>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</si>
  <si>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</si>
  <si>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</si>
  <si>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</si>
  <si>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</si>
  <si>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</si>
  <si>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</si>
  <si>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</si>
  <si>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</si>
  <si>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</si>
  <si>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</si>
  <si>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</si>
  <si>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</si>
  <si>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</si>
  <si>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MLM40170252</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</si>
  <si>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</si>
  <si>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</si>
  <si>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</si>
  <si>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</si>
  <si>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</si>
  <si>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</si>
  <si>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</si>
  <si>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</si>
  <si>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</si>
  <si>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</si>
  <si>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</si>
  <si>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</si>
  <si>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</si>
  <si>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MLM17379838</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</si>
  <si>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</si>
  <si>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</si>
  <si>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</si>
  <si>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</si>
  <si>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</si>
  <si>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</si>
  <si>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</si>
  <si>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</si>
  <si>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</si>
  <si>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</si>
  <si>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</si>
  <si>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</si>
  <si>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</si>
  <si>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</si>
  <si>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MLM17795555</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</si>
  <si>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</si>
  <si>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</si>
  <si>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</si>
  <si>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</si>
  <si>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</si>
  <si>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</si>
  <si>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</si>
  <si>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</si>
  <si>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</si>
  <si>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</si>
  <si>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MLM45287255</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</si>
  <si>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</si>
  <si>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</si>
  <si>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</si>
  <si>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</si>
  <si>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</si>
  <si>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</si>
  <si>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</si>
  <si>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</si>
  <si>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</si>
  <si>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</si>
  <si>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</si>
  <si>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</si>
  <si>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</si>
  <si>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</si>
  <si>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</si>
  <si>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</si>
  <si>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MLM57730609</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</si>
  <si>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</si>
  <si>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</si>
  <si>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</si>
  <si>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</si>
  <si>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</si>
  <si>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</si>
  <si>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https://raw.githubusercontent.com/zublimemx/marketplaces-product-images/main/products/7500435169035/images/7500435169035_2.jpg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</si>
  <si>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</si>
  <si>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</si>
  <si>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</si>
  <si>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</si>
  <si>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MLM39473361</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</si>
  <si>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</si>
  <si>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</si>
  <si>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</si>
  <si>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</si>
  <si>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</si>
  <si>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</si>
  <si>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</si>
  <si>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</si>
  <si>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</si>
  <si>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</si>
  <si>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</si>
  <si>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</si>
  <si>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</si>
  <si>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MLM39473513</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</si>
  <si>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</si>
  <si>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</si>
  <si>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</si>
  <si>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</si>
  <si>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</si>
  <si>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</si>
  <si>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</si>
  <si>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</si>
  <si>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</si>
  <si>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</si>
  <si>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</si>
  <si>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MLM33069146</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</si>
  <si>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</si>
  <si>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</si>
  <si>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</si>
  <si>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</si>
  <si>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</si>
  <si>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</si>
  <si>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https://raw.githubusercontent.com/zublimemx/marketplaces-product-images/main/products/070942302289/images/070942302289_2.jpg</t>
  </si>
  <si>
    <t xml:space="preserve">https://raw.githubusercontent.com/zublimemx/marketplaces-product-images/main/products/070942302289/images/070942302289_3.jpg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</si>
  <si>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</si>
  <si>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</si>
  <si>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</si>
  <si>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</si>
  <si>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</si>
  <si>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</si>
  <si>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MLM75543444</t>
  </si>
  <si>
    <t xml:space="preserve">BD</t>
  </si>
  <si>
    <t xml:space="preserve">Becton Dickinson</t>
  </si>
  <si>
    <t xml:space="preserve">Plastipak</t>
  </si>
  <si>
    <t xml:space="preserve">Aguja verde 21 G x 40 mm</t>
  </si>
  <si>
    <t xml:space="preserve">Caja con 100 jeringas</t>
  </si>
  <si>
    <t xml:space="preserve">Capacidad: 5 ml; Estéril; Desechable, un solo uso; Calibre de aguja: 21 G x 40 mm (0.80 x 40 mm, 1 1/2"); Punta Luer lock; Aguja desmontable incluida; Formato de venta: caja con 100</t>
  </si>
  <si>
    <t xml:space="preserve">https://raw.githubusercontent.com/zublimemx/marketplaces-product-images/main/products/57891463003039/images/57891463003039_1.jpg</t>
  </si>
  <si>
    <t xml:space="preserve">https://raw.githubusercontent.com/zublimemx/marketplaces-product-images/main/products/57891463003039/images/57891463003039_2.jpg</t>
  </si>
  <si>
    <t xml:space="preserve">https://raw.githubusercontent.com/zublimemx/marketplaces-product-images/main/products/57891463003039/images/57891463003039_4.jpg</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</si>
  <si>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</si>
  <si>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</si>
  <si>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</si>
  <si>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</si>
  <si>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MLM39473486</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</si>
  <si>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</si>
  <si>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</si>
  <si>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</si>
  <si>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</si>
  <si>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</si>
  <si>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</si>
  <si>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</si>
  <si>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</si>
  <si>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</si>
  <si>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</si>
  <si>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</si>
  <si>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MLM39473641</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</si>
  <si>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</si>
  <si>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</si>
  <si>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</si>
  <si>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</si>
  <si>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</si>
  <si>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</si>
  <si>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</si>
  <si>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</si>
  <si>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https://raw.githubusercontent.com/zublimemx/marketplaces-product-images/main/products/7501050610674/images/7501050610674_2.jpg</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</si>
  <si>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</si>
  <si>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</si>
  <si>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</si>
  <si>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</si>
  <si>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</si>
  <si>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MLM39474601</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</si>
  <si>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</si>
  <si>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</si>
  <si>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</si>
  <si>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</si>
  <si>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</si>
  <si>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</si>
  <si>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https://raw.githubusercontent.com/zublimemx/marketplaces-product-images/main/products/7501092722373/images/7501092722373_2.jpg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</si>
  <si>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</si>
  <si>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</si>
  <si>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</si>
  <si>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</si>
  <si>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</si>
  <si>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</si>
  <si>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</si>
  <si>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</si>
  <si>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</si>
  <si>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</si>
  <si>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</si>
  <si>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</si>
  <si>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</si>
  <si>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</si>
  <si>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</si>
  <si>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</si>
  <si>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</si>
  <si>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</si>
  <si>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</si>
  <si>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</si>
  <si>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Fragancia neutra</t>
  </si>
  <si>
    <t xml:space="preserve">Todo tipo de piel</t>
  </si>
  <si>
    <t xml:space="preserve">Tipo de producto: emulsión corporal aclaradora hidratante; Activos: niacinamida 3%, vitamina C, agua de regaliz; Formato de venta: pieza; Libre de parabenos: Sí; Aplicación día y noche; Funciones: despigmentante, iluminador e hidratación; Sin protección solar</t>
  </si>
  <si>
    <t xml:space="preserve">https://raw.githubusercontent.com/zublimemx/marketplaces-product-images/main/products/7502250342747/images/7502250342747_1.jpg</t>
  </si>
  <si>
    <t xml:space="preserve">https://raw.githubusercontent.com/zublimemx/marketplaces-product-images/main/products/7502250342747/images/7502250342747_2.jpg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</si>
  <si>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</si>
  <si>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</si>
  <si>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</si>
  <si>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</si>
  <si>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MLM39473425</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</si>
  <si>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</si>
  <si>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</si>
  <si>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</si>
  <si>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</si>
  <si>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</si>
  <si>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</si>
  <si>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</si>
  <si>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</si>
  <si>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</si>
  <si>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</si>
  <si>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</si>
  <si>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</si>
  <si>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MLM18978104</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</si>
  <si>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</si>
  <si>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</si>
  <si>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</si>
  <si>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</si>
  <si>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</si>
  <si>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https://raw.githubusercontent.com/zublimemx/marketplaces-product-images/main/products/7509546074511/images/7509546074511_3.jpg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</si>
  <si>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</si>
  <si>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</si>
  <si>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</si>
  <si>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</si>
  <si>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MLM20509747</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</si>
  <si>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</si>
  <si>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</si>
  <si>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</si>
  <si>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</si>
  <si>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</si>
  <si>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</si>
  <si>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</si>
  <si>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</si>
  <si>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</si>
  <si>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</si>
  <si>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</si>
  <si>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</si>
  <si>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</si>
  <si>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MLM39473727</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</si>
  <si>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</si>
  <si>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</si>
  <si>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</si>
  <si>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</si>
  <si>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</si>
  <si>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</si>
  <si>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https://raw.githubusercontent.com/zublimemx/marketplaces-product-images/main/products/7501089804013/images/7501089804013_3.jpg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</si>
  <si>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</si>
  <si>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</si>
  <si>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</si>
  <si>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</si>
  <si>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MLM40172367</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</si>
  <si>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</si>
  <si>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</si>
  <si>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</si>
  <si>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</si>
  <si>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</si>
  <si>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https://raw.githubusercontent.com/zublimemx/marketplaces-product-images/main/products/7501298224176/images/7501298224176_3.jpg</t>
  </si>
  <si>
    <t xml:space="preserve">https://raw.githubusercontent.com/zublimemx/marketplaces-product-images/main/products/7501298224176/images/7501298224176_2.jpg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</si>
  <si>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</si>
  <si>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</si>
  <si>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</si>
  <si>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</si>
  <si>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MLM45362002</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</si>
  <si>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</si>
  <si>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</si>
  <si>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</si>
  <si>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</si>
  <si>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</si>
  <si>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</si>
  <si>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</si>
  <si>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</si>
  <si>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</si>
  <si>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</si>
  <si>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</si>
  <si>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MLM39455799</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</si>
  <si>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</si>
  <si>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</si>
  <si>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</si>
  <si>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</si>
  <si>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</si>
  <si>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</si>
  <si>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</si>
  <si>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</si>
  <si>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</si>
  <si>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</si>
  <si>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</si>
  <si>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</si>
  <si>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</si>
  <si>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</si>
  <si>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</si>
  <si>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</si>
  <si>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MLM45287785</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</si>
  <si>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</si>
  <si>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</si>
  <si>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</si>
  <si>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</si>
  <si>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</si>
  <si>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</si>
  <si>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https://raw.githubusercontent.com/zublimemx/marketplaces-product-images/main/products/7501125104268/images/7501125104268_2.jpg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</si>
  <si>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</si>
  <si>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</si>
  <si>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</si>
  <si>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</si>
  <si>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MLM40655997</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</si>
  <si>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</si>
  <si>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</si>
  <si>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</si>
  <si>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</si>
  <si>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</si>
  <si>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https://raw.githubusercontent.com/zublimemx/marketplaces-product-images/main/products/7501258205221/images/7501258205221_2.jpg</t>
  </si>
  <si>
    <t xml:space="preserve">https://raw.githubusercontent.com/zublimemx/marketplaces-product-images/main/products/7501258205221/images/7501258205221_3.jpg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</si>
  <si>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</si>
  <si>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</si>
  <si>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</si>
  <si>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</si>
  <si>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MLM39455402</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</si>
  <si>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</si>
  <si>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</si>
  <si>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</si>
  <si>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</si>
  <si>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</si>
  <si>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</si>
  <si>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</si>
  <si>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</si>
  <si>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</si>
  <si>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</si>
  <si>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</si>
  <si>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</si>
  <si>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</si>
  <si>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</si>
  <si>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MLM39455638</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</si>
  <si>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</si>
  <si>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</si>
  <si>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</si>
  <si>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</si>
  <si>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</si>
  <si>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</si>
  <si>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</si>
  <si>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</si>
  <si>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</si>
  <si>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</si>
  <si>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</si>
  <si>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</si>
  <si>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MLM40170776</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</si>
  <si>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</si>
  <si>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</si>
  <si>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</si>
  <si>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</si>
  <si>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</si>
  <si>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</si>
  <si>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https://raw.githubusercontent.com/zublimemx/marketplaces-product-images/main/products/020800753050/images/020800753050_2.jpg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</si>
  <si>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</si>
  <si>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</si>
  <si>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</si>
  <si>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</si>
  <si>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MLM39474864</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</si>
  <si>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</si>
  <si>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</si>
  <si>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</si>
  <si>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</si>
  <si>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</si>
  <si>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</si>
  <si>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https://raw.githubusercontent.com/zublimemx/marketplaces-product-images/main/products/7501300409584/images/7501300409584_4.jpg</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</si>
  <si>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</si>
  <si>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</si>
  <si>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</si>
  <si>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</si>
  <si>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</si>
  <si>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</si>
  <si>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</si>
  <si>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MLM39455589</t>
  </si>
  <si>
    <t xml:space="preserve">Alka-Seltzer</t>
  </si>
  <si>
    <t xml:space="preserve">Caja con 100 tabletas</t>
  </si>
  <si>
    <t xml:space="preserve">Bicarbonato de sodio, Ácido cítrico, Ácido acetilsalicílico</t>
  </si>
  <si>
    <t xml:space="preserve">Ácido acetilsalicílico 324 mg / Bicarbonato de sodio 1.976 g / Ácido cítrico 1 g (por tableta)</t>
  </si>
  <si>
    <t xml:space="preserve">17518 SSA</t>
  </si>
  <si>
    <t xml:space="preserve">Forma farmacéutica: tableta efervescente; Formato de venta: caja con 100 tabletas</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</si>
  <si>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</si>
  <si>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</si>
  <si>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https://raw.githubusercontent.com/zublimemx/marketplaces-product-images/main/products/7501008443026/images/7501008443026_5.jpg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</si>
  <si>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</si>
  <si>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</si>
  <si>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</si>
  <si>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</si>
  <si>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</si>
  <si>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</si>
  <si>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MLM39473969</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</si>
  <si>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</si>
  <si>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</si>
  <si>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</si>
  <si>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</si>
  <si>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</si>
  <si>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</si>
  <si>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</si>
  <si>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</si>
  <si>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https://raw.githubusercontent.com/zublimemx/marketplaces-product-images/main/products/7501125100130/images/7501125100130_2.jpg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</si>
  <si>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</si>
  <si>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</si>
  <si>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</si>
  <si>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</si>
  <si>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MLM39885134</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</si>
  <si>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</si>
  <si>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</si>
  <si>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</si>
  <si>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</si>
  <si>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https://raw.githubusercontent.com/zublimemx/marketplaces-product-images/main/products/7501300450203/images/7501300450203_2.jpg</t>
  </si>
  <si>
    <t xml:space="preserve">https://raw.githubusercontent.com/zublimemx/marketplaces-product-images/main/products/7501300450203/images/7501300450203_3.jpg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</si>
  <si>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</si>
  <si>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</si>
  <si>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</si>
  <si>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</si>
  <si>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MLM39476129</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</si>
  <si>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</si>
  <si>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</si>
  <si>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</si>
  <si>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</si>
  <si>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</si>
  <si>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</si>
  <si>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</si>
  <si>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</si>
  <si>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</si>
  <si>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</si>
  <si>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</si>
  <si>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</si>
  <si>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MLM44887672</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</si>
  <si>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</si>
  <si>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</si>
  <si>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</si>
  <si>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</si>
  <si>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</si>
  <si>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</si>
  <si>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</si>
  <si>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</si>
  <si>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</si>
  <si>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</si>
  <si>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</si>
  <si>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MLM39475438</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</si>
  <si>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</si>
  <si>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</si>
  <si>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</si>
  <si>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</si>
  <si>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</si>
  <si>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</si>
  <si>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https://raw.githubusercontent.com/zublimemx/marketplaces-product-images/main/products/736085904727/images/736085904727_2.jpg</t>
  </si>
  <si>
    <t xml:space="preserve">https://raw.githubusercontent.com/zublimemx/marketplaces-product-images/main/products/736085904727/images/736085904727_3.jpg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</si>
  <si>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</si>
  <si>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</si>
  <si>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</si>
  <si>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</si>
  <si>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MLM45287504</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</si>
  <si>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</si>
  <si>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</si>
  <si>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</si>
  <si>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</si>
  <si>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https://raw.githubusercontent.com/zublimemx/marketplaces-product-images/main/products/7501125104411/images/7501125104411_2.jpg</t>
  </si>
  <si>
    <t xml:space="preserve">https://raw.githubusercontent.com/zublimemx/marketplaces-product-images/main/products/7501125104411/images/7501125104411_3.jpg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</si>
  <si>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</si>
  <si>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</si>
  <si>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</si>
  <si>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</si>
  <si>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MLM39473783</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</si>
  <si>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</si>
  <si>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</si>
  <si>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</si>
  <si>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</si>
  <si>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https://raw.githubusercontent.com/zublimemx/marketplaces-product-images/main/products/7501124819200/images/7501124819200_2.jpg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</si>
  <si>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</si>
  <si>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</si>
  <si>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</si>
  <si>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</si>
  <si>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</si>
  <si>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</si>
  <si>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</si>
  <si>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</si>
  <si>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</si>
  <si>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</si>
  <si>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https://raw.githubusercontent.com/zublimemx/marketplaces-product-images/main/products/7502009749155/images/7502009749155_2.jpg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</si>
  <si>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</si>
  <si>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</si>
  <si>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</si>
  <si>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</si>
  <si>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</si>
  <si>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</si>
  <si>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</si>
  <si>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</si>
  <si>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</si>
  <si>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</si>
  <si>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https://raw.githubusercontent.com/zublimemx/marketplaces-product-images/main/products/7501019064760/images/7501019064760_3.jpg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</si>
  <si>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</si>
  <si>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</si>
  <si>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</si>
  <si>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</si>
  <si>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MLM69171029</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</si>
  <si>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</si>
  <si>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</si>
  <si>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</si>
  <si>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</si>
  <si>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https://raw.githubusercontent.com/zublimemx/marketplaces-product-images/main/products/785118753825/images/785118753825_3.jpg</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</si>
  <si>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</si>
  <si>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</si>
  <si>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https://raw.githubusercontent.com/zublimemx/marketplaces-product-images/main/products/785118753825/images/785118753825_4.jpg</t>
  </si>
  <si>
    <t xml:space="preserve">https://raw.githubusercontent.com/zublimemx/marketplaces-product-images/main/products/785118753825/images/785118753825_5.jpg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</si>
  <si>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</si>
  <si>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</si>
  <si>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</si>
  <si>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</si>
  <si>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MLM39473476</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</si>
  <si>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</si>
  <si>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</si>
  <si>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</si>
  <si>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</si>
  <si>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</si>
  <si>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</si>
  <si>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</si>
  <si>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</si>
  <si>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</si>
  <si>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</si>
  <si>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</si>
  <si>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MLM28358825</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</si>
  <si>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</si>
  <si>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</si>
  <si>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</si>
  <si>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</si>
  <si>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https://raw.githubusercontent.com/zublimemx/marketplaces-product-images/main/products/7509546674018/images/7509546674018_2.jpg</t>
  </si>
  <si>
    <t xml:space="preserve">https://raw.githubusercontent.com/zublimemx/marketplaces-product-images/main/products/7509546674018/images/7509546674018_3.jpg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</si>
  <si>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</si>
  <si>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</si>
  <si>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</si>
  <si>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</si>
  <si>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MLM40172082</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</si>
  <si>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</si>
  <si>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</si>
  <si>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https://raw.githubusercontent.com/zublimemx/marketplaces-product-images/main/products/7501298223728/images/7501298223728_2.jpg</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</si>
  <si>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</si>
  <si>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</si>
  <si>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</si>
  <si>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</si>
  <si>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</si>
  <si>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MLM39473695</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</si>
  <si>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</si>
  <si>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</si>
  <si>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</si>
  <si>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</si>
  <si>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</si>
  <si>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</si>
  <si>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</si>
  <si>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</si>
  <si>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</si>
  <si>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MLM39476143</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</si>
  <si>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</si>
  <si>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</si>
  <si>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</si>
  <si>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</si>
  <si>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</si>
  <si>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https://raw.githubusercontent.com/zublimemx/marketplaces-product-images/main/products/7501088505829/images/7501088505829_2.jpg</t>
  </si>
  <si>
    <t xml:space="preserve">https://raw.githubusercontent.com/zublimemx/marketplaces-product-images/main/products/7501088505829/images/7501088505829_1.jpg</t>
  </si>
  <si>
    <t xml:space="preserve">https://raw.githubusercontent.com/zublimemx/marketplaces-product-images/main/products/7501088505829/images/7501088505829_3.jpg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</si>
  <si>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</si>
  <si>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</si>
  <si>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</si>
  <si>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</si>
  <si>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MLM57827144</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</si>
  <si>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</si>
  <si>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</si>
  <si>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</si>
  <si>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</si>
  <si>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</si>
  <si>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</si>
  <si>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https://raw.githubusercontent.com/zublimemx/marketplaces-product-images/main/products/7703331157506/images/7703331157506_2.jpg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</si>
  <si>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</si>
  <si>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</si>
  <si>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</si>
  <si>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</si>
  <si>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MLM45287765</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</si>
  <si>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</si>
  <si>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</si>
  <si>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</si>
  <si>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</si>
  <si>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</si>
  <si>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</si>
  <si>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</si>
  <si>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https://raw.githubusercontent.com/zublimemx/marketplaces-product-images/main/products/7501298223773/images/7501298223773_2.jpg</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</si>
  <si>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</si>
  <si>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</si>
  <si>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</si>
  <si>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</si>
  <si>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</si>
  <si>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MLM40169848</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</si>
  <si>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</si>
  <si>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</si>
  <si>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</si>
  <si>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</si>
  <si>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</si>
  <si>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</si>
  <si>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</si>
  <si>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</si>
  <si>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https://raw.githubusercontent.com/zublimemx/marketplaces-product-images/main/products/7501095451096/images/7501095451096_2.jpg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</si>
  <si>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</si>
  <si>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</si>
  <si>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</si>
  <si>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</si>
  <si>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MLM40655854</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</si>
  <si>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</si>
  <si>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</si>
  <si>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</si>
  <si>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</si>
  <si>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</si>
  <si>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https://raw.githubusercontent.com/zublimemx/marketplaces-product-images/main/products/7501086311057/images/7501086311057_2.jpg</t>
  </si>
  <si>
    <t xml:space="preserve">https://raw.githubusercontent.com/zublimemx/marketplaces-product-images/main/products/7501086311057/images/7501086311057_4.jpg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</si>
  <si>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</si>
  <si>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</si>
  <si>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</si>
  <si>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</si>
  <si>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MLM39475660</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</si>
  <si>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</si>
  <si>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</si>
  <si>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</si>
  <si>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https://raw.githubusercontent.com/zublimemx/marketplaces-product-images/main/products/7502009746055/images/7502009746055_2.jpg</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</si>
  <si>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</si>
  <si>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</si>
  <si>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</si>
  <si>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</si>
  <si>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</si>
  <si>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MLM39455845</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</si>
  <si>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</si>
  <si>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</si>
  <si>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</si>
  <si>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</si>
  <si>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</si>
  <si>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</si>
  <si>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</si>
  <si>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</si>
  <si>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</si>
  <si>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https://raw.githubusercontent.com/zublimemx/marketplaces-product-images/main/products/7501058715494/images/7501058715494_5.jpg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</si>
  <si>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</si>
  <si>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</si>
  <si>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</si>
  <si>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</si>
  <si>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MLM39473674</t>
  </si>
  <si>
    <t xml:space="preserve">Amoxil</t>
  </si>
  <si>
    <t xml:space="preserve">https://raw.githubusercontent.com/zublimemx/marketplaces-product-images/main/products/7501070613440/images/7501070613440_4.jpg</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</si>
  <si>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</si>
  <si>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</si>
  <si>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</si>
  <si>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</si>
  <si>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</si>
  <si>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</si>
  <si>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MLM39455550</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</si>
  <si>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</si>
  <si>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</si>
  <si>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</si>
  <si>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</si>
  <si>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</si>
  <si>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https://raw.githubusercontent.com/zublimemx/marketplaces-product-images/main/products/7501008485408/images/7501008485408_4.jpg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</si>
  <si>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</si>
  <si>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</si>
  <si>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</si>
  <si>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</si>
  <si>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MLM45409379</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</si>
  <si>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</si>
  <si>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</si>
  <si>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</si>
  <si>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</si>
  <si>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</si>
  <si>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https://raw.githubusercontent.com/zublimemx/marketplaces-product-images/main/products/7501050623766/images/7501050623766_4.jpg</t>
  </si>
  <si>
    <t xml:space="preserve">https://raw.githubusercontent.com/zublimemx/marketplaces-product-images/main/products/7501050623766/images/7501050623766_3.jpg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</si>
  <si>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</si>
  <si>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</si>
  <si>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</si>
  <si>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</si>
  <si>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MLM39475922</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</si>
  <si>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</si>
  <si>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</si>
  <si>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</si>
  <si>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</si>
  <si>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</si>
  <si>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</si>
  <si>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</si>
  <si>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</si>
  <si>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MLM39475855</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</si>
  <si>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</si>
  <si>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</si>
  <si>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</si>
  <si>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</si>
  <si>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</si>
  <si>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</si>
  <si>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</si>
  <si>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</si>
  <si>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</si>
  <si>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</si>
  <si>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</si>
  <si>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MLM64566320</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</si>
  <si>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</si>
  <si>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</si>
  <si>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</si>
  <si>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</si>
  <si>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https://raw.githubusercontent.com/zublimemx/marketplaces-product-images/main/products/7501590211232/images/7501590211232_2.jpg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</si>
  <si>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</si>
  <si>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</si>
  <si>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</si>
  <si>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</si>
  <si>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</si>
  <si>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</si>
  <si>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MLM46402471</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</si>
  <si>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</si>
  <si>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</si>
  <si>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</si>
  <si>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</si>
  <si>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</si>
  <si>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https://raw.githubusercontent.com/zublimemx/marketplaces-product-images/main/products/7501089810021/images/7501089810021_3.jpg</t>
  </si>
  <si>
    <t xml:space="preserve">https://raw.githubusercontent.com/zublimemx/marketplaces-product-images/main/products/7501089810021/images/7501089810021_4.jpg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</si>
  <si>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</si>
  <si>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</si>
  <si>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</si>
  <si>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</si>
  <si>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MLM39473956</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</si>
  <si>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</si>
  <si>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</si>
  <si>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</si>
  <si>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https://raw.githubusercontent.com/zublimemx/marketplaces-product-images/main/products/7501070635756/images/7501070635756_3.jpg</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</si>
  <si>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</si>
  <si>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</si>
  <si>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</si>
  <si>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</si>
  <si>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</si>
  <si>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</si>
  <si>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MLM45287876</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</si>
  <si>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</si>
  <si>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</si>
  <si>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</si>
  <si>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</si>
  <si>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</si>
  <si>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</si>
  <si>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</si>
  <si>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</si>
  <si>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</si>
  <si>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</si>
  <si>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</si>
  <si>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</si>
  <si>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MLM19504375</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</si>
  <si>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</si>
  <si>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</si>
  <si>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</si>
  <si>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</si>
  <si>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</si>
  <si>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</si>
  <si>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</si>
  <si>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</si>
  <si>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</si>
  <si>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</si>
  <si>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</si>
  <si>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</si>
  <si>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MLM23021149</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</si>
  <si>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</si>
  <si>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</si>
  <si>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</si>
  <si>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</si>
  <si>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</si>
  <si>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</si>
  <si>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https://raw.githubusercontent.com/zublimemx/marketplaces-product-images/main/products/650240013928/images/650240013928_2.jpg</t>
  </si>
  <si>
    <t xml:space="preserve">https://raw.githubusercontent.com/zublimemx/marketplaces-product-images/main/products/650240013928/images/650240013928_3.jpg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</si>
  <si>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</si>
  <si>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</si>
  <si>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</si>
  <si>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</si>
  <si>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MLM39989916</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</si>
  <si>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</si>
  <si>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</si>
  <si>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</si>
  <si>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</si>
  <si>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</si>
  <si>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</si>
  <si>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</si>
  <si>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</si>
  <si>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MLM39455897</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</si>
  <si>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</si>
  <si>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</si>
  <si>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</si>
  <si>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</si>
  <si>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</si>
  <si>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</si>
  <si>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</si>
  <si>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</si>
  <si>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</si>
  <si>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</si>
  <si>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</si>
  <si>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</si>
  <si>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MLM39474068</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</si>
  <si>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</si>
  <si>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</si>
  <si>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</si>
  <si>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</si>
  <si>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</si>
  <si>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</si>
  <si>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</si>
  <si>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</si>
  <si>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</si>
  <si>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</si>
  <si>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</si>
  <si>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</si>
  <si>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MLM39475065</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</si>
  <si>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</si>
  <si>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</si>
  <si>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</si>
  <si>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</si>
  <si>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</si>
  <si>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</si>
  <si>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</si>
  <si>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</si>
  <si>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</si>
  <si>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</si>
  <si>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</si>
  <si>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</si>
  <si>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</si>
  <si>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</si>
  <si>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MLM20923955</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</si>
  <si>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</si>
  <si>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</si>
  <si>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</si>
  <si>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https://raw.githubusercontent.com/zublimemx/marketplaces-product-images/main/products/7509546000985/images/7509546000985_3.jpg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</si>
  <si>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</si>
  <si>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</si>
  <si>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</si>
  <si>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</si>
  <si>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MLM47436230</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</si>
  <si>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</si>
  <si>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</si>
  <si>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</si>
  <si>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</si>
  <si>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</si>
  <si>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</si>
  <si>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</si>
  <si>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</si>
  <si>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</si>
  <si>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</si>
  <si>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MLM40170543</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</si>
  <si>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</si>
  <si>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</si>
  <si>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</si>
  <si>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</si>
  <si>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</si>
  <si>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</si>
  <si>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</si>
  <si>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</si>
  <si>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</si>
  <si>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</si>
  <si>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</si>
  <si>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MLM45672901</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</si>
  <si>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</si>
  <si>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</si>
  <si>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</si>
  <si>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</si>
  <si>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</si>
  <si>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</si>
  <si>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</si>
  <si>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</si>
  <si>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MLM39473993</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</si>
  <si>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</si>
  <si>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</si>
  <si>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</si>
  <si>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</si>
  <si>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</si>
  <si>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</si>
  <si>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</si>
  <si>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</si>
  <si>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</si>
  <si>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</si>
  <si>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</si>
  <si>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MLM40269773</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</si>
  <si>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</si>
  <si>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</si>
  <si>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</si>
  <si>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</si>
  <si>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</si>
  <si>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</si>
  <si>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</si>
  <si>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</si>
  <si>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</si>
  <si>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</si>
  <si>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</si>
  <si>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</si>
  <si>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</si>
  <si>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</si>
  <si>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</si>
  <si>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</si>
  <si>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MLM19875476</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</si>
  <si>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</si>
  <si>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</si>
  <si>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</si>
  <si>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</si>
  <si>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</si>
  <si>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</si>
  <si>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</si>
  <si>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</si>
  <si>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</si>
  <si>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</si>
  <si>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</si>
  <si>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</si>
  <si>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</si>
  <si>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</si>
  <si>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</si>
  <si>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</si>
  <si>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</si>
  <si>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</si>
  <si>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</si>
  <si>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</si>
  <si>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</si>
  <si>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</si>
  <si>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</si>
  <si>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</si>
  <si>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</si>
  <si>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</si>
  <si>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</si>
  <si>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</si>
  <si>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</si>
  <si>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MLM28293367</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</si>
  <si>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</si>
  <si>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</si>
  <si>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</si>
  <si>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</si>
  <si>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</si>
  <si>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</si>
  <si>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</si>
  <si>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</si>
  <si>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</si>
  <si>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</si>
  <si>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</si>
  <si>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</si>
  <si>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</si>
  <si>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</si>
  <si>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</si>
  <si>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</si>
  <si>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</si>
  <si>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</si>
  <si>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https://raw.githubusercontent.com/zublimemx/marketplaces-product-images/main/products/7506442706096/images/7506442706096_3.jpg</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</si>
  <si>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</si>
  <si>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</si>
  <si>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</si>
  <si>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</si>
  <si>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</si>
  <si>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</si>
  <si>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</si>
  <si>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</si>
  <si>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MLM19922324</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</si>
  <si>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</si>
  <si>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</si>
  <si>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</si>
  <si>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</si>
  <si>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</si>
  <si>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</si>
  <si>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</si>
  <si>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https://raw.githubusercontent.com/zublimemx/marketplaces-product-images/main/products/7506306215764/images/7506306215764_2.jpg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</si>
  <si>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</si>
  <si>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</si>
  <si>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</si>
  <si>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</si>
  <si>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MLM45287493</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</si>
  <si>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</si>
  <si>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</si>
  <si>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</si>
  <si>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</si>
  <si>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https://raw.githubusercontent.com/zublimemx/marketplaces-product-images/main/products/7501125104343/images/7501125104343_2.jpg</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</si>
  <si>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</si>
  <si>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</si>
  <si>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</si>
  <si>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</si>
  <si>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</si>
  <si>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MLM25586380</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</si>
  <si>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</si>
  <si>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</si>
  <si>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</si>
  <si>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 Empaque individual: cada gasa en su sobre</t>
  </si>
  <si>
    <t xml:space="preserve">https://raw.githubusercontent.com/zublimemx/marketplaces-product-images/main/products/7501868900714/images/7501868900714_2.jpg</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</si>
  <si>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</si>
  <si>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</si>
  <si>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</si>
  <si>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</si>
  <si>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</si>
  <si>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</si>
  <si>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</si>
  <si>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MLM18978733</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</si>
  <si>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</si>
  <si>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</si>
  <si>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</si>
  <si>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</si>
  <si>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</si>
  <si>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</si>
  <si>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</si>
  <si>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</si>
  <si>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</si>
  <si>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</si>
  <si>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</si>
  <si>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</si>
  <si>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MLM40170172</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</si>
  <si>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</si>
  <si>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</si>
  <si>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</si>
  <si>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</si>
  <si>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</si>
  <si>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</si>
  <si>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</si>
  <si>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</si>
  <si>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</si>
  <si>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</si>
  <si>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</si>
  <si>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</si>
  <si>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MLM24546712</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</si>
  <si>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</si>
  <si>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</si>
  <si>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</si>
  <si>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</si>
  <si>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</si>
  <si>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</si>
  <si>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</si>
  <si>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</si>
  <si>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</si>
  <si>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</si>
  <si>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</si>
  <si>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</si>
  <si>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</si>
  <si>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MLM45383437</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</si>
  <si>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</si>
  <si>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</si>
  <si>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</si>
  <si>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</si>
  <si>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</si>
  <si>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</si>
  <si>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</si>
  <si>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</si>
  <si>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</si>
  <si>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</si>
  <si>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</si>
  <si>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</si>
  <si>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</si>
  <si>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</si>
  <si>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MLM19566736</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</si>
  <si>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</si>
  <si>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</si>
  <si>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</si>
  <si>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</si>
  <si>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</si>
  <si>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</si>
  <si>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</si>
  <si>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</si>
  <si>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</si>
  <si>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</si>
  <si>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</si>
  <si>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</si>
  <si>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</si>
  <si>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MLM50963026</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</si>
  <si>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</si>
  <si>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</si>
  <si>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</si>
  <si>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</si>
  <si>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https://raw.githubusercontent.com/zublimemx/marketplaces-product-images/main/products/7501125174797/images/7501125174797_3.jpg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</si>
  <si>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</si>
  <si>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</si>
  <si>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</si>
  <si>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</si>
  <si>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</si>
  <si>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</si>
  <si>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</si>
  <si>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</si>
  <si>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</si>
  <si>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</si>
  <si>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</si>
  <si>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</si>
  <si>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</si>
  <si>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</si>
  <si>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</si>
  <si>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</si>
  <si>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</si>
  <si>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</si>
  <si>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</si>
  <si>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MLM40655956</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</si>
  <si>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</si>
  <si>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</si>
  <si>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</si>
  <si>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</si>
  <si>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</si>
  <si>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</si>
  <si>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</si>
  <si>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</si>
  <si>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</si>
  <si>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</si>
  <si>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</si>
  <si>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</si>
  <si>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</si>
  <si>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</si>
  <si>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</si>
  <si>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MLM39455492</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</si>
  <si>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</si>
  <si>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</si>
  <si>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</si>
  <si>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</si>
  <si>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</si>
  <si>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</si>
  <si>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</si>
  <si>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</si>
  <si>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</si>
  <si>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</si>
  <si>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</si>
  <si>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MLM39475611</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</si>
  <si>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</si>
  <si>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</si>
  <si>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</si>
  <si>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</si>
  <si>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</si>
  <si>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</si>
  <si>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https://raw.githubusercontent.com/zublimemx/marketplaces-product-images/main/products/7501318608788/images/7501318608788_3.jpg</t>
  </si>
  <si>
    <t xml:space="preserve">https://raw.githubusercontent.com/zublimemx/marketplaces-product-images/main/products/7501318608788/images/7501318608788_1.jpg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</si>
  <si>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</si>
  <si>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</si>
  <si>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</si>
  <si>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</si>
  <si>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</si>
  <si>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</si>
  <si>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</si>
  <si>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</si>
  <si>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</si>
  <si>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</si>
  <si>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</si>
  <si>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</si>
  <si>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</si>
  <si>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MLM45287590</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</si>
  <si>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</si>
  <si>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</si>
  <si>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</si>
  <si>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</si>
  <si>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</si>
  <si>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</si>
  <si>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</si>
  <si>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</si>
  <si>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</si>
  <si>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</si>
  <si>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</si>
  <si>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</si>
  <si>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</si>
  <si>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</si>
  <si>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MLM19541765</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</si>
  <si>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</si>
  <si>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</si>
  <si>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</si>
  <si>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</si>
  <si>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</si>
  <si>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https://raw.githubusercontent.com/zublimemx/marketplaces-product-images/main/products/7509546007083/images/7509546007083_2.jpg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</si>
  <si>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</si>
  <si>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</si>
  <si>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</si>
  <si>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</si>
  <si>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MLM19848580</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</si>
  <si>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</si>
  <si>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</si>
  <si>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</si>
  <si>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</si>
  <si>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</si>
  <si>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</si>
  <si>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</si>
  <si>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</si>
  <si>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MLM40170247</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</si>
  <si>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</si>
  <si>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</si>
  <si>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</si>
  <si>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</si>
  <si>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https://raw.githubusercontent.com/zublimemx/marketplaces-product-images/main/products/7501124184797/images/7501124184797_2.jpg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</si>
  <si>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</si>
  <si>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</si>
  <si>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</si>
  <si>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</si>
  <si>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</si>
  <si>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</si>
  <si>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</si>
  <si>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</si>
  <si>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</si>
  <si>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</si>
  <si>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</si>
  <si>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</si>
  <si>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</si>
  <si>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</si>
  <si>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MLM39455906</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</si>
  <si>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</si>
  <si>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</si>
  <si>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</si>
  <si>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</si>
  <si>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</si>
  <si>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</si>
  <si>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</si>
  <si>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</si>
  <si>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</si>
  <si>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</si>
  <si>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MLM178504</t>
  </si>
  <si>
    <t xml:space="preserve">Salud y Equipamiento Médico &gt; Cuidado de la Salud &gt; Farmacia &gt; Vendas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</si>
  <si>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</si>
  <si>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</si>
  <si>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</si>
  <si>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</si>
  <si>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</si>
  <si>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</si>
  <si>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</si>
  <si>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</si>
  <si>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</si>
  <si>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</si>
  <si>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</si>
  <si>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MLM45356628</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</si>
  <si>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</si>
  <si>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</si>
  <si>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</si>
  <si>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</si>
  <si>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</si>
  <si>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</si>
  <si>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https://raw.githubusercontent.com/zublimemx/marketplaces-product-images/main/products/7501070613044/images/7501070613044_3.jpg</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</si>
  <si>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</si>
  <si>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</si>
  <si>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https://raw.githubusercontent.com/zublimemx/marketplaces-product-images/main/products/7501070613044/images/7501070613044_4.jpg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</si>
  <si>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</si>
  <si>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</si>
  <si>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</si>
  <si>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</si>
  <si>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MLM19872058</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</si>
  <si>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</si>
  <si>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</si>
  <si>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</si>
  <si>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</si>
  <si>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https://raw.githubusercontent.com/zublimemx/marketplaces-product-images/main/products/7501017376971/images/7501017376971_2.jpg</t>
  </si>
  <si>
    <t xml:space="preserve">https://raw.githubusercontent.com/zublimemx/marketplaces-product-images/main/products/7501017376971/images/7501017376971_3.jpg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</si>
  <si>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</si>
  <si>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</si>
  <si>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</si>
  <si>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</si>
  <si>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MLM20043133</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</si>
  <si>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</si>
  <si>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</si>
  <si>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</si>
  <si>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</si>
  <si>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</si>
  <si>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</si>
  <si>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</si>
  <si>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</si>
  <si>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</si>
  <si>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</si>
  <si>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</si>
  <si>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</si>
  <si>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MLM17331947</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</si>
  <si>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</si>
  <si>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</si>
  <si>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</si>
  <si>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</si>
  <si>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</si>
  <si>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</si>
  <si>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</si>
  <si>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https://raw.githubusercontent.com/zublimemx/marketplaces-product-images/main/products/7501007528427/images/7501007528427_1.jpg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</si>
  <si>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</si>
  <si>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</si>
  <si>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</si>
  <si>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</si>
  <si>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</si>
  <si>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</si>
  <si>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</si>
  <si>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</si>
  <si>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</si>
  <si>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</si>
  <si>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</si>
  <si>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</si>
  <si>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</si>
  <si>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</si>
  <si>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</si>
  <si>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MLM17795631</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</si>
  <si>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</si>
  <si>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</si>
  <si>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</si>
  <si>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</si>
  <si>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</si>
  <si>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</si>
  <si>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</si>
  <si>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</si>
  <si>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</si>
  <si>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</si>
  <si>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</si>
  <si>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</si>
  <si>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</si>
  <si>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</si>
  <si>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</si>
  <si>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</si>
  <si>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</si>
  <si>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</si>
  <si>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</si>
  <si>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</si>
  <si>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MLM34113226</t>
  </si>
  <si>
    <t xml:space="preserve">Hipoalergénico</t>
  </si>
  <si>
    <t xml:space="preserve">Hipoalergénico: sí; Color del envase: azul</t>
  </si>
  <si>
    <t xml:space="preserve">https://raw.githubusercontent.com/zublimemx/marketplaces-product-images/main/products/7501035908130/images/7501035908130_1.jpg</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</si>
  <si>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</si>
  <si>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</si>
  <si>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</si>
  <si>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</si>
  <si>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</si>
  <si>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MLM45287898</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</si>
  <si>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</si>
  <si>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</si>
  <si>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</si>
  <si>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</si>
  <si>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</si>
  <si>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</si>
  <si>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</si>
  <si>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</si>
  <si>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</si>
  <si>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</si>
  <si>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</si>
  <si>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</si>
  <si>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</si>
  <si>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MLM39475701</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</si>
  <si>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</si>
  <si>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</si>
  <si>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</si>
  <si>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https://raw.githubusercontent.com/zublimemx/marketplaces-product-images/main/products/7501050604000/images/7501050604000_1.jpg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</si>
  <si>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</si>
  <si>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</si>
  <si>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</si>
  <si>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</si>
  <si>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MLM39455867</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</si>
  <si>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</si>
  <si>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</si>
  <si>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</si>
  <si>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</si>
  <si>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</si>
  <si>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</si>
  <si>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https://raw.githubusercontent.com/zublimemx/marketplaces-product-images/main/products/7501836009661/images/7501836009661_2.jpg</t>
  </si>
  <si>
    <t xml:space="preserve">https://raw.githubusercontent.com/zublimemx/marketplaces-product-images/main/products/7501836009661/images/7501836009661_3.jpg</t>
  </si>
  <si>
    <t xml:space="preserve">https://raw.githubusercontent.com/zublimemx/marketplaces-product-images/main/products/7501836009661/images/7501836009661_4.jpg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</si>
  <si>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</si>
  <si>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</si>
  <si>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</si>
  <si>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</si>
  <si>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MLM53154667</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</si>
  <si>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</si>
  <si>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</si>
  <si>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</si>
  <si>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</si>
  <si>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</si>
  <si>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</si>
  <si>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</si>
  <si>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</si>
  <si>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</si>
  <si>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</si>
  <si>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</si>
  <si>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</si>
  <si>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</si>
  <si>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MLM39989943</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</si>
  <si>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</si>
  <si>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</si>
  <si>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</si>
  <si>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</si>
  <si>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https://raw.githubusercontent.com/zublimemx/marketplaces-product-images/main/products/7501089809957/images/7501089809957_3.jpg</t>
  </si>
  <si>
    <t xml:space="preserve">https://raw.githubusercontent.com/zublimemx/marketplaces-product-images/main/products/7501089809957/images/7501089809957_4.jpg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</si>
  <si>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</si>
  <si>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</si>
  <si>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</si>
  <si>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</si>
  <si>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MLM19981142</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</si>
  <si>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</si>
  <si>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</si>
  <si>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</si>
  <si>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</si>
  <si>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https://raw.githubusercontent.com/zublimemx/marketplaces-product-images/main/products/7506425607808/images/7506425607808_2.jpg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</si>
  <si>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</si>
  <si>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</si>
  <si>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</si>
  <si>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</si>
  <si>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MLM39476486</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</si>
  <si>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</si>
  <si>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</si>
  <si>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</si>
  <si>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</si>
  <si>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https://raw.githubusercontent.com/zublimemx/marketplaces-product-images/main/products/785118753962/images/785118753962_2.jpg</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</si>
  <si>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</si>
  <si>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</si>
  <si>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</si>
  <si>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</si>
  <si>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</si>
  <si>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MLM50961966</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</si>
  <si>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</si>
  <si>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</si>
  <si>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</si>
  <si>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https://raw.githubusercontent.com/zublimemx/marketplaces-product-images/main/products/7501125144851/images/7501125144851_2.jpg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</si>
  <si>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</si>
  <si>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</si>
  <si>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</si>
  <si>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</si>
  <si>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MLM65116373</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</si>
  <si>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</si>
  <si>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</si>
  <si>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</si>
  <si>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</si>
  <si>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</si>
  <si>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</si>
  <si>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</si>
  <si>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https://raw.githubusercontent.com/zublimemx/marketplaces-product-images/main/products/7501303457513/images/7501303457513_3.jpg</t>
  </si>
  <si>
    <t xml:space="preserve">https://raw.githubusercontent.com/zublimemx/marketplaces-product-images/main/products/7501303457513/images/7501303457513_4.jpg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</si>
  <si>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</si>
  <si>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</si>
  <si>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</si>
  <si>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</si>
  <si>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MLM18978726</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</si>
  <si>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</si>
  <si>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</si>
  <si>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</si>
  <si>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https://raw.githubusercontent.com/zublimemx/marketplaces-product-images/main/products/7506460100111/images/7506460100111_3.jpg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</si>
  <si>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</si>
  <si>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</si>
  <si>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</si>
  <si>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</si>
  <si>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MLM39475231</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</si>
  <si>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</si>
  <si>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</si>
  <si>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</si>
  <si>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</si>
  <si>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</si>
  <si>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</si>
  <si>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https://raw.githubusercontent.com/zublimemx/marketplaces-product-images/main/products/7502009340161/images/7502009340161_2.jpg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</si>
  <si>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</si>
  <si>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</si>
  <si>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</si>
  <si>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</si>
  <si>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MLM18985271</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</si>
  <si>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</si>
  <si>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</si>
  <si>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</si>
  <si>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</si>
  <si>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</si>
  <si>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</si>
  <si>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</si>
  <si>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</si>
  <si>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</si>
  <si>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</si>
  <si>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</si>
  <si>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MLM19541036</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</si>
  <si>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</si>
  <si>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</si>
  <si>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</si>
  <si>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</si>
  <si>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https://raw.githubusercontent.com/zublimemx/marketplaces-product-images/main/products/7506425603404/images/7506425603404_2.jpg</t>
  </si>
  <si>
    <t xml:space="preserve">https://raw.githubusercontent.com/zublimemx/marketplaces-product-images/main/products/7506425603404/images/7506425603404_3.jpg</t>
  </si>
  <si>
    <t xml:space="preserve">https://raw.githubusercontent.com/zublimemx/marketplaces-product-images/main/products/7506425603404/images/7506425603404_4.jpg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</si>
  <si>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</si>
  <si>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</si>
  <si>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</si>
  <si>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</si>
  <si>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MLM40172182</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</si>
  <si>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</si>
  <si>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</si>
  <si>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</si>
  <si>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</si>
  <si>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</si>
  <si>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</si>
  <si>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</si>
  <si>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https://raw.githubusercontent.com/zublimemx/marketplaces-product-images/main/products/7501088504365/images/7501088504365_2.jpg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</si>
  <si>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</si>
  <si>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</si>
  <si>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</si>
  <si>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</si>
  <si>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</si>
  <si>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</si>
  <si>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MLM17018368</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</si>
  <si>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</si>
  <si>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</si>
  <si>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</si>
  <si>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</si>
  <si>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</si>
  <si>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</si>
  <si>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</si>
  <si>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</si>
  <si>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</si>
  <si>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</si>
  <si>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</si>
  <si>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</si>
  <si>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</si>
  <si>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</si>
  <si>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</si>
  <si>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</si>
  <si>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</si>
  <si>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MLM24841527</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</si>
  <si>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</si>
  <si>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</si>
  <si>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</si>
  <si>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</si>
  <si>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</si>
  <si>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</si>
  <si>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</si>
  <si>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</si>
  <si>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MLM48590630</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</si>
  <si>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</si>
  <si>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</si>
  <si>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</si>
  <si>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</si>
  <si>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</si>
  <si>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</si>
  <si>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https://raw.githubusercontent.com/zublimemx/marketplaces-product-images/main/products/7501065008336/images/7501065008336_2.jpg</t>
  </si>
  <si>
    <t xml:space="preserve">https://raw.githubusercontent.com/zublimemx/marketplaces-product-images/main/products/7501065008336/images/7501065008336_3.jpg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</si>
  <si>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</si>
  <si>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</si>
  <si>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</si>
  <si>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</si>
  <si>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</si>
  <si>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</si>
  <si>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MLM18604944</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</si>
  <si>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</si>
  <si>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</si>
  <si>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</si>
  <si>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https://raw.githubusercontent.com/zublimemx/marketplaces-product-images/main/products/17502224240656/images/17502224240656_2.jpg</t>
  </si>
  <si>
    <t xml:space="preserve">https://raw.githubusercontent.com/zublimemx/marketplaces-product-images/main/products/17502224240656/images/17502224240656_4.jpg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</si>
  <si>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</si>
  <si>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</si>
  <si>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</si>
  <si>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</si>
  <si>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MLM19991718</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</si>
  <si>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</si>
  <si>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</si>
  <si>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</si>
  <si>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</si>
  <si>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</si>
  <si>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</si>
  <si>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</si>
  <si>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</si>
  <si>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MLM28066472</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</si>
  <si>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</si>
  <si>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</si>
  <si>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</si>
  <si>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</si>
  <si>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</si>
  <si>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</si>
  <si>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</si>
  <si>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</si>
  <si>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</si>
  <si>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MLM40172656</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</si>
  <si>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</si>
  <si>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</si>
  <si>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</si>
  <si>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</si>
  <si>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</si>
  <si>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</si>
  <si>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</si>
  <si>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https://raw.githubusercontent.com/zublimemx/marketplaces-product-images/main/products/7501122963707/images/7501122963707_2.jpg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</si>
  <si>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</si>
  <si>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</si>
  <si>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</si>
  <si>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</si>
  <si>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</si>
  <si>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</si>
  <si>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</si>
  <si>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</si>
  <si>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</si>
  <si>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</si>
  <si>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</si>
  <si>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</si>
  <si>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MLM35736451</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</si>
  <si>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</si>
  <si>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</si>
  <si>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</si>
  <si>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</si>
  <si>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</si>
  <si>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https://raw.githubusercontent.com/zublimemx/marketplaces-product-images/main/products/7506306249356/images/7506306249356_2.jpg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</si>
  <si>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</si>
  <si>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</si>
  <si>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</si>
  <si>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</si>
  <si>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</si>
  <si>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</si>
  <si>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</si>
  <si>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</si>
  <si>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</si>
  <si>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</si>
  <si>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</si>
  <si>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</si>
  <si>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</si>
  <si>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https://raw.githubusercontent.com/zublimemx/marketplaces-product-images/main/products/759684391255/images/759684391255_2.jpg</t>
  </si>
  <si>
    <t xml:space="preserve">https://raw.githubusercontent.com/zublimemx/marketplaces-product-images/main/products/759684391255/images/759684391255_3.jpg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</si>
  <si>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</si>
  <si>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</si>
  <si>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</si>
  <si>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</si>
  <si>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MLM20903120</t>
  </si>
  <si>
    <t xml:space="preserve">Hipoalergénicas; Sin parabenos; Sin alcohol; Con vitamina E y fibras naturales</t>
  </si>
  <si>
    <t xml:space="preserve">https://raw.githubusercontent.com/zublimemx/marketplaces-product-images/main/products/7501943471337/images/7501943471337_1.jpg</t>
  </si>
  <si>
    <t xml:space="preserve">https://raw.githubusercontent.com/zublimemx/marketplaces-product-images/main/products/7501943471337/images/7501943471337_3.jpg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</si>
  <si>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</si>
  <si>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</si>
  <si>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</si>
  <si>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</si>
  <si>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MLM17379834</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</si>
  <si>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</si>
  <si>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</si>
  <si>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</si>
  <si>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</si>
  <si>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</si>
  <si>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</si>
  <si>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</si>
  <si>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</si>
  <si>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MLM45231910</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</si>
  <si>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</si>
  <si>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</si>
  <si>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</si>
  <si>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</si>
  <si>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</si>
  <si>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https://raw.githubusercontent.com/zublimemx/marketplaces-product-images/main/products/7501417006133/images/7501417006133_2.jpg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</si>
  <si>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</si>
  <si>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</si>
  <si>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</si>
  <si>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</si>
  <si>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MLM39455720</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</si>
  <si>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</si>
  <si>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</si>
  <si>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</si>
  <si>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</si>
  <si>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https://raw.githubusercontent.com/zublimemx/marketplaces-product-images/main/products/7501088508929/images/7501088508929_2.jpg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</si>
  <si>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</si>
  <si>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</si>
  <si>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</si>
  <si>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</si>
  <si>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</si>
  <si>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</si>
  <si>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</si>
  <si>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</si>
  <si>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</si>
  <si>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</si>
  <si>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</si>
  <si>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</si>
  <si>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</si>
  <si>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</si>
  <si>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</si>
  <si>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MLM40170291</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</si>
  <si>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</si>
  <si>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</si>
  <si>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</si>
  <si>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</si>
  <si>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</si>
  <si>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https://raw.githubusercontent.com/zublimemx/marketplaces-product-images/main/products/7501088579615/images/7501088579615_2.jpg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</si>
  <si>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</si>
  <si>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</si>
  <si>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</si>
  <si>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</si>
  <si>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MLM40172264</t>
  </si>
  <si>
    <t xml:space="preserve">Clasificación: laxante osmótico; Incluye vaso dosificador; Formato de venta: frasco</t>
  </si>
  <si>
    <t xml:space="preserve">https://raw.githubusercontent.com/zublimemx/marketplaces-product-images/main/products/7501314704965/images/7501314704965_1.jpg</t>
  </si>
  <si>
    <t xml:space="preserve">https://raw.githubusercontent.com/zublimemx/marketplaces-product-images/main/products/7501314704965/images/7501314704965_2.jpg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</si>
  <si>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</si>
  <si>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</si>
  <si>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</si>
  <si>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</si>
  <si>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MLM18984624</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</si>
  <si>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</si>
  <si>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</si>
  <si>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</si>
  <si>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</si>
  <si>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</si>
  <si>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</si>
  <si>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</si>
  <si>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</si>
  <si>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MLM39475570</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</si>
  <si>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</si>
  <si>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</si>
  <si>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</si>
  <si>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</si>
  <si>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</si>
  <si>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</si>
  <si>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</si>
  <si>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https://raw.githubusercontent.com/zublimemx/marketplaces-product-images/main/products/7501314705153/images/7501314705153_2.jpg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</si>
  <si>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</si>
  <si>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</si>
  <si>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</si>
  <si>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</si>
  <si>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MLM25742393</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</si>
  <si>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</si>
  <si>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</si>
  <si>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</si>
  <si>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</si>
  <si>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</si>
  <si>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</si>
  <si>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</si>
  <si>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MLM40170271</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</si>
  <si>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</si>
  <si>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</si>
  <si>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</si>
  <si>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</si>
  <si>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</si>
  <si>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</si>
  <si>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</si>
  <si>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</si>
  <si>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</si>
  <si>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</si>
  <si>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</si>
  <si>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</si>
  <si>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MLM40170389</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</si>
  <si>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</si>
  <si>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</si>
  <si>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</si>
  <si>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</si>
  <si>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</si>
  <si>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https://raw.githubusercontent.com/zublimemx/marketplaces-product-images/main/products/7501065054029/images/7501065054029_1.jpg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</si>
  <si>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</si>
  <si>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</si>
  <si>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</si>
  <si>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</si>
  <si>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</si>
  <si>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</si>
  <si>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https://raw.githubusercontent.com/zublimemx/marketplaces-product-images/main/products/3664798067101/images/3664798067101_1.jpg</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</si>
  <si>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</si>
  <si>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</si>
  <si>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</si>
  <si>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</si>
  <si>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MLM39474079</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</si>
  <si>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</si>
  <si>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</si>
  <si>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</si>
  <si>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</si>
  <si>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</si>
  <si>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</si>
  <si>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</si>
  <si>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</si>
  <si>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</si>
  <si>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https://raw.githubusercontent.com/zublimemx/marketplaces-product-images/main/products/7501070903749/images/7501070903749_2.jpg</t>
  </si>
  <si>
    <t xml:space="preserve">https://raw.githubusercontent.com/zublimemx/marketplaces-product-images/main/products/7501070903749/images/7501070903749_3.jpg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</si>
  <si>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</si>
  <si>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</si>
  <si>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</si>
  <si>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</si>
  <si>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MLM45287795</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</si>
  <si>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</si>
  <si>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</si>
  <si>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</si>
  <si>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</si>
  <si>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</si>
  <si>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</si>
  <si>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</si>
  <si>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</si>
  <si>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</si>
  <si>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</si>
  <si>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</si>
  <si>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MLM40615066</t>
  </si>
  <si>
    <t xml:space="preserve">Vildagliptina, metformina</t>
  </si>
  <si>
    <t xml:space="preserve">50 mg / 850 mg por comprimido</t>
  </si>
  <si>
    <t xml:space="preserve">180M2008SSAIV</t>
  </si>
  <si>
    <t xml:space="preserve">https://raw.githubusercontent.com/zublimemx/marketplaces-product-images/main/products/7501094917012/images/7501094917012_2.jpg</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</si>
  <si>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</si>
  <si>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</si>
  <si>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</si>
  <si>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</si>
  <si>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</si>
  <si>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MLM39474312</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</si>
  <si>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</si>
  <si>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</si>
  <si>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</si>
  <si>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</si>
  <si>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</si>
  <si>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</si>
  <si>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https://raw.githubusercontent.com/zublimemx/marketplaces-product-images/main/products/7502001162426/images/7502001162426_2.jpg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</si>
  <si>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</si>
  <si>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</si>
  <si>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</si>
  <si>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</si>
  <si>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</si>
  <si>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</si>
  <si>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</si>
  <si>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</si>
  <si>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</si>
  <si>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</si>
  <si>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</si>
  <si>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</si>
  <si>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</si>
  <si>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</si>
  <si>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MLM39475988</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</si>
  <si>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</si>
  <si>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</si>
  <si>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</si>
  <si>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</si>
  <si>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</si>
  <si>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</si>
  <si>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https://raw.githubusercontent.com/zublimemx/marketplaces-product-images/main/products/7501082212143/images/7501082212143_2.jpg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</si>
  <si>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</si>
  <si>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</si>
  <si>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</si>
  <si>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</si>
  <si>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MLM39474296</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</si>
  <si>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</si>
  <si>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</si>
  <si>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</si>
  <si>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</si>
  <si>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</si>
  <si>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</si>
  <si>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https://raw.githubusercontent.com/zublimemx/marketplaces-product-images/main/products/7501050610018/images/7501050610018_1.jpg</t>
  </si>
  <si>
    <t xml:space="preserve">https://raw.githubusercontent.com/zublimemx/marketplaces-product-images/main/products/7501050610018/images/7501050610018_3.jpg</t>
  </si>
  <si>
    <t xml:space="preserve">https://raw.githubusercontent.com/zublimemx/marketplaces-product-images/main/products/7501050610018/images/7501050610018_4.jpg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</si>
  <si>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</si>
  <si>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</si>
  <si>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</si>
  <si>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</si>
  <si>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MLM39475289</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</si>
  <si>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</si>
  <si>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</si>
  <si>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</si>
  <si>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</si>
  <si>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https://raw.githubusercontent.com/zublimemx/marketplaces-product-images/main/products/7501287631206/images/7501287631206_2.jpg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</si>
  <si>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</si>
  <si>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</si>
  <si>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</si>
  <si>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</si>
  <si>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</si>
  <si>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</si>
  <si>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</si>
  <si>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</si>
  <si>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</si>
  <si>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</si>
  <si>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</si>
  <si>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MLM39472421</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</si>
  <si>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</si>
  <si>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</si>
  <si>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</si>
  <si>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</si>
  <si>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</si>
  <si>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</si>
  <si>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</si>
  <si>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</si>
  <si>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</si>
  <si>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</si>
  <si>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</si>
  <si>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</si>
  <si>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</si>
  <si>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con capacidad de 120 ml y tapa, conocido como vaso copro o vaso coprológico. Está diseñado para recolectar y transportar muestras de orina y de heces que se entregan a laboratorios, clínicas y hospitales para su análisis. Se vende por pieza, en empaque individual.
Beneficios:
- Capacidad de 120 ml
- Vaso transparente con tapa roja
- Elaborado con polipropileno 100 % virgen
- Desechable, de un solo uso
- Se entrega en bolsa individual
- El empaque lo identifica como vaso recolector desechable de 120 ml
Modo de uso:
Recolecte la muestra en el vaso, ciérrelo bien con la tapa y entréguelo siguiendo las indicaciones de su médico o del laboratorio.
Presentación:
1 pieza en bolsa individual.
Advertencias:
- Producto desechable: no se reutilice.
- No se indica que el envase sea estéril; si su estudio lo requiere, consulte con su laboratorio.
- Mantenga fuera del alcance de los niños.</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</si>
  <si>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</si>
  <si>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</si>
  <si>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</si>
  <si>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</si>
  <si>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</si>
  <si>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</si>
  <si>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</si>
  <si>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</si>
  <si>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</si>
  <si>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MLM39455631</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</si>
  <si>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</si>
  <si>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</si>
  <si>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</si>
  <si>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</si>
  <si>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</si>
  <si>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</si>
  <si>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</si>
  <si>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</si>
  <si>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</si>
  <si>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</si>
  <si>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</si>
  <si>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</si>
  <si>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</si>
  <si>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</si>
  <si>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</si>
  <si>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</si>
  <si>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</si>
  <si>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MLM48929058</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</si>
  <si>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</si>
  <si>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</si>
  <si>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</si>
  <si>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</si>
  <si>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</si>
  <si>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https://raw.githubusercontent.com/zublimemx/marketplaces-product-images/main/products/7501019064524/images/7501019064524_2.jpg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</si>
  <si>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</si>
  <si>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</si>
  <si>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</si>
  <si>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</si>
  <si>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</si>
  <si>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</si>
  <si>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</si>
  <si>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</si>
  <si>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</si>
  <si>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</si>
  <si>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</si>
  <si>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</si>
  <si>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</si>
  <si>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</si>
  <si>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</si>
  <si>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</si>
  <si>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</si>
  <si>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Polvo Desodorante, de Bayer, en presentación de 160 g. Es un talco desodorante de uso externo que ayuda a refrescar la piel, absorber la humedad y controlar el sudor en las zonas donde más se acumula, como pies, axilas y áreas de roce. Su textura fina en polvo ayuda a mantener la piel seca y cómoda durante el día y a reducir la molestia por rozaduras, y su fragancia con notas de alcanfor, romero y cítricos de naranja deja una sensación de frescura.
Beneficios:
- Ayuda a controlar el olor y la humedad en pies, axilas y zonas propensas a la fricción
- Contribuye a prevenir rozaduras y a mantener la piel seca
- En calzado cerrado, ayuda a aliviar la comezón y el olor de los pies asociados a la humedad
- Producto hipoalergénico y probado dermatológicamente
- Fragancia con notas de alcanfor, romero y cítricos de naranja
Presentación:
Envase tipo botella con 160 g de polvo.
Advertencias:
- Uso externo.
- Consulte en el empaque las indicaciones de uso, las precauciones y la edad a partir de la cual puede aplicarse.
- Manténgase fuera del alcance de los niños.</t>
  </si>
  <si>
    <t xml:space="preserve">MLM22264352</t>
  </si>
  <si>
    <t xml:space="preserve">Mexsana</t>
  </si>
  <si>
    <t xml:space="preserve">Polvo desodorante corporal</t>
  </si>
  <si>
    <t xml:space="preserve">Envase con 160 g</t>
  </si>
  <si>
    <t xml:space="preserve">Alcanfor, romero y cítricos de naranja</t>
  </si>
  <si>
    <t xml:space="preserve">Uso: cuerpo y pies; Formato: talco en polvo; Envase: botella; Hipoalergénico; Dermatológicamente probado</t>
  </si>
  <si>
    <t xml:space="preserve">https://raw.githubusercontent.com/zublimemx/marketplaces-product-images/main/products/7502276040603/images/7502276040603_1.jpg</t>
  </si>
  <si>
    <t xml:space="preserve">https://raw.githubusercontent.com/zublimemx/marketplaces-product-images/main/products/7502276040603/images/7502276040603_4.jpg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</si>
  <si>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</si>
  <si>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</si>
  <si>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</si>
  <si>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</si>
  <si>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MLM42269401</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</si>
  <si>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</si>
  <si>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</si>
  <si>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</si>
  <si>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</si>
  <si>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</si>
  <si>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</si>
  <si>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</si>
  <si>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</si>
  <si>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</si>
  <si>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</si>
  <si>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</si>
  <si>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de Procter &amp; Gamble, con fijación extra fuerte pensada para durar todo el día. Su fórmula con sabor a menta deja una sensación de frescura y limpieza en la boca sin alterar el sabor de los alimentos, para que quien usa dentadura coma, hable y sonría con mayor seguridad y comodidad.
Beneficios:
- Fijación extra fuerte, pensada para durar todo el día
- Sujeción sólida y ajuste cómodo de la prótesis
- Sabor a menta que aporta una sensación fresca y limpia
- No interfiere con el sabor de los alimentos
Presentación:
Tubo con 40 ml (47 g) de pasta adhesiva de la línea Fresh.
Advertencias:
- Siga las instrucciones de uso y consulte la lista de ingredientes que aparecen en el empaque.
- Si la dentadura no ajusta bien o siente molestias en las encías, consulte a su dentista.
- Mantenga el producto fuera del alcance de los niños.</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</si>
  <si>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</si>
  <si>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</si>
  <si>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</si>
  <si>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</si>
  <si>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</si>
  <si>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</si>
  <si>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</si>
  <si>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</si>
  <si>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MLM40170683</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</si>
  <si>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</si>
  <si>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</si>
  <si>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</si>
  <si>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</si>
  <si>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</si>
  <si>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https://raw.githubusercontent.com/zublimemx/marketplaces-product-images/main/products/7501298219608/images/7501298219608_2.jpg</t>
  </si>
  <si>
    <t xml:space="preserve">https://raw.githubusercontent.com/zublimemx/marketplaces-product-images/main/products/7501298219608/images/7501298219608_3.jpg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</si>
  <si>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</si>
  <si>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</si>
  <si>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</si>
  <si>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</si>
  <si>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MLM40172305</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</si>
  <si>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</si>
  <si>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</si>
  <si>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</si>
  <si>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</si>
  <si>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</si>
  <si>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</si>
  <si>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</si>
  <si>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</si>
  <si>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</si>
  <si>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</si>
  <si>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</si>
  <si>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es un pañal para adulto con cintas adhesivas, unisex, en talla G (grande), diseñado para dar máxima protección durante la noche a personas con pérdidas de orina abundantes. Está pensado para usarse acostado y busca ofrecer más horas de descanso sin interrupciones, con un ajuste anatómico y una cubierta suave tipo tela.
Beneficios:
- Absorción súper abundante gracias a un gel absorbente que atrapa el líquido y ayuda a neutralizar el olor
- Doble barrera anti-escurrimiento reforzada, que ayuda a prevenir fugas durante la noche
- Cintas ajustables multiajuste, que pueden despegarse y volver a pegarse, y elásticos al frente y atrás para un ajuste cómodo y seguro
- Ayuda a mantener la piel seca y cuenta con ingredientes para su cuidado, como vitamina E
- Libre de látex y desechable
- Fácil de colocar y retirar, incluso en personas con nula movilidad
Presentación:
Paquete con 8 piezas, talla G (grande). El diseño del empaque puede variar.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</si>
  <si>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MLM15995537</t>
  </si>
  <si>
    <t xml:space="preserve">Slip Nocturno</t>
  </si>
  <si>
    <t xml:space="preserve">Paquete con 8 piezas</t>
  </si>
  <si>
    <t xml:space="preserve">Tipo: pañal para adulto con cintas adhesivas; Absorción: súper abundante; Uso: nocturno; Con gel absorbente; Doble barrera anti-escurrimiento; Cubierta suave tipo tela; Libre de látex; Desechable</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</si>
  <si>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</si>
  <si>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</si>
  <si>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</si>
  <si>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</si>
  <si>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</si>
  <si>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</si>
  <si>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</si>
  <si>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</si>
  <si>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</si>
  <si>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</si>
  <si>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</si>
  <si>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</si>
  <si>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</si>
  <si>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</si>
  <si>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es un pañal para adulto con cintas adhesivas, unisex, en talla G (grande), pensado para la incontinencia urinaria abundante en el adulto mayor. Ofrece una absorción más rápida gracias a su gel súper absorbente y combina doble zona absorbente, doble barrera anti-escurrimiento y una cubierta suave tipo tela para brindar comodidad y protección durante todo el día.
Beneficios:
- Absorción más rápida, con gel súper absorbente que ayuda a neutralizar el olor y a mantener la piel seca
- Doble zona absorbente y doble barrera anti-escurrimiento para una protección más segura
- Cubierta suave tipo tela y materiales respirables
- Cintas ajustables y elásticos al frente y atrás para un ajuste cómodo
- Corte anatómico, libre de látex y desechable
- Fácil de colocar y retirar, incluso en personas con nula movilidad
Presentación:
Paquete con 10 piezas, talla G (grande).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</si>
  <si>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MLM15995535</t>
  </si>
  <si>
    <t xml:space="preserve">Slip Comfort</t>
  </si>
  <si>
    <t xml:space="preserve">Comfort</t>
  </si>
  <si>
    <t xml:space="preserve">Tipo: pañal para adulto con cintas adhesivas; Absorción: abundante; Cubierta tipo tela; Gel súper absorbente; Doble zona absorbente; Doble barrera anti-escurrimiento; Libre de látex; Desechable</t>
  </si>
  <si>
    <t xml:space="preserve">https://raw.githubusercontent.com/zublimemx/marketplaces-product-images/main/products/7501019051647/images/7501019051647_1.jpg</t>
  </si>
  <si>
    <t xml:space="preserve">https://raw.githubusercontent.com/zublimemx/marketplaces-product-images/main/products/7501019051647/images/7501019051647_2.jpg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</si>
  <si>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</si>
  <si>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</si>
  <si>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</si>
  <si>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</si>
  <si>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MLM56203415</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</si>
  <si>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</si>
  <si>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</si>
  <si>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</si>
  <si>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</si>
  <si>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</si>
  <si>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</si>
  <si>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</si>
  <si>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</si>
  <si>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</si>
  <si>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https://raw.githubusercontent.com/zublimemx/marketplaces-product-images/main/products/7502208894557/images/7502208894557_2.jpg</t>
  </si>
  <si>
    <t xml:space="preserve">https://raw.githubusercontent.com/zublimemx/marketplaces-product-images/main/products/7502208894557/images/7502208894557_3.jpg</t>
  </si>
  <si>
    <t xml:space="preserve">https://raw.githubusercontent.com/zublimemx/marketplaces-product-images/main/products/7502208894557/images/7502208894557_4.jpg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</si>
  <si>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</si>
  <si>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</si>
  <si>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</si>
  <si>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</si>
  <si>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MLM39455879</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</si>
  <si>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</si>
  <si>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</si>
  <si>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</si>
  <si>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</si>
  <si>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</si>
  <si>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</si>
  <si>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</si>
  <si>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</si>
  <si>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</si>
  <si>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</si>
  <si>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</si>
  <si>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</si>
  <si>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</si>
  <si>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</si>
  <si>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MLM39455427</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</si>
  <si>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</si>
  <si>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</si>
  <si>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</si>
  <si>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</si>
  <si>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</si>
  <si>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</si>
  <si>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</si>
  <si>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</si>
  <si>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</si>
  <si>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</si>
  <si>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</si>
  <si>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</si>
  <si>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</si>
  <si>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</si>
  <si>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botella de 52 ml. Es un producto para el arreglo del cabello que ayuda a mantener el peinado y aporta brillo, suavidad y un acabado sedoso sin sensación pesada. Su textura líquida se aplica de forma pareja con muy poca cantidad de producto y sin sensación pesada.
Beneficios:
- Ayuda a mantener el peinado durante el día
- Aporta brillo natural al cabello
- Suaviza el cabello y lo deja más manejable y fácil de peinar
- Ayuda a controlar el frizz y mejora la apariencia del cabello seco o maltratado
- Enriquecida con aceite de oliva y con aroma floral
- Fórmula libre de gluten
- Botella de 52 ml, práctica para llevar a cualquier lugar
Presentación:
Botella transparente con tapa negra, de 52 ml de contenido neto.
Advertencias:
- Producto de uso externo para el cabello.
- Lea la etiqueta del empaque antes de usarlo.
- Manténgase fuera del alcance de los niños.</t>
  </si>
  <si>
    <t xml:space="preserve">MLM34498691</t>
  </si>
  <si>
    <t xml:space="preserve">Frasco de 52 ml</t>
  </si>
  <si>
    <t xml:space="preserve">Floral</t>
  </si>
  <si>
    <t xml:space="preserve">Formato: brillantina líquida; Ingrediente destacado: aceite de oliva; Libre de gluten</t>
  </si>
  <si>
    <t xml:space="preserve">https://raw.githubusercontent.com/zublimemx/marketplaces-product-images/main/products/75001872/images/75001872_4.jpg</t>
  </si>
  <si>
    <t xml:space="preserve">BRILL PALMOL LIQ 52ML</t>
  </si>
  <si>
    <t xml:space="preserve">7501289511421</t>
  </si>
  <si>
    <t xml:space="preserve">Pasta Lassar Andrómaco Óxido de Zinc 25% Tarro 30 g</t>
  </si>
  <si>
    <t xml:space="preserve">Descripción:
Pasta Lassar Andrómaco es una preparación dermatológica de uso tópico con óxido de zinc al 25 %, elaborada por Industria Farmacéutica Andrómaco. Su consistencia de pasta se extiende sobre la piel y forma una capa que la protege y ayuda a calmar las irritaciones leves. Se presenta en tarro de 30 g.
Beneficios:
- Forma una barrera protectora sobre la piel
- Ayuda a aliviar el ardor y la comezón en irritaciones leves
- Ayuda a prevenir irritaciones cutáneas y favorece la cicatrización
- Indicada en rozaduras, escoceduras, quemaduras superficiales, heridas leves y piquetes de insectos
Fórmula:
Óxido de zinc al 25 % (25 g por cada 100 g de producto).
Modo de uso:
Uso tópico. Se aplica y se extiende sobre la zona afectada de la piel; siga las indicaciones del empaque o de su médico.
Presentación:
Tarro con 30 g de pasta.
Advertencias:
- Uso externo.
- Mantenga el envase bien cerrado, a no más de 30 °C y en un lugar seco.
- Si la irritación persiste o empeora, suspenda su uso y consulte a su médico.
Lea las instrucciones del empaque. Consulte a su médico. No se deje al alcance de los niños.</t>
  </si>
  <si>
    <t xml:space="preserve">MLM19895679</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</si>
  <si>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</si>
  <si>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</si>
  <si>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</si>
  <si>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</si>
  <si>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</si>
  <si>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</si>
  <si>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</si>
  <si>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</si>
  <si>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</si>
  <si>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</si>
  <si>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</si>
  <si>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</si>
  <si>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MLM39476017</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</si>
  <si>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</si>
  <si>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</si>
  <si>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</si>
  <si>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</si>
  <si>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</si>
  <si>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</si>
  <si>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</si>
  <si>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</si>
  <si>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</si>
  <si>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</si>
  <si>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</si>
  <si>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elaborada a base de lavanda, vainilla y ámbar. Está pensado para las axilas: ayuda a neutralizar el mal olor que resulta de la mezcla de sudor y bacterias y deja una sensación de limpieza a lo largo del día. Se presenta en aerosol de 159 ml (113 g), práctico para el uso diario.
Beneficios:
- Protección contra el mal olor durante todo el día
- Fragancia masculina Oriental Fougère con notas de lavanda, vainilla y ámbar
- No deja sensación pegajosa en la piel
- No mancha la ropa con residuos blancos
- Dermatológicamente probado
- Formato práctico para llevar al trabajo, la escuela, el gimnasio o de viaje
Presentación:
Una pieza de aerosol de 159 ml (113 g).
Advertencias:
- Producto en aerosol de uso externo: lea las precauciones que aparecen en el envase antes de usarlo.
- Manténgase fuera del alcance de los niños.</t>
  </si>
  <si>
    <t xml:space="preserve">MLM21341971</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</si>
  <si>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</si>
  <si>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</si>
  <si>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</si>
  <si>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</si>
  <si>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</si>
  <si>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</si>
  <si>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</si>
  <si>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</si>
  <si>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</si>
  <si>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</si>
  <si>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</si>
  <si>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</si>
  <si>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MLM39473929</t>
  </si>
  <si>
    <t xml:space="preserve">Flow</t>
  </si>
  <si>
    <t xml:space="preserve">30 mg/30 mg</t>
  </si>
  <si>
    <t xml:space="preserve">Caja con 15 tabletas</t>
  </si>
  <si>
    <t xml:space="preserve">Dropropizina; Clorhidrato de ambroxol</t>
  </si>
  <si>
    <t xml:space="preserve">30 mg/30 mg por tableta</t>
  </si>
  <si>
    <t xml:space="preserve">Mayores de 12 años y adultos</t>
  </si>
  <si>
    <t xml:space="preserve">291M2018 SSA</t>
  </si>
  <si>
    <t xml:space="preserve">Forma farmacéutica: tableta; Condición de venta: con receta médica (fracción IV, según catálogo ML)</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</si>
  <si>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</si>
  <si>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</si>
  <si>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</si>
  <si>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</si>
  <si>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</si>
  <si>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</si>
  <si>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MLM39476663</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</si>
  <si>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</si>
  <si>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</si>
  <si>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</si>
  <si>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</si>
  <si>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https://raw.githubusercontent.com/zublimemx/marketplaces-product-images/main/products/7502009745898/images/7502009745898_4.jpg</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</si>
  <si>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</si>
  <si>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</si>
  <si>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</si>
  <si>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</si>
  <si>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</si>
  <si>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</si>
  <si>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Está formulado para dar protección contra el sudor y el mal olor por hasta 48 horas, con una fragancia intensa de fresh citrus y pimienta que combina notas frescas con toques picantes para lograr un aroma masculino y sofisticado. Incluye destructores del mal olor y se presenta en una lata de aluminio reciclable.
Beneficios:
- Protección contra el sudor y el mal olor por hasta 48 horas
- Destructores del mal olor para una protección de larga duración
- Fórmula con 0 % de sales de aluminio
- Aroma fresco e intenso de fresh citrus y pimienta, con toques picantes
- Lata de aluminio reciclable
Modo de uso:
Aplique directamente en las axilas, a una distancia no menor de 15 cm de la piel.
Presentación:
Aerosol de 150 ml.
Advertencias:
- Evite aplicarlo sobre piel excesivamente húmeda, irritada o lastimada.
- Producto en aerosol: lea las precauciones que aparecen en el envase y manténgalo fuera del alcance de los niños.</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</si>
  <si>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</si>
  <si>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</si>
  <si>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</si>
  <si>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</si>
  <si>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</si>
  <si>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</si>
  <si>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</si>
  <si>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</si>
  <si>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</si>
  <si>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</si>
  <si>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con lubricante a base de silicón, en presentación de vitrolero (bote) con 100 piezas. Cada condón viene en su envoltura individual y discreta, y tiene un ligero aroma a vainilla que ayuda a disimular el olor a látex. El vitrolero permite guardar y tener a la mano las piezas de manera práctica, por lo que es una presentación cómoda para uso continuo.
Beneficios:
- Condón masculino de hule látex, lubricado con silicón
- Ligero aroma a vainilla
- Dimensiones: ancho de 52 mm (±2 mm), largo mínimo de 160 mm y espesor de 0.08 mm (±0.015 mm)
- Cada pieza en envoltura individual y discreta
- Vitrolero con 100 piezas para un almacenamiento cómodo
Presentación:
Vitrolero con 100 condones masculinos lubricados.
Advertencias:
- Contiene látex: no lo use si es alérgico al látex.
- Producto de un solo uso: use un condón nuevo cada vez y no lo reutilice.
- Revise la fecha de caducidad y que la envoltura esté íntegra antes de usarlo.
- Consulte a su médico si tiene dudas sobre su uso.</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</si>
  <si>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</si>
  <si>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</si>
  <si>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</si>
  <si>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</si>
  <si>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</si>
  <si>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</si>
  <si>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Lubricado con silicón; Ancho: 52 mm (±2 mm); Largo mínimo: 160 mm; Espesor: 0.08 mm (±0.015 mm);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</si>
  <si>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</si>
  <si>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</si>
  <si>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</si>
  <si>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</si>
  <si>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</si>
  <si>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</si>
  <si>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MLM39474239</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</si>
  <si>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</si>
  <si>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</si>
  <si>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</si>
  <si>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</si>
  <si>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</si>
  <si>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</si>
  <si>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</si>
  <si>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</si>
  <si>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</si>
  <si>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MLM58615322</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</si>
  <si>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</si>
  <si>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</si>
  <si>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</si>
  <si>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</si>
  <si>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</si>
  <si>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</si>
  <si>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</si>
  <si>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</si>
  <si>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</si>
  <si>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</si>
  <si>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</si>
  <si>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</si>
  <si>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</si>
  <si>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MLM40655856</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</si>
  <si>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</si>
  <si>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</si>
  <si>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</si>
  <si>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</si>
  <si>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</si>
  <si>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https://raw.githubusercontent.com/zublimemx/marketplaces-product-images/main/products/7501070903473/images/7501070903473_2.jpg</t>
  </si>
  <si>
    <t xml:space="preserve">https://raw.githubusercontent.com/zublimemx/marketplaces-product-images/main/products/7501070903473/images/7501070903473_3.jpg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</si>
  <si>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</si>
  <si>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</si>
  <si>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</si>
  <si>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</si>
  <si>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MLM39475838</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</si>
  <si>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</si>
  <si>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</si>
  <si>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</si>
  <si>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</si>
  <si>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</si>
  <si>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</si>
  <si>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</si>
  <si>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</si>
  <si>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</si>
  <si>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</si>
  <si>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</si>
  <si>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MLM39455707</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</si>
  <si>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</si>
  <si>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</si>
  <si>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</si>
  <si>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</si>
  <si>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</si>
  <si>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</si>
  <si>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</si>
  <si>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</si>
  <si>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</si>
  <si>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</si>
  <si>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</si>
  <si>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MLM39473478</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</si>
  <si>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</si>
  <si>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</si>
  <si>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</si>
  <si>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</si>
  <si>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</si>
  <si>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https://raw.githubusercontent.com/zublimemx/marketplaces-product-images/main/products/7501314703661/images/7501314703661_2.jpg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</si>
  <si>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</si>
  <si>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</si>
  <si>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</si>
  <si>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</si>
  <si>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</si>
  <si>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</si>
  <si>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</si>
  <si>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</si>
  <si>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</si>
  <si>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</si>
  <si>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</si>
  <si>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https://raw.githubusercontent.com/zublimemx/marketplaces-product-images/main/products/7501088507908/images/7501088507908_2.jpg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</si>
  <si>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</si>
  <si>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</si>
  <si>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</si>
  <si>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</si>
  <si>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MLM39455662</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</si>
  <si>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</si>
  <si>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</si>
  <si>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</si>
  <si>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</si>
  <si>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https://raw.githubusercontent.com/zublimemx/marketplaces-product-images/main/products/7501008443033/images/7501008443033_3.jpg</t>
  </si>
  <si>
    <t xml:space="preserve">https://raw.githubusercontent.com/zublimemx/marketplaces-product-images/main/products/7501008443033/images/7501008443033_4.jpg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</si>
  <si>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</si>
  <si>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</si>
  <si>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</si>
  <si>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</si>
  <si>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</si>
  <si>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</si>
  <si>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MLM19560789</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</si>
  <si>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</si>
  <si>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</si>
  <si>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</si>
  <si>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</si>
  <si>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</si>
  <si>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</si>
  <si>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</si>
  <si>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</si>
  <si>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</si>
  <si>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</si>
  <si>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MLM17017725</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</si>
  <si>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</si>
  <si>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</si>
  <si>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</si>
  <si>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</si>
  <si>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</si>
  <si>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</si>
  <si>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</si>
  <si>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</si>
  <si>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</si>
  <si>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</si>
  <si>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</si>
  <si>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</si>
  <si>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Uso externo</t>
  </si>
  <si>
    <t xml:space="preserve">Neutra</t>
  </si>
  <si>
    <t xml:space="preserve">Formato de venta: caja con 24 piezas; Envase: botella de plástico con tapa de rosca; Sin dosificador</t>
  </si>
  <si>
    <t xml:space="preserve">https://raw.githubusercontent.com/zublimemx/marketplaces-product-images/main/products/7501868901124/images/7501868901124_1.jpg</t>
  </si>
  <si>
    <t xml:space="preserve">https://raw.githubusercontent.com/zublimemx/marketplaces-product-images/main/products/7501868901124/images/7501868901124_3.jpg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</si>
  <si>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</si>
  <si>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</si>
  <si>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</si>
  <si>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</si>
  <si>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MLM47286353</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</si>
  <si>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</si>
  <si>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</si>
  <si>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</si>
  <si>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</si>
  <si>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</si>
  <si>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</si>
  <si>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</si>
  <si>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</si>
  <si>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</si>
  <si>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</si>
  <si>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MLM19678224</t>
  </si>
  <si>
    <t xml:space="preserve">Tecnología: Calci-Protect; Uso: protección anticaries; Nombre del sistema: MFP II</t>
  </si>
  <si>
    <t xml:space="preserve">https://raw.githubusercontent.com/zublimemx/marketplaces-product-images/main/products/7501035911567/images/7501035911567_2.jpg</t>
  </si>
  <si>
    <t xml:space="preserve">https://raw.githubusercontent.com/zublimemx/marketplaces-product-images/main/products/7501035911567/images/7501035911567_3.jpg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</si>
  <si>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</si>
  <si>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</si>
  <si>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</si>
  <si>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</si>
  <si>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MLM39455629</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</si>
  <si>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</si>
  <si>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</si>
  <si>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</si>
  <si>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</si>
  <si>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</si>
  <si>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</si>
  <si>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</si>
  <si>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https://raw.githubusercontent.com/zublimemx/marketplaces-product-images/main/products/75017255/images/75017255_2.jpg</t>
  </si>
  <si>
    <t xml:space="preserve">https://raw.githubusercontent.com/zublimemx/marketplaces-product-images/main/products/75017255/images/75017255_3.jpg</t>
  </si>
  <si>
    <t xml:space="preserve">https://raw.githubusercontent.com/zublimemx/marketplaces-product-images/main/products/75017255/images/75017255_4.jpg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</si>
  <si>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</si>
  <si>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</si>
  <si>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</si>
  <si>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</si>
  <si>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</si>
  <si>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</si>
  <si>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</si>
  <si>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</si>
  <si>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</si>
  <si>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</si>
  <si>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</si>
  <si>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</si>
  <si>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</si>
  <si>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</si>
  <si>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</si>
  <si>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</si>
  <si>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</si>
  <si>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</si>
  <si>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MLM50960205</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</si>
  <si>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</si>
  <si>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</si>
  <si>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</si>
  <si>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</si>
  <si>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</si>
  <si>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https://raw.githubusercontent.com/zublimemx/marketplaces-product-images/main/products/7501125149221/images/7501125149221_2.jpg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</si>
  <si>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</si>
  <si>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</si>
  <si>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</si>
  <si>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</si>
  <si>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MLM45994780</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</si>
  <si>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</si>
  <si>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</si>
  <si>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</si>
  <si>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</si>
  <si>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</si>
  <si>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</si>
  <si>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</si>
  <si>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</si>
  <si>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</si>
  <si>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</si>
  <si>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</si>
  <si>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MLM17017491</t>
  </si>
  <si>
    <t xml:space="preserve">Excite</t>
  </si>
  <si>
    <t xml:space="preserve">Formato: desodorante en aerosol (body spray)</t>
  </si>
  <si>
    <t xml:space="preserve">https://raw.githubusercontent.com/zublimemx/marketplaces-product-images/main/products/7791293025803/images/7791293025803_1.jpg</t>
  </si>
  <si>
    <t xml:space="preserve">https://raw.githubusercontent.com/zublimemx/marketplaces-product-images/main/products/7791293025803/images/7791293025803_2.jpg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</si>
  <si>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</si>
  <si>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</si>
  <si>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</si>
  <si>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</si>
  <si>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MLM39475155</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</si>
  <si>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</si>
  <si>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</si>
  <si>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</si>
  <si>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</si>
  <si>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</si>
  <si>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</si>
  <si>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https://raw.githubusercontent.com/zublimemx/marketplaces-product-images/main/products/7501124819224/images/7501124819224_2.jpg</t>
  </si>
  <si>
    <t xml:space="preserve">https://raw.githubusercontent.com/zublimemx/marketplaces-product-images/main/products/7501124819224/images/7501124819224_3.jpg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</si>
  <si>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</si>
  <si>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</si>
  <si>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</si>
  <si>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</si>
  <si>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MLM19629341</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</si>
  <si>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</si>
  <si>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</si>
  <si>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</si>
  <si>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</si>
  <si>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</si>
  <si>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https://raw.githubusercontent.com/zublimemx/marketplaces-product-images/main/products/7501273500134/images/7501273500134_3.jpg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</si>
  <si>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</si>
  <si>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</si>
  <si>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</si>
  <si>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</si>
  <si>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MLM39474834</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</si>
  <si>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</si>
  <si>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</si>
  <si>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</si>
  <si>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</si>
  <si>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</si>
  <si>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</si>
  <si>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</si>
  <si>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</si>
  <si>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</si>
  <si>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MLM19689233</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</si>
  <si>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</si>
  <si>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</si>
  <si>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</si>
  <si>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</si>
  <si>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</si>
  <si>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</si>
  <si>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</si>
  <si>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</si>
  <si>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</si>
  <si>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</si>
  <si>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</si>
  <si>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</si>
  <si>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</si>
  <si>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</si>
  <si>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</si>
  <si>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Niños desde 8 años y adultos hasta 55 años</t>
  </si>
  <si>
    <t xml:space="preserve">Dureza: media; Número: 38; Uso: ortodoncia (brackets); Colores surtidos; Cerdas en forma de V; Mango de copolímero de estireno acrilonitrilo</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</si>
  <si>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</si>
  <si>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</si>
  <si>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</si>
  <si>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</si>
  <si>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</si>
  <si>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</si>
  <si>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</si>
  <si>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MLM45284490</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</si>
  <si>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</si>
  <si>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</si>
  <si>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</si>
  <si>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</si>
  <si>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</si>
  <si>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</si>
  <si>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</si>
  <si>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https://raw.githubusercontent.com/zublimemx/marketplaces-product-images/main/products/020800790222/images/020800790222_1.jpg</t>
  </si>
  <si>
    <t xml:space="preserve">https://raw.githubusercontent.com/zublimemx/marketplaces-product-images/main/products/020800790222/images/020800790222_3.jpg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</si>
  <si>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</si>
  <si>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</si>
  <si>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</si>
  <si>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</si>
  <si>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</si>
  <si>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</si>
  <si>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MLM52688702</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</si>
  <si>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</si>
  <si>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</si>
  <si>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</si>
  <si>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https://raw.githubusercontent.com/zublimemx/marketplaces-product-images/main/products/7506460101514/images/7506460101514_2.jpg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</si>
  <si>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</si>
  <si>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</si>
  <si>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</si>
  <si>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</si>
  <si>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MLM39476257</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</si>
  <si>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</si>
  <si>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</si>
  <si>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</si>
  <si>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</si>
  <si>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</si>
  <si>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</si>
  <si>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</si>
  <si>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</si>
  <si>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</si>
  <si>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</si>
  <si>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</si>
  <si>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</si>
  <si>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</si>
  <si>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</si>
  <si>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</si>
  <si>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</si>
  <si>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</si>
  <si>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https://raw.githubusercontent.com/zublimemx/marketplaces-product-images/main/products/7501201401458/images/7501201401458_2.jpg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</si>
  <si>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</si>
  <si>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</si>
  <si>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</si>
  <si>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</si>
  <si>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MLM39476152</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</si>
  <si>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</si>
  <si>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</si>
  <si>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</si>
  <si>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</si>
  <si>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</si>
  <si>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</si>
  <si>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</si>
  <si>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https://raw.githubusercontent.com/zublimemx/marketplaces-product-images/main/products/7501125109928/images/7501125109928_3.jpg</t>
  </si>
  <si>
    <t xml:space="preserve">https://raw.githubusercontent.com/zublimemx/marketplaces-product-images/main/products/7501125109928/images/7501125109928_1.jpg</t>
  </si>
  <si>
    <t xml:space="preserve">https://raw.githubusercontent.com/zublimemx/marketplaces-product-images/main/products/7501125109928/images/7501125109928_4.jpg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</si>
  <si>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</si>
  <si>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</si>
  <si>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</si>
  <si>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</si>
  <si>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</si>
  <si>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</si>
  <si>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</si>
  <si>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</si>
  <si>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</si>
  <si>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</si>
  <si>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</si>
  <si>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</si>
  <si>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https://raw.githubusercontent.com/zublimemx/marketplaces-product-images/main/products/041333760643/images/041333760643_2.jpg</t>
  </si>
  <si>
    <t xml:space="preserve">https://raw.githubusercontent.com/zublimemx/marketplaces-product-images/main/products/041333760643/images/041333760643_3.jpg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</si>
  <si>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</si>
  <si>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</si>
  <si>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</si>
  <si>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</si>
  <si>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MLM39474091</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</si>
  <si>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</si>
  <si>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</si>
  <si>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</si>
  <si>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</si>
  <si>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</si>
  <si>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</si>
  <si>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</si>
  <si>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</si>
  <si>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</si>
  <si>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</si>
  <si>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</si>
  <si>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MLM39455862</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</si>
  <si>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</si>
  <si>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</si>
  <si>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</si>
  <si>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</si>
  <si>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</si>
  <si>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</si>
  <si>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</si>
  <si>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</si>
  <si>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</si>
  <si>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</si>
  <si>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</si>
  <si>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</si>
  <si>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MLM42117574</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</si>
  <si>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</si>
  <si>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</si>
  <si>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</si>
  <si>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</si>
  <si>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</si>
  <si>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</si>
  <si>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</si>
  <si>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</si>
  <si>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</si>
  <si>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MLM17017120</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</si>
  <si>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</si>
  <si>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</si>
  <si>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</si>
  <si>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</si>
  <si>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</si>
  <si>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</si>
  <si>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</si>
  <si>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</si>
  <si>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MLM65258805</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</si>
  <si>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</si>
  <si>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</si>
  <si>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</si>
  <si>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</si>
  <si>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</si>
  <si>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</si>
  <si>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</si>
  <si>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</si>
  <si>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</si>
  <si>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</si>
  <si>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</si>
  <si>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</si>
  <si>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</si>
  <si>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MLM17379832</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</si>
  <si>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</si>
  <si>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</si>
  <si>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</si>
  <si>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</si>
  <si>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</si>
  <si>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</si>
  <si>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https://raw.githubusercontent.com/zublimemx/marketplaces-product-images/main/products/7506425605880/images/7506425605880_3.jpg</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</si>
  <si>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</si>
  <si>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</si>
  <si>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https://raw.githubusercontent.com/zublimemx/marketplaces-product-images/main/products/7506425605880/images/7506425605880_4.jpg</t>
  </si>
  <si>
    <t xml:space="preserve">https://raw.githubusercontent.com/zublimemx/marketplaces-product-images/main/products/7506425605880/images/7506425605880_5.jpg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</si>
  <si>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</si>
  <si>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</si>
  <si>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</si>
  <si>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</si>
  <si>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MLM34949531</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</si>
  <si>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</si>
  <si>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</si>
  <si>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</si>
  <si>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</si>
  <si>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</si>
  <si>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</si>
  <si>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</si>
  <si>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</si>
  <si>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</si>
  <si>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</si>
  <si>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</si>
  <si>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</si>
  <si>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</si>
  <si>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MLM39472584</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</si>
  <si>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</si>
  <si>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</si>
  <si>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</si>
  <si>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</si>
  <si>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</si>
  <si>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</si>
  <si>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</si>
  <si>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</si>
  <si>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</si>
  <si>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</si>
  <si>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</si>
  <si>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</si>
  <si>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</si>
  <si>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</si>
  <si>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</si>
  <si>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MLM18981237</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</si>
  <si>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</si>
  <si>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</si>
  <si>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</si>
  <si>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</si>
  <si>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https://raw.githubusercontent.com/zublimemx/marketplaces-product-images/main/products/7509546017389/images/7509546017389_4.jpg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</si>
  <si>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</si>
  <si>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</si>
  <si>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</si>
  <si>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</si>
  <si>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MLM15995533</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</si>
  <si>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</si>
  <si>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</si>
  <si>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</si>
  <si>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</si>
  <si>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</si>
  <si>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https://raw.githubusercontent.com/zublimemx/marketplaces-product-images/main/products/7501019030048/images/7501019030048_2.jpg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</si>
  <si>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</si>
  <si>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</si>
  <si>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</si>
  <si>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</si>
  <si>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</si>
  <si>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</si>
  <si>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</si>
  <si>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</si>
  <si>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</si>
  <si>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</si>
  <si>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</si>
  <si>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</si>
  <si>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</si>
  <si>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</si>
  <si>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</si>
  <si>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MLM39474092</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</si>
  <si>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</si>
  <si>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</si>
  <si>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</si>
  <si>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</si>
  <si>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</si>
  <si>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</si>
  <si>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https://raw.githubusercontent.com/zublimemx/marketplaces-product-images/main/products/7501314701704/images/7501314701704_2.jpg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</si>
  <si>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</si>
  <si>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</si>
  <si>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</si>
  <si>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</si>
  <si>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MLM39475625</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</si>
  <si>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</si>
  <si>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</si>
  <si>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</si>
  <si>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</si>
  <si>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</si>
  <si>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</si>
  <si>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</si>
  <si>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</si>
  <si>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</si>
  <si>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</si>
  <si>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MLM40172237</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</si>
  <si>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</si>
  <si>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</si>
  <si>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</si>
  <si>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</si>
  <si>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</si>
  <si>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</si>
  <si>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</si>
  <si>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</si>
  <si>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</si>
  <si>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</si>
  <si>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</si>
  <si>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</si>
  <si>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</si>
  <si>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</si>
  <si>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</si>
  <si>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</si>
  <si>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</si>
  <si>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</si>
  <si>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</si>
  <si>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</si>
  <si>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MLM19533625</t>
  </si>
  <si>
    <t xml:space="preserve">Kids</t>
  </si>
  <si>
    <t xml:space="preserve">Fresantástico</t>
  </si>
  <si>
    <t xml:space="preserve">Fluoruro de sodio</t>
  </si>
  <si>
    <t xml:space="preserve">0.24 %</t>
  </si>
  <si>
    <t xml:space="preserve">Con flúor; Sabor: fresa; Formato: tubo en caja de cartón; Libre de gluten; Baja abrasión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</si>
  <si>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</si>
  <si>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</si>
  <si>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</si>
  <si>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</si>
  <si>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</si>
  <si>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MLM39474127</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</si>
  <si>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</si>
  <si>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</si>
  <si>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</si>
  <si>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</si>
  <si>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</si>
  <si>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</si>
  <si>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https://raw.githubusercontent.com/zublimemx/marketplaces-product-images/main/products/7501328977737/images/7501328977737_2.jpg</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</si>
  <si>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</si>
  <si>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</si>
  <si>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</si>
  <si>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</si>
  <si>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</si>
  <si>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MLM47044794</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</si>
  <si>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</si>
  <si>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</si>
  <si>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</si>
  <si>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</si>
  <si>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</si>
  <si>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</si>
  <si>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</si>
  <si>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</si>
  <si>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</si>
  <si>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MLM45287517</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</si>
  <si>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</si>
  <si>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</si>
  <si>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</si>
  <si>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</si>
  <si>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</si>
  <si>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</si>
  <si>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</si>
  <si>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</si>
  <si>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</si>
  <si>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</si>
  <si>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</si>
  <si>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</si>
  <si>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</si>
  <si>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</si>
  <si>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MLM77233911</t>
  </si>
  <si>
    <t xml:space="preserve">Becton Dickinson (BD)</t>
  </si>
  <si>
    <t xml:space="preserve">Aguja verde 21G x 32 mm</t>
  </si>
  <si>
    <t xml:space="preserve">Capacidad: 3 ml; Aguja: 21G x 32 mm; Estéril; De un solo uso; Sin látex en el émbolo; Empaque individual; Punta Luer lock; Cilindro transparente con escala graduada; Aguja hipodérmica incluida</t>
  </si>
  <si>
    <t xml:space="preserve">https://raw.githubusercontent.com/zublimemx/marketplaces-product-images/main/products/17501073025391/images/17501073025391_3.jpg</t>
  </si>
  <si>
    <t xml:space="preserve">https://raw.githubusercontent.com/zublimemx/marketplaces-product-images/main/products/17501073025391/images/17501073025391_1.jpg</t>
  </si>
  <si>
    <t xml:space="preserve">https://raw.githubusercontent.com/zublimemx/marketplaces-product-images/main/products/17501073025391/images/17501073025391_2.jpg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</si>
  <si>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</si>
  <si>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</si>
  <si>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</si>
  <si>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</si>
  <si>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MLM39455761</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</si>
  <si>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</si>
  <si>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</si>
  <si>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</si>
  <si>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</si>
  <si>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</si>
  <si>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</si>
  <si>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</si>
  <si>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</si>
  <si>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</si>
  <si>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</si>
  <si>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</si>
  <si>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MLM39455788</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</si>
  <si>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</si>
  <si>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</si>
  <si>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</si>
  <si>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</si>
  <si>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https://raw.githubusercontent.com/zublimemx/marketplaces-product-images/main/products/7501001248062/images/7501001248062_2.jpg</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</si>
  <si>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</si>
  <si>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</si>
  <si>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</si>
  <si>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</si>
  <si>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</si>
  <si>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MLM45287482</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</si>
  <si>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</si>
  <si>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</si>
  <si>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</si>
  <si>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</si>
  <si>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https://raw.githubusercontent.com/zublimemx/marketplaces-product-images/main/products/7501065001634/images/7501065001634_3.jpg</t>
  </si>
  <si>
    <t xml:space="preserve">https://raw.githubusercontent.com/zublimemx/marketplaces-product-images/main/products/7501065001634/images/7501065001634_4.jpg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</si>
  <si>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</si>
  <si>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</si>
  <si>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</si>
  <si>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</si>
  <si>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MLM36238442</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</si>
  <si>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</si>
  <si>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</si>
  <si>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</si>
  <si>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</si>
  <si>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</si>
  <si>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</si>
  <si>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</si>
  <si>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</si>
  <si>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</si>
  <si>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</si>
  <si>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MLM22479517</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</si>
  <si>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</si>
  <si>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</si>
  <si>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</si>
  <si>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</si>
  <si>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</si>
  <si>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</si>
  <si>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</si>
  <si>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https://raw.githubusercontent.com/zublimemx/marketplaces-product-images/main/products/7501048623006/images/7501048623006_2.jpg</t>
  </si>
  <si>
    <t xml:space="preserve">https://raw.githubusercontent.com/zublimemx/marketplaces-product-images/main/products/7501048623006/images/7501048623006_3.jpg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</si>
  <si>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</si>
  <si>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</si>
  <si>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</si>
  <si>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</si>
  <si>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MLM39474657</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</si>
  <si>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</si>
  <si>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</si>
  <si>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</si>
  <si>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</si>
  <si>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</si>
  <si>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</si>
  <si>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</si>
  <si>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</si>
  <si>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</si>
  <si>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</si>
  <si>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</si>
  <si>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</si>
  <si>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MLM39455838</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</si>
  <si>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</si>
  <si>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</si>
  <si>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</si>
  <si>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</si>
  <si>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</si>
  <si>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</si>
  <si>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</si>
  <si>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</si>
  <si>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</si>
  <si>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</si>
  <si>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</si>
  <si>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</si>
  <si>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</si>
  <si>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MLM28414487</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</si>
  <si>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</si>
  <si>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</si>
  <si>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</si>
  <si>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</si>
  <si>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</si>
  <si>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</si>
  <si>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</si>
  <si>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</si>
  <si>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</si>
  <si>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</si>
  <si>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</si>
  <si>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MLM18980611</t>
  </si>
  <si>
    <t xml:space="preserve">MFP Sabor Original</t>
  </si>
  <si>
    <t xml:space="preserve">Con Calci-Protect; Con flúor; Formato: Familiar; Formato de venta: Pieza</t>
  </si>
  <si>
    <t xml:space="preserve">https://raw.githubusercontent.com/zublimemx/marketplaces-product-images/main/products/7501035911017/images/7501035911017_3.jpg</t>
  </si>
  <si>
    <t xml:space="preserve">https://raw.githubusercontent.com/zublimemx/marketplaces-product-images/main/products/7501035911017/images/7501035911017_4.jpg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</si>
  <si>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</si>
  <si>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</si>
  <si>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</si>
  <si>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</si>
  <si>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MLM40346158</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</si>
  <si>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</si>
  <si>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</si>
  <si>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</si>
  <si>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</si>
  <si>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</si>
  <si>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</si>
  <si>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</si>
  <si>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</si>
  <si>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</si>
  <si>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</si>
  <si>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</si>
  <si>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</si>
  <si>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MLM66456136</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</si>
  <si>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</si>
  <si>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</si>
  <si>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</si>
  <si>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</si>
  <si>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</si>
  <si>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https://raw.githubusercontent.com/zublimemx/marketplaces-product-images/main/products/7506306249059/images/7506306249059_2.jpg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</si>
  <si>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</si>
  <si>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</si>
  <si>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</si>
  <si>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</si>
  <si>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</si>
  <si>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</si>
  <si>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</si>
  <si>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</si>
  <si>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</si>
  <si>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</si>
  <si>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</si>
  <si>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</si>
  <si>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</si>
  <si>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</si>
  <si>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</si>
  <si>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</si>
  <si>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</si>
  <si>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</si>
  <si>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MLM50877134</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</si>
  <si>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</si>
  <si>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</si>
  <si>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</si>
  <si>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</si>
  <si>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</si>
  <si>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https://raw.githubusercontent.com/zublimemx/marketplaces-product-images/main/products/300651431681/images/300651431681_2.jpg</t>
  </si>
  <si>
    <t xml:space="preserve">https://raw.githubusercontent.com/zublimemx/marketplaces-product-images/main/products/300651431681/images/300651431681_3.jpg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</si>
  <si>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</si>
  <si>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</si>
  <si>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</si>
  <si>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</si>
  <si>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</si>
  <si>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</si>
  <si>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</si>
  <si>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</si>
  <si>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https://raw.githubusercontent.com/zublimemx/marketplaces-product-images/main/products/7509546068909/images/7509546068909_1.jpg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</si>
  <si>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</si>
  <si>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</si>
  <si>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</si>
  <si>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</si>
  <si>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</si>
  <si>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</si>
  <si>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</si>
  <si>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</si>
  <si>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</si>
  <si>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</si>
  <si>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</si>
  <si>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MLM51584290</t>
  </si>
  <si>
    <t xml:space="preserve">Ahorrapack: 2 paquetes de 99 toallitas húmedas</t>
  </si>
  <si>
    <t xml:space="preserve">Fibras naturales; Doble textura; Total de 198 toallitas (2 paquetes de 99); Formato de venta: Ahorrapack (pack x2); Libre de alcohol; Hipoalergénico; Dermatológicamente probado; Apto para piel sensible; Con aloe vera, vitamina E y té verde</t>
  </si>
  <si>
    <t xml:space="preserve">https://raw.githubusercontent.com/zublimemx/marketplaces-product-images/main/products/7506425664535/images/7506425664535_1.jpg</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</si>
  <si>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</si>
  <si>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</si>
  <si>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</si>
  <si>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</si>
  <si>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</si>
  <si>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</si>
  <si>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</si>
  <si>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</si>
  <si>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</si>
  <si>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</si>
  <si>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</si>
  <si>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</si>
  <si>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</si>
  <si>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MLM40170237</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</si>
  <si>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</si>
  <si>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</si>
  <si>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</si>
  <si>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</si>
  <si>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</si>
  <si>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</si>
  <si>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</si>
  <si>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</si>
  <si>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</si>
  <si>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</si>
  <si>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</si>
  <si>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</si>
  <si>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MLM45284340</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</si>
  <si>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</si>
  <si>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</si>
  <si>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</si>
  <si>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</si>
  <si>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</si>
  <si>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</si>
  <si>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</si>
  <si>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</si>
  <si>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</si>
  <si>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</si>
  <si>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</si>
  <si>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</si>
  <si>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</si>
  <si>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</si>
  <si>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MLM25819117</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</si>
  <si>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</si>
  <si>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</si>
  <si>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</si>
  <si>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</si>
  <si>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</si>
  <si>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</si>
  <si>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</si>
  <si>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</si>
  <si>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</si>
  <si>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MLM39474688</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</si>
  <si>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</si>
  <si>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</si>
  <si>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</si>
  <si>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</si>
  <si>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</si>
  <si>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</si>
  <si>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</si>
  <si>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</si>
  <si>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</si>
  <si>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</si>
  <si>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MLM45287669</t>
  </si>
  <si>
    <t xml:space="preserve">Iodex</t>
  </si>
  <si>
    <t xml:space="preserve">Cristal</t>
  </si>
  <si>
    <t xml:space="preserve">Ungüento en frasco</t>
  </si>
  <si>
    <t xml:space="preserve">Salicilato de metilo, alcanfor, mentol, eucaliptol</t>
  </si>
  <si>
    <t xml:space="preserve">5% / 7% / 3% / 1%</t>
  </si>
  <si>
    <t xml:space="preserve">157M85 SSA</t>
  </si>
  <si>
    <t xml:space="preserve">Analgésico rubefaciente; Uso en dolores musculares leves; Formato de venta: Frasco de 60 g; Venta libre (no requiere receta)</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</si>
  <si>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</si>
  <si>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</si>
  <si>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</si>
  <si>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</si>
  <si>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</si>
  <si>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MLM39474831</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</si>
  <si>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</si>
  <si>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</si>
  <si>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</si>
  <si>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</si>
  <si>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</si>
  <si>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</si>
  <si>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</si>
  <si>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</si>
  <si>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</si>
  <si>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</si>
  <si>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</si>
  <si>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MLM40170156</t>
  </si>
  <si>
    <t xml:space="preserve">Grupo: antibiótico; Requiere receta médica que se retiene; Formato de venta: Caja</t>
  </si>
  <si>
    <t xml:space="preserve">https://raw.githubusercontent.com/zublimemx/marketplaces-product-images/main/products/7501314702749/images/7501314702749_1.jpg</t>
  </si>
  <si>
    <t xml:space="preserve">https://raw.githubusercontent.com/zublimemx/marketplaces-product-images/main/products/7501314702749/images/7501314702749_2.jpg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</si>
  <si>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</si>
  <si>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</si>
  <si>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</si>
  <si>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</si>
  <si>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MLM39472581</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</si>
  <si>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</si>
  <si>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</si>
  <si>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</si>
  <si>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</si>
  <si>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</si>
  <si>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</si>
  <si>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</si>
  <si>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</si>
  <si>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</si>
  <si>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</si>
  <si>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</si>
  <si>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</si>
  <si>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</si>
  <si>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</si>
  <si>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MLM40170534</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</si>
  <si>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</si>
  <si>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</si>
  <si>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</si>
  <si>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https://raw.githubusercontent.com/zublimemx/marketplaces-product-images/main/products/7501065095978/images/7501065095978_1.jpg</t>
  </si>
  <si>
    <t xml:space="preserve">https://raw.githubusercontent.com/zublimemx/marketplaces-product-images/main/products/7501065095978/images/7501065095978_3.jpg</t>
  </si>
  <si>
    <t xml:space="preserve">https://raw.githubusercontent.com/zublimemx/marketplaces-product-images/main/products/7501065095978/images/7501065095978_4.jpg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</si>
  <si>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</si>
  <si>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</si>
  <si>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</si>
  <si>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</si>
  <si>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</si>
  <si>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</si>
  <si>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</si>
  <si>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</si>
  <si>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</si>
  <si>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</si>
  <si>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</si>
  <si>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</si>
  <si>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</si>
  <si>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MLM40172124</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</si>
  <si>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</si>
  <si>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</si>
  <si>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</si>
  <si>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</si>
  <si>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</si>
  <si>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</si>
  <si>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</si>
  <si>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</si>
  <si>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</si>
  <si>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</si>
  <si>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MLM39455695</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</si>
  <si>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</si>
  <si>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</si>
  <si>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</si>
  <si>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</si>
  <si>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</si>
  <si>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</si>
  <si>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</si>
  <si>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</si>
  <si>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</si>
  <si>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MLM39473839</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</si>
  <si>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</si>
  <si>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</si>
  <si>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https://raw.githubusercontent.com/zublimemx/marketplaces-product-images/main/products/7501258215046/images/7501258215046_2.jpg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</si>
  <si>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</si>
  <si>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</si>
  <si>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</si>
  <si>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</si>
  <si>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MLM23594729</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</si>
  <si>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</si>
  <si>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</si>
  <si>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</si>
  <si>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</si>
  <si>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</si>
  <si>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</si>
  <si>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</si>
  <si>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</si>
  <si>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</si>
  <si>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MLM27972091</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</si>
  <si>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</si>
  <si>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</si>
  <si>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</si>
  <si>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</si>
  <si>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</si>
  <si>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</si>
  <si>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</si>
  <si>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</si>
  <si>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MLM39475468</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</si>
  <si>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</si>
  <si>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</si>
  <si>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</si>
  <si>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</si>
  <si>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https://raw.githubusercontent.com/zublimemx/marketplaces-product-images/main/products/7501001168933/images/7501001168933_3.jpg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</si>
  <si>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</si>
  <si>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</si>
  <si>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</si>
  <si>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</si>
  <si>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MLM39475520</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</si>
  <si>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</si>
  <si>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</si>
  <si>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</si>
  <si>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https://raw.githubusercontent.com/zublimemx/marketplaces-product-images/main/products/7501314701650/images/7501314701650_2.jpg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</si>
  <si>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</si>
  <si>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</si>
  <si>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</si>
  <si>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</si>
  <si>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MLM39455681</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</si>
  <si>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</si>
  <si>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</si>
  <si>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</si>
  <si>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</si>
  <si>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</si>
  <si>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</si>
  <si>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</si>
  <si>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</si>
  <si>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</si>
  <si>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</si>
  <si>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</si>
  <si>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MLM39475543</t>
  </si>
  <si>
    <t xml:space="preserve">Envase de plástico con solución inyectable</t>
  </si>
  <si>
    <t xml:space="preserve">82175SSAIV</t>
  </si>
  <si>
    <t xml:space="preserve">https://raw.githubusercontent.com/zublimemx/marketplaces-product-images/main/products/7501125100116/images/7501125100116_3.jpg</t>
  </si>
  <si>
    <t xml:space="preserve">https://raw.githubusercontent.com/zublimemx/marketplaces-product-images/main/products/7501125100116/images/7501125100116_1.jpg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</si>
  <si>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</si>
  <si>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</si>
  <si>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</si>
  <si>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</si>
  <si>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MLM18972503</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</si>
  <si>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</si>
  <si>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</si>
  <si>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</si>
  <si>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</si>
  <si>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</si>
  <si>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</si>
  <si>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</si>
  <si>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</si>
  <si>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MLM39475933</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</si>
  <si>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</si>
  <si>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</si>
  <si>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</si>
  <si>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</si>
  <si>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</si>
  <si>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</si>
  <si>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https://raw.githubusercontent.com/zublimemx/marketplaces-product-images/main/products/7501088509902/images/7501088509902_2.jpg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</si>
  <si>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</si>
  <si>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</si>
  <si>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</si>
  <si>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</si>
  <si>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MLM39473591</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</si>
  <si>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</si>
  <si>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</si>
  <si>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</si>
  <si>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</si>
  <si>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</si>
  <si>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</si>
  <si>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</si>
  <si>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</si>
  <si>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https://raw.githubusercontent.com/zublimemx/marketplaces-product-images/main/products/7501089800664/images/7501089800664_3.jpg</t>
  </si>
  <si>
    <t xml:space="preserve">https://raw.githubusercontent.com/zublimemx/marketplaces-product-images/main/products/7501089800664/images/7501089800664_4.jpg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</si>
  <si>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</si>
  <si>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</si>
  <si>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</si>
  <si>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</si>
  <si>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MLM39474842</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</si>
  <si>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</si>
  <si>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</si>
  <si>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</si>
  <si>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</si>
  <si>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</si>
  <si>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</si>
  <si>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</si>
  <si>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</si>
  <si>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</si>
  <si>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</si>
  <si>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</si>
  <si>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</si>
  <si>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</si>
  <si>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MLM17017219</t>
  </si>
  <si>
    <t xml:space="preserve">Spazio</t>
  </si>
  <si>
    <t xml:space="preserve">https://raw.githubusercontent.com/zublimemx/marketplaces-product-images/main/products/7509546073774/images/7509546073774_2.jpg</t>
  </si>
  <si>
    <t xml:space="preserve">DESOD STEFANO SPAZ SPY 113G</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</si>
  <si>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</si>
  <si>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</si>
  <si>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</si>
  <si>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MLM40170568</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</si>
  <si>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</si>
  <si>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</si>
  <si>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</si>
  <si>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</si>
  <si>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https://raw.githubusercontent.com/zublimemx/marketplaces-product-images/main/products/7501314704149/images/7501314704149_3.jpg</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</si>
  <si>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</si>
  <si>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</si>
  <si>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</si>
  <si>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</si>
  <si>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</si>
  <si>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</si>
  <si>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</si>
  <si>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</si>
  <si>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</si>
  <si>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</si>
  <si>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</si>
  <si>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</si>
  <si>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</si>
  <si>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</si>
  <si>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</si>
  <si>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</si>
  <si>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</si>
  <si>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</si>
  <si>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MLM39474187</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</si>
  <si>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</si>
  <si>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</si>
  <si>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</si>
  <si>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</si>
  <si>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</si>
  <si>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</si>
  <si>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https://raw.githubusercontent.com/zublimemx/marketplaces-product-images/main/products/7501070903572/images/7501070903572_2.jpg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</si>
  <si>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</si>
  <si>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</si>
  <si>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</si>
  <si>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</si>
  <si>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MLM39455541</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</si>
  <si>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</si>
  <si>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</si>
  <si>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</si>
  <si>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</si>
  <si>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</si>
  <si>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https://raw.githubusercontent.com/zublimemx/marketplaces-product-images/main/products/354312625018/images/354312625018_2.jpg</t>
  </si>
  <si>
    <t xml:space="preserve">https://raw.githubusercontent.com/zublimemx/marketplaces-product-images/main/products/354312625018/images/354312625018_3.jpg</t>
  </si>
  <si>
    <t xml:space="preserve">https://raw.githubusercontent.com/zublimemx/marketplaces-product-images/main/products/354312625018/images/354312625018_4.jpg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</si>
  <si>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</si>
  <si>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</si>
  <si>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</si>
  <si>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</si>
  <si>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MLM40170667</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</si>
  <si>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</si>
  <si>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</si>
  <si>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</si>
  <si>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</si>
  <si>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</si>
  <si>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</si>
  <si>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https://raw.githubusercontent.com/zublimemx/marketplaces-product-images/main/products/7501326001137/images/7501326001137_3.jpg</t>
  </si>
  <si>
    <t xml:space="preserve">https://raw.githubusercontent.com/zublimemx/marketplaces-product-images/main/products/7501326001137/images/7501326001137_4.jpg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</si>
  <si>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</si>
  <si>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</si>
  <si>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</si>
  <si>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</si>
  <si>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</si>
  <si>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</si>
  <si>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MLM21301400</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</si>
  <si>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</si>
  <si>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</si>
  <si>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</si>
  <si>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</si>
  <si>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</si>
  <si>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</si>
  <si>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</si>
  <si>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</si>
  <si>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</si>
  <si>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</si>
  <si>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</si>
  <si>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</si>
  <si>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</si>
  <si>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</si>
  <si>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MLM60736500</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</si>
  <si>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</si>
  <si>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</si>
  <si>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</si>
  <si>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</si>
  <si>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</si>
  <si>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https://raw.githubusercontent.com/zublimemx/marketplaces-product-images/main/products/7501871720606/images/7501871720606_3.jpg</t>
  </si>
  <si>
    <t xml:space="preserve">https://raw.githubusercontent.com/zublimemx/marketplaces-product-images/main/products/7501871720606/images/7501871720606_4.jpg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</si>
  <si>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</si>
  <si>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</si>
  <si>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</si>
  <si>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</si>
  <si>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</si>
  <si>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</si>
  <si>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</si>
  <si>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</si>
  <si>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</si>
  <si>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</si>
  <si>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</si>
  <si>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</si>
  <si>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 Brazalete ajustable de 22 a 42 cm incluido; Alimentación: pilas AA incluidas; Indicador de error de movimiento; Detecta latidos irregulares; Sin Bluetooth; Para 1 usuario</t>
  </si>
  <si>
    <t xml:space="preserve">https://raw.githubusercontent.com/zublimemx/marketplaces-product-images/main/products/073796712105/images/073796712105_2.jpg</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</si>
  <si>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</si>
  <si>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</si>
  <si>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</si>
  <si>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</si>
  <si>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</si>
  <si>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</si>
  <si>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MLM39455755</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</si>
  <si>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</si>
  <si>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</si>
  <si>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</si>
  <si>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</si>
  <si>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</si>
  <si>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</si>
  <si>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</si>
  <si>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https://raw.githubusercontent.com/zublimemx/marketplaces-product-images/main/products/7501088575396/images/7501088575396_2.jpg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</si>
  <si>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</si>
  <si>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</si>
  <si>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</si>
  <si>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</si>
  <si>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</si>
  <si>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</si>
  <si>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</si>
  <si>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</si>
  <si>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</si>
  <si>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</si>
  <si>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</si>
  <si>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</si>
  <si>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</si>
  <si>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</si>
  <si>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</si>
  <si>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</si>
  <si>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MLM17416184</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</si>
  <si>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</si>
  <si>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</si>
  <si>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</si>
  <si>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</si>
  <si>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</si>
  <si>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</si>
  <si>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</si>
  <si>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MLM19538597</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</si>
  <si>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</si>
  <si>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</si>
  <si>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</si>
  <si>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</si>
  <si>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</si>
  <si>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</si>
  <si>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</si>
  <si>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</si>
  <si>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</si>
  <si>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</si>
  <si>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</si>
  <si>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MLM67178316</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</si>
  <si>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</si>
  <si>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</si>
  <si>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</si>
  <si>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</si>
  <si>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</si>
  <si>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</si>
  <si>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</si>
  <si>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</si>
  <si>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</si>
  <si>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</si>
  <si>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</si>
  <si>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</si>
  <si>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</si>
  <si>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</si>
  <si>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MLM17017189</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</si>
  <si>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</si>
  <si>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</si>
  <si>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</si>
  <si>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</si>
  <si>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</si>
  <si>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</si>
  <si>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</si>
  <si>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</si>
  <si>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</si>
  <si>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MLM39455648</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</si>
  <si>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</si>
  <si>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</si>
  <si>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</si>
  <si>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</si>
  <si>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</si>
  <si>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</si>
  <si>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</si>
  <si>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</si>
  <si>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</si>
  <si>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</si>
  <si>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</si>
  <si>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</si>
  <si>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</si>
  <si>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MLM45356863</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</si>
  <si>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</si>
  <si>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</si>
  <si>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</si>
  <si>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</si>
  <si>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</si>
  <si>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</si>
  <si>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</si>
  <si>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</si>
  <si>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</si>
  <si>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</si>
  <si>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</si>
  <si>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</si>
  <si>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</si>
  <si>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https://raw.githubusercontent.com/zublimemx/marketplaces-product-images/main/products/7501417007550/images/7501417007550_1.jpg</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</si>
  <si>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</si>
  <si>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</si>
  <si>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</si>
  <si>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</si>
  <si>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MLM40172054</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</si>
  <si>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</si>
  <si>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</si>
  <si>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</si>
  <si>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https://raw.githubusercontent.com/zublimemx/marketplaces-product-images/main/products/7501298219509/images/7501298219509_2.jpg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</si>
  <si>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</si>
  <si>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</si>
  <si>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</si>
  <si>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</si>
  <si>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MLM21785649</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</si>
  <si>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</si>
  <si>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</si>
  <si>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</si>
  <si>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</si>
  <si>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</si>
  <si>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</si>
  <si>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</si>
  <si>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</si>
  <si>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</si>
  <si>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MLM42118734</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</si>
  <si>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</si>
  <si>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</si>
  <si>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</si>
  <si>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</si>
  <si>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</si>
  <si>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</si>
  <si>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</si>
  <si>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https://raw.githubusercontent.com/zublimemx/marketplaces-product-images/main/products/7501871720774/images/7501871720774_2.jpg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</si>
  <si>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</si>
  <si>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</si>
  <si>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</si>
  <si>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</si>
  <si>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MLM47286317</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</si>
  <si>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</si>
  <si>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</si>
  <si>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</si>
  <si>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</si>
  <si>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</si>
  <si>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</si>
  <si>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</si>
  <si>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</si>
  <si>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</si>
  <si>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</si>
  <si>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</si>
  <si>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</si>
  <si>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</si>
  <si>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</si>
  <si>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</si>
  <si>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https://raw.githubusercontent.com/zublimemx/marketplaces-product-images/main/products/7501054556862/images/7501054556862_1.jpg</t>
  </si>
  <si>
    <t xml:space="preserve">https://raw.githubusercontent.com/zublimemx/marketplaces-product-images/main/products/7501054556862/images/7501054556862_3.jpg</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</si>
  <si>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</si>
  <si>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</si>
  <si>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</si>
  <si>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</si>
  <si>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MLM27510485</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</si>
  <si>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</si>
  <si>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</si>
  <si>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</si>
  <si>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</si>
  <si>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</si>
  <si>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</si>
  <si>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</si>
  <si>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</si>
  <si>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MLM24288411</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</si>
  <si>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</si>
  <si>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</si>
  <si>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</si>
  <si>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</si>
  <si>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</si>
  <si>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</si>
  <si>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</si>
  <si>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</si>
  <si>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</si>
  <si>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https://raw.githubusercontent.com/zublimemx/marketplaces-product-images/main/products/650240039706/images/650240039706_1.jpg</t>
  </si>
  <si>
    <t xml:space="preserve">https://raw.githubusercontent.com/zublimemx/marketplaces-product-images/main/products/650240039706/images/650240039706_3.jpg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</si>
  <si>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</si>
  <si>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</si>
  <si>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</si>
  <si>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</si>
  <si>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MLM74809585</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</si>
  <si>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</si>
  <si>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</si>
  <si>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</si>
  <si>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</si>
  <si>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https://raw.githubusercontent.com/zublimemx/marketplaces-product-images/main/products/041333404486/images/041333404486_2.jpg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</si>
  <si>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</si>
  <si>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</si>
  <si>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</si>
  <si>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</si>
  <si>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MLM40170627</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</si>
  <si>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</si>
  <si>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</si>
  <si>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</si>
  <si>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</si>
  <si>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</si>
  <si>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</si>
  <si>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</si>
  <si>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https://raw.githubusercontent.com/zublimemx/marketplaces-product-images/main/products/8430308001379/images/8430308001379_1.jpg</t>
  </si>
  <si>
    <t xml:space="preserve">https://raw.githubusercontent.com/zublimemx/marketplaces-product-images/main/products/8430308001379/images/8430308001379_3.jpg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</si>
  <si>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</si>
  <si>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</si>
  <si>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</si>
  <si>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</si>
  <si>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MLM17017862</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</si>
  <si>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</si>
  <si>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</si>
  <si>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</si>
  <si>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</si>
  <si>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</si>
  <si>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https://raw.githubusercontent.com/zublimemx/marketplaces-product-images/main/products/7509546061665/images/7509546061665_2.jpg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</si>
  <si>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</si>
  <si>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</si>
  <si>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</si>
  <si>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</si>
  <si>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MLM39473482</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</si>
  <si>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</si>
  <si>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</si>
  <si>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</si>
  <si>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</si>
  <si>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</si>
  <si>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</si>
  <si>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</si>
  <si>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https://raw.githubusercontent.com/zublimemx/marketplaces-product-images/main/products/7503027446279/images/7503027446279_2.jpg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</si>
  <si>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</si>
  <si>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</si>
  <si>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</si>
  <si>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</si>
  <si>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MLM47542821</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</si>
  <si>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</si>
  <si>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</si>
  <si>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</si>
  <si>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</si>
  <si>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</si>
  <si>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</si>
  <si>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</si>
  <si>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https://raw.githubusercontent.com/zublimemx/marketplaces-product-images/main/products/7501065020970/images/7501065020970_2.jpg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</si>
  <si>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</si>
  <si>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</si>
  <si>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</si>
  <si>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</si>
  <si>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MLM17017667</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</si>
  <si>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</si>
  <si>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</si>
  <si>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</si>
  <si>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</si>
  <si>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</si>
  <si>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</si>
  <si>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</si>
  <si>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</si>
  <si>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</si>
  <si>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MLM47290788</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</si>
  <si>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</si>
  <si>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</si>
  <si>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</si>
  <si>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</si>
  <si>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https://raw.githubusercontent.com/zublimemx/marketplaces-product-images/main/products/7501300421531/images/7501300421531_1.jpg</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</si>
  <si>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</si>
  <si>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</si>
  <si>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</si>
  <si>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</si>
  <si>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</si>
  <si>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MLM19509512</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</si>
  <si>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</si>
  <si>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</si>
  <si>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</si>
  <si>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</si>
  <si>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</si>
  <si>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</si>
  <si>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</si>
  <si>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</si>
  <si>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</si>
  <si>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https://raw.githubusercontent.com/zublimemx/marketplaces-product-images/main/products/3592619321609/images/3592619321609_2.jpg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</si>
  <si>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</si>
  <si>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</si>
  <si>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</si>
  <si>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</si>
  <si>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MLM48935972</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</si>
  <si>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</si>
  <si>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</si>
  <si>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</si>
  <si>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</si>
  <si>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</si>
  <si>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</si>
  <si>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https://raw.githubusercontent.com/zublimemx/marketplaces-product-images/main/products/7502214983375/images/7502214983375_3.jpg</t>
  </si>
  <si>
    <t xml:space="preserve">https://raw.githubusercontent.com/zublimemx/marketplaces-product-images/main/products/7502214983375/images/7502214983375_4.jpg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</si>
  <si>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</si>
  <si>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</si>
  <si>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</si>
  <si>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</si>
  <si>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MLM39476406</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</si>
  <si>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</si>
  <si>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</si>
  <si>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</si>
  <si>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</si>
  <si>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</si>
  <si>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</si>
  <si>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</si>
  <si>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</si>
  <si>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https://raw.githubusercontent.com/zublimemx/marketplaces-product-images/main/products/7501318649071/images/7501318649071_2.jpg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</si>
  <si>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</si>
  <si>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</si>
  <si>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</si>
  <si>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</si>
  <si>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MLM15060964</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</si>
  <si>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</si>
  <si>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</si>
  <si>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</si>
  <si>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</si>
  <si>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</si>
  <si>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</si>
  <si>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https://raw.githubusercontent.com/zublimemx/marketplaces-product-images/main/products/7501059225350/images/7501059225350_4.jpg</t>
  </si>
  <si>
    <t xml:space="preserve">https://raw.githubusercontent.com/zublimemx/marketplaces-product-images/main/products/7501059225350/images/7501059225350_1.jpg</t>
  </si>
  <si>
    <t xml:space="preserve">https://raw.githubusercontent.com/zublimemx/marketplaces-product-images/main/products/7501059225350/images/7501059225350_2.jpg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</si>
  <si>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</si>
  <si>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</si>
  <si>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</si>
  <si>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</si>
  <si>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MLM18978658</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</si>
  <si>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</si>
  <si>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</si>
  <si>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</si>
  <si>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</si>
  <si>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</si>
  <si>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</si>
  <si>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</si>
  <si>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</si>
  <si>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</si>
  <si>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</si>
  <si>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MLM36967936</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</si>
  <si>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</si>
  <si>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</si>
  <si>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</si>
  <si>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</si>
  <si>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</si>
  <si>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</si>
  <si>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</si>
  <si>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</si>
  <si>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MLM21330534</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</si>
  <si>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</si>
  <si>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</si>
  <si>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</si>
  <si>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</si>
  <si>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</si>
  <si>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</si>
  <si>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</si>
  <si>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</si>
  <si>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</si>
  <si>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MLM40173332</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</si>
  <si>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</si>
  <si>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</si>
  <si>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</si>
  <si>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</si>
  <si>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</si>
  <si>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https://raw.githubusercontent.com/zublimemx/marketplaces-product-images/main/products/7501034605115/images/7501034605115_2.jpg</t>
  </si>
  <si>
    <t xml:space="preserve">https://raw.githubusercontent.com/zublimemx/marketplaces-product-images/main/products/7501034605115/images/7501034605115_3.jpg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</si>
  <si>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</si>
  <si>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</si>
  <si>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</si>
  <si>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</si>
  <si>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MLM18978747</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</si>
  <si>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</si>
  <si>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</si>
  <si>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</si>
  <si>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</si>
  <si>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</si>
  <si>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</si>
  <si>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</si>
  <si>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MLM40655137</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</si>
  <si>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</si>
  <si>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</si>
  <si>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</si>
  <si>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</si>
  <si>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</si>
  <si>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</si>
  <si>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</si>
  <si>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</si>
  <si>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</si>
  <si>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</si>
  <si>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MLM42269434</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</si>
  <si>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</si>
  <si>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</si>
  <si>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</si>
  <si>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</si>
  <si>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https://raw.githubusercontent.com/zublimemx/marketplaces-product-images/main/products/7502208894779/images/7502208894779_3.jpg</t>
  </si>
  <si>
    <t xml:space="preserve">https://raw.githubusercontent.com/zublimemx/marketplaces-product-images/main/products/7502208894779/images/7502208894779_2.jpg</t>
  </si>
  <si>
    <t xml:space="preserve">https://raw.githubusercontent.com/zublimemx/marketplaces-product-images/main/products/7502208894779/images/7502208894779_1.jpg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</si>
  <si>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</si>
  <si>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</si>
  <si>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</si>
  <si>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</si>
  <si>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MLM39473435</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</si>
  <si>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</si>
  <si>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</si>
  <si>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</si>
  <si>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</si>
  <si>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https://raw.githubusercontent.com/zublimemx/marketplaces-product-images/main/products/7501298214375/images/7501298214375_2.jpg</t>
  </si>
  <si>
    <t xml:space="preserve">https://raw.githubusercontent.com/zublimemx/marketplaces-product-images/main/products/7501298214375/images/7501298214375_3.jpg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</si>
  <si>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</si>
  <si>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</si>
  <si>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</si>
  <si>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</si>
  <si>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</si>
  <si>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</si>
  <si>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MLM19783878</t>
  </si>
  <si>
    <t xml:space="preserve">BIC</t>
  </si>
  <si>
    <t xml:space="preserve">Comfort 3</t>
  </si>
  <si>
    <t xml:space="preserve">Advance Piel Normal</t>
  </si>
  <si>
    <t xml:space="preserve">Tarjeta con 12 rastrillos desechables</t>
  </si>
  <si>
    <t xml:space="preserve">Número de hojas: 3; Cabezal: Móvil; Tipo: Desechable; Formato de venta: Tira de 12</t>
  </si>
  <si>
    <t xml:space="preserve">https://raw.githubusercontent.com/zublimemx/marketplaces-product-images/main/products/070330717541/images/070330717541_1.jpg</t>
  </si>
  <si>
    <t xml:space="preserve">https://raw.githubusercontent.com/zublimemx/marketplaces-product-images/main/products/070330717541/images/070330717541_2.jpg</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</si>
  <si>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</si>
  <si>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</si>
  <si>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</si>
  <si>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</si>
  <si>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MLM39455881</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</si>
  <si>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</si>
  <si>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</si>
  <si>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</si>
  <si>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</si>
  <si>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</si>
  <si>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</si>
  <si>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https://raw.githubusercontent.com/zublimemx/marketplaces-product-images/main/products/7501008495339/images/7501008495339_3.jpg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</si>
  <si>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</si>
  <si>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</si>
  <si>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</si>
  <si>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</si>
  <si>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MLM39474979</t>
  </si>
  <si>
    <t xml:space="preserve">Dolac Sublingual</t>
  </si>
  <si>
    <t xml:space="preserve">Ketorolaco 30 mg sublingual</t>
  </si>
  <si>
    <t xml:space="preserve">216M2014 SSA</t>
  </si>
  <si>
    <t xml:space="preserve">https://raw.githubusercontent.com/zublimemx/marketplaces-product-images/main/products/7501300407023/images/7501300407023_1.jpg</t>
  </si>
  <si>
    <t xml:space="preserve">https://raw.githubusercontent.com/zublimemx/marketplaces-product-images/main/products/7501300407023/images/7501300407023_4.jpg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</si>
  <si>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</si>
  <si>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</si>
  <si>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</si>
  <si>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</si>
  <si>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MLM39474231</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</si>
  <si>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</si>
  <si>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</si>
  <si>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</si>
  <si>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</si>
  <si>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</si>
  <si>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https://raw.githubusercontent.com/zublimemx/marketplaces-product-images/main/products/7501070613549/images/7501070613549_1.jpg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</si>
  <si>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</si>
  <si>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</si>
  <si>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</si>
  <si>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</si>
  <si>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MLM53397164</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</si>
  <si>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</si>
  <si>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</si>
  <si>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</si>
  <si>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</si>
  <si>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</si>
  <si>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</si>
  <si>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https://raw.githubusercontent.com/zublimemx/marketplaces-product-images/main/products/7501583300325/images/7501583300325_2.jpg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</si>
  <si>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</si>
  <si>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</si>
  <si>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</si>
  <si>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</si>
  <si>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MLM40172200</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</si>
  <si>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</si>
  <si>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</si>
  <si>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</si>
  <si>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</si>
  <si>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</si>
  <si>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</si>
  <si>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</si>
  <si>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</si>
  <si>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</si>
  <si>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</si>
  <si>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MLM18971640</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</si>
  <si>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</si>
  <si>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</si>
  <si>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</si>
  <si>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</si>
  <si>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</si>
  <si>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</si>
  <si>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</si>
  <si>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</si>
  <si>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</si>
  <si>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</si>
  <si>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MLM17017134</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</si>
  <si>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</si>
  <si>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</si>
  <si>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</si>
  <si>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</si>
  <si>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</si>
  <si>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</si>
  <si>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</si>
  <si>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</si>
  <si>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MLM39474790</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</si>
  <si>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</si>
  <si>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</si>
  <si>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</si>
  <si>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</si>
  <si>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</si>
  <si>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</si>
  <si>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</si>
  <si>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</si>
  <si>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</si>
  <si>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</si>
  <si>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</si>
  <si>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</si>
  <si>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</si>
  <si>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MLM45287879</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</si>
  <si>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</si>
  <si>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</si>
  <si>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</si>
  <si>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</si>
  <si>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</si>
  <si>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</si>
  <si>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</si>
  <si>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</si>
  <si>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</si>
  <si>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</si>
  <si>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</si>
  <si>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</si>
  <si>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</si>
  <si>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</si>
  <si>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</si>
  <si>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</si>
  <si>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</si>
  <si>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</si>
  <si>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</si>
  <si>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MLM40171900</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</si>
  <si>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</si>
  <si>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</si>
  <si>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</si>
  <si>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</si>
  <si>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https://raw.githubusercontent.com/zublimemx/marketplaces-product-images/main/products/7501298244808/images/7501298244808_2.jpg</t>
  </si>
  <si>
    <t xml:space="preserve">https://raw.githubusercontent.com/zublimemx/marketplaces-product-images/main/products/7501298244808/images/7501298244808_3.jpg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</si>
  <si>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</si>
  <si>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</si>
  <si>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</si>
  <si>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</si>
  <si>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MLM40172179</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</si>
  <si>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</si>
  <si>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</si>
  <si>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</si>
  <si>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</si>
  <si>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</si>
  <si>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https://raw.githubusercontent.com/zublimemx/marketplaces-product-images/main/products/7501168810508/images/7501168810508_2.jpg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</si>
  <si>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</si>
  <si>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</si>
  <si>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</si>
  <si>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</si>
  <si>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MLM39473504</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</si>
  <si>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</si>
  <si>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</si>
  <si>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</si>
  <si>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</si>
  <si>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https://raw.githubusercontent.com/zublimemx/marketplaces-product-images/main/products/7501070615451/images/7501070615451_2.jpg</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</si>
  <si>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</si>
  <si>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</si>
  <si>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</si>
  <si>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</si>
  <si>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</si>
  <si>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MLM39406936</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</si>
  <si>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</si>
  <si>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</si>
  <si>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</si>
  <si>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</si>
  <si>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</si>
  <si>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</si>
  <si>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</si>
  <si>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</si>
  <si>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</si>
  <si>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MLM50869543</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</si>
  <si>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</si>
  <si>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</si>
  <si>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</si>
  <si>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</si>
  <si>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</si>
  <si>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</si>
  <si>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</si>
  <si>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https://raw.githubusercontent.com/zublimemx/marketplaces-product-images/main/products/7501573900115/images/7501573900115_2.jpg</t>
  </si>
  <si>
    <t xml:space="preserve">https://raw.githubusercontent.com/zublimemx/marketplaces-product-images/main/products/7501573900115/images/7501573900115_4.jpg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</si>
  <si>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</si>
  <si>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</si>
  <si>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</si>
  <si>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</si>
  <si>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MLM62870566</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</si>
  <si>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</si>
  <si>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</si>
  <si>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</si>
  <si>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</si>
  <si>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</si>
  <si>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</si>
  <si>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</si>
  <si>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</si>
  <si>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</si>
  <si>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</si>
  <si>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MLM39474008</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</si>
  <si>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</si>
  <si>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</si>
  <si>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</si>
  <si>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</si>
  <si>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</si>
  <si>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</si>
  <si>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</si>
  <si>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</si>
  <si>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</si>
  <si>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MLM18985244</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</si>
  <si>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</si>
  <si>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</si>
  <si>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</si>
  <si>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</si>
  <si>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https://raw.githubusercontent.com/zublimemx/marketplaces-product-images/main/products/7501846503777/images/7501846503777_1.jpg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</si>
  <si>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</si>
  <si>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</si>
  <si>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</si>
  <si>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</si>
  <si>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MLM39475664</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</si>
  <si>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</si>
  <si>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</si>
  <si>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</si>
  <si>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</si>
  <si>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https://raw.githubusercontent.com/zublimemx/marketplaces-product-images/main/products/7501088507854/images/7501088507854_2.jpg</t>
  </si>
  <si>
    <t xml:space="preserve">https://raw.githubusercontent.com/zublimemx/marketplaces-product-images/main/products/7501088507854/images/7501088507854_3.jpg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</si>
  <si>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</si>
  <si>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</si>
  <si>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</si>
  <si>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</si>
  <si>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MLM39473876</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</si>
  <si>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</si>
  <si>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</si>
  <si>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</si>
  <si>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</si>
  <si>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</si>
  <si>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</si>
  <si>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https://raw.githubusercontent.com/zublimemx/marketplaces-product-images/main/products/7501124103323/images/7501124103323_2.jpg</t>
  </si>
  <si>
    <t xml:space="preserve">https://raw.githubusercontent.com/zublimemx/marketplaces-product-images/main/products/7501124103323/images/7501124103323_1.jpg</t>
  </si>
  <si>
    <t xml:space="preserve">https://raw.githubusercontent.com/zublimemx/marketplaces-product-images/main/products/7501124103323/images/7501124103323_3.jpg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</si>
  <si>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</si>
  <si>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</si>
  <si>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</si>
  <si>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</si>
  <si>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MLM25550243</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</si>
  <si>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</si>
  <si>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</si>
  <si>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</si>
  <si>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</si>
  <si>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https://raw.githubusercontent.com/zublimemx/marketplaces-product-images/main/products/7501008499177/images/7501008499177_3.jpg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</si>
  <si>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</si>
  <si>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</si>
  <si>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</si>
  <si>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</si>
  <si>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</si>
  <si>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Codifarma</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</si>
  <si>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</si>
  <si>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</si>
  <si>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</si>
  <si>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</si>
  <si>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</si>
  <si>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https://raw.githubusercontent.com/zublimemx/marketplaces-product-images/main/products/7506484500447/images/7506484500447_1.jpg</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</si>
  <si>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</si>
  <si>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</si>
  <si>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</si>
  <si>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</si>
  <si>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</si>
  <si>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</si>
  <si>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</si>
  <si>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</si>
  <si>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</si>
  <si>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https://raw.githubusercontent.com/zublimemx/marketplaces-product-images/main/products/7501019036422/images/7501019036422_2.jpg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</si>
  <si>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</si>
  <si>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</si>
  <si>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</si>
  <si>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</si>
  <si>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MLM39473692</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</si>
  <si>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</si>
  <si>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</si>
  <si>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</si>
  <si>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</si>
  <si>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https://raw.githubusercontent.com/zublimemx/marketplaces-product-images/main/products/7501390911035/images/7501390911035_3.jpg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</si>
  <si>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</si>
  <si>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</si>
  <si>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</si>
  <si>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</si>
  <si>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MLM47334951</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</si>
  <si>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</si>
  <si>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</si>
  <si>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</si>
  <si>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</si>
  <si>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</si>
  <si>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</si>
  <si>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https://raw.githubusercontent.com/zublimemx/marketplaces-product-images/main/products/7501100088170/images/7501100088170_3.jpg</t>
  </si>
  <si>
    <t xml:space="preserve">https://raw.githubusercontent.com/zublimemx/marketplaces-product-images/main/products/7501100088170/images/7501100088170_1.jpg</t>
  </si>
  <si>
    <t xml:space="preserve">https://raw.githubusercontent.com/zublimemx/marketplaces-product-images/main/products/7501100088170/images/7501100088170_4.jpg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</si>
  <si>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</si>
  <si>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</si>
  <si>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</si>
  <si>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</si>
  <si>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MLM39475656</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</si>
  <si>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</si>
  <si>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</si>
  <si>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</si>
  <si>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https://raw.githubusercontent.com/zublimemx/marketplaces-product-images/main/products/7501299308806/images/7501299308806_3.jpg</t>
  </si>
  <si>
    <t xml:space="preserve">https://raw.githubusercontent.com/zublimemx/marketplaces-product-images/main/products/7501299308806/images/7501299308806_2.jpg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</si>
  <si>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</si>
  <si>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</si>
  <si>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</si>
  <si>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</si>
  <si>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MLM40615071</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</si>
  <si>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</si>
  <si>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</si>
  <si>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</si>
  <si>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</si>
  <si>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</si>
  <si>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</si>
  <si>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</si>
  <si>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</si>
  <si>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</si>
  <si>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</si>
  <si>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</si>
  <si>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</si>
  <si>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</si>
  <si>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</si>
  <si>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</si>
  <si>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</si>
  <si>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</si>
  <si>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</si>
  <si>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</si>
  <si>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https://raw.githubusercontent.com/zublimemx/marketplaces-product-images/main/products/7501022101681/images/7501022101681_3.jpg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</si>
  <si>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</si>
  <si>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</si>
  <si>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</si>
  <si>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</si>
  <si>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</si>
  <si>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MLM65935966</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</si>
  <si>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</si>
  <si>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</si>
  <si>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</si>
  <si>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</si>
  <si>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</si>
  <si>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 Condición de venta: con receta médica (según catálogo ML)</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</si>
  <si>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</si>
  <si>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</si>
  <si>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</si>
  <si>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</si>
  <si>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</si>
  <si>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</si>
  <si>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MLM39473316</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</si>
  <si>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</si>
  <si>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</si>
  <si>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</si>
  <si>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</si>
  <si>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</si>
  <si>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</si>
  <si>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</si>
  <si>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MLM48915995</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</si>
  <si>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</si>
  <si>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</si>
  <si>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</si>
  <si>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</si>
  <si>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https://raw.githubusercontent.com/zublimemx/marketplaces-product-images/main/products/7500435145497/images/7500435145497_2.jpg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</si>
  <si>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</si>
  <si>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</si>
  <si>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</si>
  <si>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</si>
  <si>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MLM39473667</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</si>
  <si>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</si>
  <si>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</si>
  <si>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</si>
  <si>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</si>
  <si>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https://raw.githubusercontent.com/zublimemx/marketplaces-product-images/main/products/7501070903619/images/7501070903619_3.jpg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</si>
  <si>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</si>
  <si>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</si>
  <si>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</si>
  <si>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</si>
  <si>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MLM48917702</t>
  </si>
  <si>
    <t xml:space="preserve">Saridon</t>
  </si>
  <si>
    <t xml:space="preserve">Caja con 100 comprimidos</t>
  </si>
  <si>
    <t xml:space="preserve">Paracetamol / Cafeína</t>
  </si>
  <si>
    <t xml:space="preserve">500 mg / 50 mg</t>
  </si>
  <si>
    <t xml:space="preserve">16260 SSA</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</si>
  <si>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</si>
  <si>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</si>
  <si>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</si>
  <si>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</si>
  <si>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</si>
  <si>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</si>
  <si>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</si>
  <si>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MLM39473779</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</si>
  <si>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</si>
  <si>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</si>
  <si>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</si>
  <si>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</si>
  <si>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</si>
  <si>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https://raw.githubusercontent.com/zublimemx/marketplaces-product-images/main/products/7502216934474/images/7502216934474_2.jpg</t>
  </si>
  <si>
    <t xml:space="preserve">https://raw.githubusercontent.com/zublimemx/marketplaces-product-images/main/products/7502216934474/images/7502216934474_4.jpg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</si>
  <si>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</si>
  <si>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</si>
  <si>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</si>
  <si>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</si>
  <si>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MLM66491574</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</si>
  <si>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</si>
  <si>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</si>
  <si>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</si>
  <si>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</si>
  <si>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</si>
  <si>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</si>
  <si>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</si>
  <si>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</si>
  <si>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</si>
  <si>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MLM39474497</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</si>
  <si>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</si>
  <si>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</si>
  <si>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</si>
  <si>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</si>
  <si>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</si>
  <si>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</si>
  <si>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</si>
  <si>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</si>
  <si>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MLM53902673</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</si>
  <si>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</si>
  <si>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</si>
  <si>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</si>
  <si>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</si>
  <si>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</si>
  <si>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</si>
  <si>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</si>
  <si>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</si>
  <si>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Ortodoncia 67 Premium Pack, pensado para el cuidado bucal diario de quienes usan brackets, puentes o aparatos fijos. Reúne en un solo empaque un cepillo dental ortodóntico, cera de ortodoncia con aroma a menta, tres cepillos interdentales de distintas medidas y un capuchón protector para el cepillo: seis piezas en total. Se ofrece en colores rojo, amarillo, azul y verde, y el color que reciba puede variar.
Beneficios:
- Cepillo dental ortodóntico de dureza media, con cerdas de carbón activado, corte en V que facilita la limpieza alrededor de los accesorios de ortodoncia y mango ergonómico
- Cera de ortodoncia con aroma a menta para colocar sobre brackets, puentes o aparatos fijos y ayudar a prevenir irritaciones y lesiones
- Tres cepillos interdentales (cónico de 1.6 mm, fino de 1.4 mm y ultrafino de 1 mm) para retirar placa y restos de comida en el área de los brackets y entre los dientes, y ayudar a prevenir caries y gingivitis
- Capuchón ventilado que ayuda a mantener el cepillo limpio y seco
Presentación:
Kit de 6 piezas: 1 cepillo dental ortodóntico, 1 cera de ortodoncia, 3 cepillos interdentales y 1 capuchón para cepillo.
Advertencias:
- Se recomienda cambiar el cepillo cada 3 meses o antes si las cerdas se desgastan.
- Consulte a su dentista u ortodoncista sobre el uso de los cepillos interdentales y la cera con su aparato.</t>
  </si>
  <si>
    <t xml:space="preserve">MLM21818931</t>
  </si>
  <si>
    <t xml:space="preserve">Orthodontic Premium Pack</t>
  </si>
  <si>
    <t xml:space="preserve">Kit para ortodoncia</t>
  </si>
  <si>
    <t xml:space="preserve">Kit en blíster</t>
  </si>
  <si>
    <t xml:space="preserve">Modelo: 67; Incluye 1 cepillo dental ortodóntico, cera de ortodoncia con aroma a menta, 3 cepillos interdentales y capuchón para cepillo; Dureza de cerdas: media; Colores del mango variables (rojo, amarillo, azul o verde)</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</si>
  <si>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</si>
  <si>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</si>
  <si>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</si>
  <si>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</si>
  <si>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</si>
  <si>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</si>
  <si>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MLM39473981</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</si>
  <si>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</si>
  <si>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</si>
  <si>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</si>
  <si>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https://raw.githubusercontent.com/zublimemx/marketplaces-product-images/main/products/7501123011803/images/7501123011803_2.jpg</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</si>
  <si>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</si>
  <si>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</si>
  <si>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</si>
  <si>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</si>
  <si>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</si>
  <si>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MLM48946485</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</si>
  <si>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</si>
  <si>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</si>
  <si>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</si>
  <si>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</si>
  <si>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</si>
  <si>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</si>
  <si>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</si>
  <si>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</si>
  <si>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</si>
  <si>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</si>
  <si>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MLM39455583</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</si>
  <si>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</si>
  <si>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</si>
  <si>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</si>
  <si>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</si>
  <si>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</si>
  <si>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</si>
  <si>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</si>
  <si>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</si>
  <si>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</si>
  <si>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</si>
  <si>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MLM52062858</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</si>
  <si>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</si>
  <si>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</si>
  <si>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</si>
  <si>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</si>
  <si>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</si>
  <si>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</si>
  <si>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</si>
  <si>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https://raw.githubusercontent.com/zublimemx/marketplaces-product-images/main/products/4015672113985/images/4015672113985_4.jpg</t>
  </si>
  <si>
    <t xml:space="preserve">https://raw.githubusercontent.com/zublimemx/marketplaces-product-images/main/products/4015672113985/images/4015672113985_5.jpg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</si>
  <si>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</si>
  <si>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</si>
  <si>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</si>
  <si>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</si>
  <si>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MLM27998637</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</si>
  <si>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</si>
  <si>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</si>
  <si>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</si>
  <si>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</si>
  <si>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https://raw.githubusercontent.com/zublimemx/marketplaces-product-images/main/products/7501056326173/images/7501056326173_3.jpg</t>
  </si>
  <si>
    <t xml:space="preserve">CRA S PONDS HUMECTANTE 400 G</t>
  </si>
  <si>
    <t xml:space="preserve">7501006842104</t>
  </si>
  <si>
    <t xml:space="preserve">Pomada Labial Golba Surtido Exhibidor 60 Tubos 2.5 g</t>
  </si>
  <si>
    <t xml:space="preserve">Descripción:
Exhibidor con 60 pomadas labiales Golba surtidas, de 2.5 g cada una, en formato de barra. Las pomadas hidratan y ayudan a reparar los labios, y los protegen de la resequedad que provocan el sol, el viento y el frío. Es una presentación pensada para comercios que ofrecen protectores labiales al detalle, con variedad de colores.
Beneficios:
- Hidrata y ayuda a reparar los labios resecos
- Protege contra la resequedad por sol, viento y frío
- Dermatológicamente probada
- Con cera de abeja
- Colores surtidos
- Formato en barra de 2.5 g, práctico para llevar a cualquier lugar
Presentación:
Exhibidor con 60 tubos de 2.5 g cada uno (150 g de producto en total). Los colores son surtidos y pueden variar.
Advertencias:
- Producto de uso externo, solo para los labios.
- Suspenda su uso si aparece irritación.
- Consulte la fecha de caducidad en el empaque y mantenga el producto fuera del alcance de los niños.</t>
  </si>
  <si>
    <t xml:space="preserve">MLM41443328</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</si>
  <si>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</si>
  <si>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</si>
  <si>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</si>
  <si>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</si>
  <si>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</si>
  <si>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</si>
  <si>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</si>
  <si>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</si>
  <si>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</si>
  <si>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</si>
  <si>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</si>
  <si>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MLM72213207</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</si>
  <si>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</si>
  <si>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</si>
  <si>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</si>
  <si>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https://raw.githubusercontent.com/zublimemx/marketplaces-product-images/main/products/7501007535487/images/7501007535487_2.jpg</t>
  </si>
  <si>
    <t xml:space="preserve">https://raw.githubusercontent.com/zublimemx/marketplaces-product-images/main/products/7501007535487/images/7501007535487_3.jpg</t>
  </si>
  <si>
    <t xml:space="preserve">https://raw.githubusercontent.com/zublimemx/marketplaces-product-images/main/products/7501007535487/images/7501007535487_4.jpg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</si>
  <si>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</si>
  <si>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</si>
  <si>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</si>
  <si>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</si>
  <si>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MLM39463284</t>
  </si>
  <si>
    <t xml:space="preserve">Naproxeno sódico; Paracetamol</t>
  </si>
  <si>
    <t xml:space="preserve">100 mg/200 mg por supositorio</t>
  </si>
  <si>
    <t xml:space="preserve">Niños desde 2 años</t>
  </si>
  <si>
    <t xml:space="preserve">177M2014 SSA</t>
  </si>
  <si>
    <t xml:space="preserve">Caja con 5 supositorios; no administrar por más de 5 días; Venta libre (no requiere receta, según catálogo ML)</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</si>
  <si>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</si>
  <si>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</si>
  <si>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</si>
  <si>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</si>
  <si>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</si>
  <si>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</si>
  <si>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MLM39474460</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</si>
  <si>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</si>
  <si>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</si>
  <si>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</si>
  <si>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</si>
  <si>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</si>
  <si>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</si>
  <si>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</si>
  <si>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</si>
  <si>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</si>
  <si>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MLM76762519</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</si>
  <si>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</si>
  <si>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</si>
  <si>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</si>
  <si>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</si>
  <si>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</si>
  <si>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https://raw.githubusercontent.com/zublimemx/marketplaces-product-images/main/products/354312225133/images/354312225133_2.jpg</t>
  </si>
  <si>
    <t xml:space="preserve">https://raw.githubusercontent.com/zublimemx/marketplaces-product-images/main/products/354312225133/images/354312225133_3.jpg</t>
  </si>
  <si>
    <t xml:space="preserve">https://raw.githubusercontent.com/zublimemx/marketplaces-product-images/main/products/354312225133/images/354312225133_4.jpg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</si>
  <si>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</si>
  <si>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</si>
  <si>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</si>
  <si>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</si>
  <si>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MLM19926248</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</si>
  <si>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</si>
  <si>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</si>
  <si>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</si>
  <si>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</si>
  <si>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</si>
  <si>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https://raw.githubusercontent.com/zublimemx/marketplaces-product-images/main/products/7501086494262/images/7501086494262_2.jpg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</si>
  <si>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</si>
  <si>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</si>
  <si>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</si>
  <si>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</si>
  <si>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MLM39476160</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</si>
  <si>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</si>
  <si>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</si>
  <si>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</si>
  <si>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</si>
  <si>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https://raw.githubusercontent.com/zublimemx/marketplaces-product-images/main/products/7501314704712/images/7501314704712_2.jpg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</si>
  <si>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</si>
  <si>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</si>
  <si>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</si>
  <si>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</si>
  <si>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</si>
  <si>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</si>
  <si>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</si>
  <si>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</si>
  <si>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</si>
  <si>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</si>
  <si>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</si>
  <si>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https://raw.githubusercontent.com/zublimemx/marketplaces-product-images/main/products/7501471800029/images/7501471800029_2.jpg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</si>
  <si>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</si>
  <si>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</si>
  <si>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</si>
  <si>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</si>
  <si>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MLM45287578</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</si>
  <si>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</si>
  <si>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</si>
  <si>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</si>
  <si>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</si>
  <si>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</si>
  <si>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</si>
  <si>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</si>
  <si>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</si>
  <si>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</si>
  <si>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</si>
  <si>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</si>
  <si>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</si>
  <si>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3M, hecha de papel color piel, para fijar vendas, gasas y apósitos sobre la piel. Su estructura microporosa permite que la piel transpire y su adhesivo hipoalergénico a base de acrilato, libre de látex, la hace adecuada para piel sensible. Mide 1.25 cm de ancho por 5 m de largo.
Beneficios:
- Cinta de papel color piel, discreta sobre la piel
- Adhesivo hipoalergénico a base de acrilato
- Libre de látex
- Microporosa: permite que la piel respire bajo el vendaje
- Fija vendas, gasas y apósitos
- Ancho de 1.25 cm y largo de 5 m por rollo
Presentación:
Rollo de cinta Micropore color piel de 1.25 cm x 5 m.
Advertencias:
- Uso externo.
- Suspenda su uso si aparece enrojecimiento o irritación en la piel.
- Lea las instrucciones del empaque y mantenga el producto fuera del alcance de los niños.</t>
  </si>
  <si>
    <t xml:space="preserve">Rollo de cinta adhesiva</t>
  </si>
  <si>
    <t xml:space="preserve">Ancho: 1.25 cm; Largo: 5 m; Hipoalergénica; Libre de látex; Adhesivo a base de acrilato; Microporosa; Color piel</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</si>
  <si>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</si>
  <si>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</si>
  <si>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</si>
  <si>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</si>
  <si>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</si>
  <si>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MLM53499078</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</si>
  <si>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</si>
  <si>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</si>
  <si>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</si>
  <si>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https://raw.githubusercontent.com/zublimemx/marketplaces-product-images/main/products/650240005398/images/650240005398_3.jpg</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</si>
  <si>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</si>
  <si>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</si>
  <si>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</si>
  <si>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</si>
  <si>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</si>
  <si>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</si>
  <si>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MLM19713511</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</si>
  <si>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</si>
  <si>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</si>
  <si>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</si>
  <si>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 Estéril; Cada apósito en empaque individual; Material: poliéster</t>
  </si>
  <si>
    <t xml:space="preserve">https://raw.githubusercontent.com/zublimemx/marketplaces-product-images/main/products/4001895928765/images/4001895928765_4.jpg</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</si>
  <si>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</si>
  <si>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</si>
  <si>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https://raw.githubusercontent.com/zublimemx/marketplaces-product-images/main/products/4001895928765/images/4001895928765_5.jpg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</si>
  <si>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</si>
  <si>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</si>
  <si>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</si>
  <si>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</si>
  <si>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</si>
  <si>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</si>
  <si>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</si>
  <si>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https://raw.githubusercontent.com/zublimemx/marketplaces-product-images/main/products/1306881052244/images/1306881052244_1.jpg</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</si>
  <si>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</si>
  <si>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</si>
  <si>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</si>
  <si>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</si>
  <si>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MLM20043190</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</si>
  <si>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</si>
  <si>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</si>
  <si>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</si>
  <si>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</si>
  <si>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</si>
  <si>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</si>
  <si>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</si>
  <si>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</si>
  <si>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de alta pureza, obtenido con un proceso de triple purificación, para el cuidado de la piel seca. Su fórmula está hecha 100 % de petrolato y ayuda a humectar, proteger y reparar la piel seca, dañada o agrietada. Puede aplicarse sobre cicatrices, cortes pequeños, heridas menores y quemaduras leves para protegerlos, y su fórmula está pensada para no irritar la piel sensible. Está probado dermatológicamente.
Beneficios:
- Ayuda a humectar y a mantener hidratada la piel seca
- Ayuda a proteger y reparar la piel dañada o agrietada
- Protege cortes pequeños, heridas menores, cicatrices y quemaduras leves
- Fórmula de petrolato puro, hipoalergénica, libre de fragancia y de parabenos
- Deja la piel suave y lisa
Ingredientes:
Petrolato (petrolatum).
Presentación:
Bote con 85 g de petrolato puro.
Advertencias:
- Uso externo.
- Si tiene una herida profunda, una quemadura extensa o una irritación que empeora, consulte a su médico.
- Manténgase fuera del alcance de los niños.</t>
  </si>
  <si>
    <t xml:space="preserve">MLM25862756</t>
  </si>
  <si>
    <t xml:space="preserve">Petrolato puro</t>
  </si>
  <si>
    <t xml:space="preserve">Bote</t>
  </si>
  <si>
    <t xml:space="preserve">Dermatológicamente probado; Petrolato puro (100 % petrolato) con triple purificación; Hipoalergénico; Libre de fragancia; Libre de parabenos</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</si>
  <si>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</si>
  <si>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</si>
  <si>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</si>
  <si>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</si>
  <si>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</si>
  <si>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</si>
  <si>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</si>
  <si>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</si>
  <si>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</si>
  <si>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</si>
  <si>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estéril Galia de 10 x 10 cm, un material de curación elaborado con algodón 100 % puro, de tipo hidrófilo. Se utiliza para limpiar, proteger y cubrir heridas superficiales y, por su alta capacidad de absorción, resulta útil en botiquines familiares y en consultorios. Cada pieza es de un solo uso y viene esterilizada, lista para emplearse.
Beneficios:
- Algodón 100 % puro, con alta absorción de líquidos
- Estéril, para un uso más seguro sobre heridas
- Flexible, se adapta a distintas zonas del cuerpo
- Libre de impurezas
- Tamaño de 10 x 10 cm para diversos usos
- No es autoadhesiva
Modo de uso:
Abra el sobre justo antes de usarla y utilice una pieza a la vez para conservar la esterilidad de las demás.
Presentación:
Paquete con 10 sobres de gasa simple esterilizada de 10 x 10 cm (10 piezas en total).
Advertencias:
- Producto de un solo uso: no lo reutilice.
- No lo utilice si el empaque está dañado.
- Almacene en un lugar seco y fresco.
- Lea las instrucciones del empaque.</t>
  </si>
  <si>
    <t xml:space="preserve">MLM52067871</t>
  </si>
  <si>
    <t xml:space="preserve">Galia</t>
  </si>
  <si>
    <t xml:space="preserve">Paquete con 10 sobres</t>
  </si>
  <si>
    <t xml:space="preserve">Medida: 10 x 10 cm; 100% algodón; Tipo: hidrófila; Estéril; De un solo uso; No autoadhesiva; Color: blanco;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</si>
  <si>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</si>
  <si>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</si>
  <si>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</si>
  <si>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</si>
  <si>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</si>
  <si>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MLM67882952</t>
  </si>
  <si>
    <t xml:space="preserve">Solar Stick</t>
  </si>
  <si>
    <t xml:space="preserve">UV 100 FPS 50+</t>
  </si>
  <si>
    <t xml:space="preserve">Todo tipo de piel, incluida piel sensible</t>
  </si>
  <si>
    <t xml:space="preserve">FPS 50+; protección UVA, UVB y luz azul; formato en barra para rostro y zonas expuestas; Acabado invisible (sin color); Resistente al agua y al sudor; Hipoalergénico y dermatológicamente probado; Libre de aceite y de parabenos; Libre de crueldad animal</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</si>
  <si>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</si>
  <si>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</si>
  <si>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</si>
  <si>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</si>
  <si>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</si>
  <si>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MLM23261302</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</si>
  <si>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</si>
  <si>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</si>
  <si>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</si>
  <si>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</si>
  <si>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https://raw.githubusercontent.com/zublimemx/marketplaces-product-images/main/products/7501056330316/images/7501056330316_3.jpg</t>
  </si>
  <si>
    <t xml:space="preserve">CRA CLARANT B3 NML/GSA 200G</t>
  </si>
  <si>
    <t xml:space="preserve">759684901409</t>
  </si>
  <si>
    <t xml:space="preserve">Fijador de Cabello Jaloma Super Punck 250 ml</t>
  </si>
  <si>
    <t xml:space="preserve">Descripción:
Fijador de cabello en spray Jaloma Super Punck, de la línea Megafijación, en frasco atomizador de 250 ml. Está diseñado para realzar peinados casuales o deportivos con mayor intensidad de fijación, mayor duración y brillo, sin maltratar el cabello y sin dejar residuos blancos. Es dermatológicamente probado y de fórmula vegana.
Beneficios:
- Megafijación: mayor intensidad para mantener el peinado en su lugar
- Peinado de larga duración
- Efecto brillante
- No maltrata el cabello y no deja residuos blancos
- Dermatológicamente probado, vegano y libre de gluten
- Ideal para looks casuales o deportivos
Modo de uso:
Aplique sobre el cabello húmedo, reparta el producto y acomode con los dedos, peine o cepillo; deje secar de forma natural.
Presentación:
Frasco atomizador con 250 ml.
Advertencias:
- Producto de uso externo para el cabello.
- Lea las precauciones que aparecen en el envase y manténgalo fuera del alcance de los niños.</t>
  </si>
  <si>
    <t xml:space="preserve">MLM19504353</t>
  </si>
  <si>
    <t xml:space="preserve">Super Punck</t>
  </si>
  <si>
    <t xml:space="preserve">Megafijación</t>
  </si>
  <si>
    <t xml:space="preserve">Spray (frasco atomizador)</t>
  </si>
  <si>
    <t xml:space="preserve">Tipo de producto: fijador de cabello en spray; Uso: peinados casuales o deportivos; No maltrata el cabello ni deja residuos blancos; Dermatológicamente probado; Vegano; Libre de gluten</t>
  </si>
  <si>
    <t xml:space="preserve">https://raw.githubusercontent.com/zublimemx/marketplaces-product-images/main/products/759684901409/images/759684901409_1.jpg</t>
  </si>
  <si>
    <t xml:space="preserve">https://raw.githubusercontent.com/zublimemx/marketplaces-product-images/main/products/759684901409/images/759684901409_4.jpg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</si>
  <si>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</si>
  <si>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</si>
  <si>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</si>
  <si>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</si>
  <si>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MLM39474747</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</si>
  <si>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</si>
  <si>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</si>
  <si>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</si>
  <si>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</si>
  <si>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</si>
  <si>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</si>
  <si>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</si>
  <si>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</si>
  <si>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</si>
  <si>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</si>
  <si>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MLM39476243</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</si>
  <si>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</si>
  <si>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</si>
  <si>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</si>
  <si>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</si>
  <si>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</si>
  <si>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https://raw.githubusercontent.com/zublimemx/marketplaces-product-images/main/products/7501314701353/images/7501314701353_2.jpg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</si>
  <si>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</si>
  <si>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</si>
  <si>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</si>
  <si>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</si>
  <si>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</si>
  <si>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</si>
  <si>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</si>
  <si>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</si>
  <si>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</si>
  <si>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</si>
  <si>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</si>
  <si>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MLM45378475</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</si>
  <si>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</si>
  <si>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</si>
  <si>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</si>
  <si>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</si>
  <si>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</si>
  <si>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</si>
  <si>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</si>
  <si>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</si>
  <si>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tubo de 100 ml. Es una pasta dental para la higiene bucal de todos los días, pensada para proteger y fortalecer los dientes y ayudar a mantenerlos a salvo de las bacterias que se generan después de comer. Es un producto para uso adulto dentro de la rutina diaria de cuidado bucal.
Beneficios:
- Ayuda a proteger y fortalecer la dentadura
- Ayuda a mantener los dientes a salvo de las bacterias que se generan después de comer
Presentación:
Tubo con 100 ml de crema dental, variante 4D de la línea Fortident de la marca Freska-ra.
Advertencias:
- Para esta presentación, consulte en el empaque la lista de ingredientes, el modo de uso y las precauciones.
- Manténgase fuera del alcance de los niños.</t>
  </si>
  <si>
    <t xml:space="preserve">MLM19754962</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</si>
  <si>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</si>
  <si>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</si>
  <si>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</si>
  <si>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</si>
  <si>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https://raw.githubusercontent.com/zublimemx/marketplaces-product-images/main/products/7501035911062/images/7501035911062_3.jpg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</si>
  <si>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</si>
  <si>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</si>
  <si>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</si>
  <si>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</si>
  <si>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MLM22938956</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</si>
  <si>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</si>
  <si>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</si>
  <si>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</si>
  <si>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</si>
  <si>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</si>
  <si>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</si>
  <si>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</si>
  <si>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</si>
  <si>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</si>
  <si>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</si>
  <si>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MLM45284100</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</si>
  <si>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</si>
  <si>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</si>
  <si>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</si>
  <si>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</si>
  <si>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</si>
  <si>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</si>
  <si>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</si>
  <si>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</si>
  <si>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</si>
  <si>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</si>
  <si>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</si>
  <si>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MLM43244150</t>
  </si>
  <si>
    <t xml:space="preserve">Forma farmacéutica: cápsula blanda; Indicación: auxiliar en el insomnio ocasional</t>
  </si>
  <si>
    <t xml:space="preserve">https://raw.githubusercontent.com/zublimemx/marketplaces-product-images/main/products/7500435230445/images/7500435230445_2.jpg</t>
  </si>
  <si>
    <t xml:space="preserve">https://raw.githubusercontent.com/zublimemx/marketplaces-product-images/main/products/7500435230445/images/7500435230445_3.jpg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</si>
  <si>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</si>
  <si>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</si>
  <si>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</si>
  <si>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</si>
  <si>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MLM28038109</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</si>
  <si>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</si>
  <si>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</si>
  <si>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</si>
  <si>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</si>
  <si>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https://raw.githubusercontent.com/zublimemx/marketplaces-product-images/main/products/7509546655000/images/7509546655000_2.jpg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</si>
  <si>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</si>
  <si>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</si>
  <si>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</si>
  <si>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</si>
  <si>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MLM18985434</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</si>
  <si>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</si>
  <si>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</si>
  <si>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</si>
  <si>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</si>
  <si>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</si>
  <si>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</si>
  <si>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</si>
  <si>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</si>
  <si>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</si>
  <si>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</si>
  <si>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MLM40169846</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</si>
  <si>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</si>
  <si>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</si>
  <si>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</si>
  <si>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</si>
  <si>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</si>
  <si>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</si>
  <si>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https://raw.githubusercontent.com/zublimemx/marketplaces-product-images/main/products/7502241941935/images/7502241941935_2.jpg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</si>
  <si>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</si>
  <si>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</si>
  <si>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</si>
  <si>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</si>
  <si>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MLM27965098</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</si>
  <si>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</si>
  <si>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</si>
  <si>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</si>
  <si>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</si>
  <si>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</si>
  <si>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</si>
  <si>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</si>
  <si>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</si>
  <si>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MLM53271741</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</si>
  <si>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</si>
  <si>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</si>
  <si>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</si>
  <si>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</si>
  <si>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</si>
  <si>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</si>
  <si>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</si>
  <si>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</si>
  <si>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</si>
  <si>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La cera modeladora Xiomara Wax &amp; Shine Telaraña está pensada para peinar el cabello con un acabado de aspecto natural. Su fijación es ligera y flexible, así que permite dar forma al peinado y volver a acomodarlo durante el día sin que se sienta rígido. Es una opción de uso diario para quienes prefieren un peinado de estilo urbano y actual.
Beneficios:
- Fijación ligera y flexible, sin endurecer el cabello.
- Acabado mate de apariencia natural.
- Ayuda a definir el peinado y a darle textura.
- Ingredientes como la lanolina aportan hidratación y suavidad al cabello.
- Dermatológicamente testeada.
Ingredientes:
Ingredientes destacados: agua (Aqua), propilenglicol (Propylene Glycol), ceteareth-25 y lanolina (Lanolin). La lista completa de ingredientes aparece en el empaque.
Modo de uso:
Aplique la cantidad necesaria sobre el cabello seco, distribúyala y moldee el peinado al gusto. Consulte las indicaciones del empaque.
Presentación:
Envase con 60 g de cera modeladora, de la línea Wax &amp; Shine.</t>
  </si>
  <si>
    <t xml:space="preserve">MLM19504395</t>
  </si>
  <si>
    <t xml:space="preserve">Telaraña (fijación ligera)</t>
  </si>
  <si>
    <t xml:space="preserve">Cabello normal</t>
  </si>
  <si>
    <t xml:space="preserve">Tipo de producto: cera modeladora; Consistencia: cera; Fijación: ligera y flexible; Acabado: mate natural; Ingredientes destacados: agua, propilenglicol, ceteareth-25 y lanolina; Dermatológicamente testeada</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</si>
  <si>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</si>
  <si>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</si>
  <si>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</si>
  <si>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</si>
  <si>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</si>
  <si>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</si>
  <si>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MLM40170648</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</si>
  <si>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</si>
  <si>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</si>
  <si>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</si>
  <si>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</si>
  <si>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</si>
  <si>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</si>
  <si>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</si>
  <si>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</si>
  <si>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MLM39475313</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</si>
  <si>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</si>
  <si>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</si>
  <si>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</si>
  <si>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</si>
  <si>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https://raw.githubusercontent.com/zublimemx/marketplaces-product-images/main/products/7501314701285/images/7501314701285_2.jpg</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</si>
  <si>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</si>
  <si>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</si>
  <si>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</si>
  <si>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</si>
  <si>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</si>
  <si>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MLM17018541</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</si>
  <si>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</si>
  <si>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</si>
  <si>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</si>
  <si>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</si>
  <si>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</si>
  <si>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</si>
  <si>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</si>
  <si>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</si>
  <si>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</si>
  <si>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</si>
  <si>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</si>
  <si>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</si>
  <si>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</si>
  <si>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</si>
  <si>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</si>
  <si>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</si>
  <si>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https://raw.githubusercontent.com/zublimemx/marketplaces-product-images/main/products/7800005082024/images/7800005082024_2.jpg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</si>
  <si>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</si>
  <si>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</si>
  <si>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</si>
  <si>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</si>
  <si>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MLM39473409</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</si>
  <si>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</si>
  <si>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</si>
  <si>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</si>
  <si>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</si>
  <si>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</si>
  <si>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https://raw.githubusercontent.com/zublimemx/marketplaces-product-images/main/products/7501088507915/images/7501088507915_2.jpg</t>
  </si>
  <si>
    <t xml:space="preserve">KOPTIN 900 MG SUSP</t>
  </si>
  <si>
    <t xml:space="preserve">7502256732016</t>
  </si>
  <si>
    <t xml:space="preserve">Oxímetro de Pulso para Dedo Homecare InhalaCare INH01</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</si>
  <si>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</si>
  <si>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</si>
  <si>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forma rápida y sin agujas la saturación de oxígeno en la sangre (SpO2) y la frecuencia del pulso. Se coloca en el dedo y en unos segundos muestra el resultado en la pantalla. Su tamaño y peso reducidos facilitan guardarlo en un bolsillo o en una bolsa para usarlo en casa o llevarlo consigo.
Beneficios:
- Mide la saturación de oxígeno (SpO2) y la frecuencia de pulso (PRbpm).
- Muestra también la barra de pulso, la curva pletismográfica y el índice de perfusión (PI).
- Pantalla LED de fácil lectura, que puede usarse con distintas condiciones de luz.
- Indicador de batería baja y apagado automático.
- Funciona con pilas AAA de 3 V, que vienen incluidas.
- Apto para adultos y niños.
Modo de uso:
Encienda el equipo, introduzca el dedo (de preferencia el índice) con la uña hacia arriba y mantenga la mano quieta y en reposo unos segundos, hasta que la lectura se estabilice. Consulte el instructivo del empaque para conocer los detalles de su modelo.
Presentación:
Una pieza, en color blanco. Incluye pilas AAA y manual de uso. La precisión indicada para la saturación de oxígeno es de 2 %.
Advertencias:
- Equipo de uso doméstico; no sustituye la valoración médica. Ante lecturas anormales o síntomas, consulte a su médico.
- El esmalte de uñas, las uñas postizas, las manos frías y el movimiento pueden alterar la lectura.
- Manténgalo fuera del alcance de los niños.</t>
  </si>
  <si>
    <t xml:space="preserve">MLM18224574</t>
  </si>
  <si>
    <t xml:space="preserve">InhalaCare</t>
  </si>
  <si>
    <t xml:space="preserve">Homecare</t>
  </si>
  <si>
    <t xml:space="preserve">Oxímetro de pulso para dedo</t>
  </si>
  <si>
    <t xml:space="preserve">Mide SpO2 y frecuencia de pulso; Uso en el dedo; Pantalla LED; Alimentación: pila AAA (3 V) incluida; Color: blanco; Indicador de batería baja; Apagado automático; Incluye manual; Modelo según catálogo ML por GTIN: INH01 (confirmar en el empaque); Formato de venta: Unidad</t>
  </si>
  <si>
    <t xml:space="preserve">https://raw.githubusercontent.com/zublimemx/marketplaces-product-images/main/products/7502256732016/images/7502256732016_1.jpg</t>
  </si>
  <si>
    <t xml:space="preserve">https://raw.githubusercontent.com/zublimemx/marketplaces-product-images/main/products/7502256732016/images/7502256732016_2.jpg</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</si>
  <si>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</si>
  <si>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</si>
  <si>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</si>
  <si>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</si>
  <si>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MLM36457563</t>
  </si>
  <si>
    <t xml:space="preserve">Tira con 6 pilas</t>
  </si>
  <si>
    <t xml:space="preserve">Tipo de pila: alcalina AA; Voltaje: 1.5 V; Modelo de referencia: MN1500B1; No recargable; Composición: Zn-MnO2; Presentación: tira desprendible de 6 pilas</t>
  </si>
  <si>
    <t xml:space="preserve">https://raw.githubusercontent.com/zublimemx/marketplaces-product-images/main/products/20041333666420/images/20041333666420_1.jpg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</si>
  <si>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</si>
  <si>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</si>
  <si>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</si>
  <si>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</si>
  <si>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MLM40172088</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</si>
  <si>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</si>
  <si>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</si>
  <si>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</si>
  <si>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</si>
  <si>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</si>
  <si>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https://raw.githubusercontent.com/zublimemx/marketplaces-product-images/main/products/785118754204/images/785118754204_2.jpg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</si>
  <si>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</si>
  <si>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</si>
  <si>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</si>
  <si>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</si>
  <si>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MLM39473880</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</si>
  <si>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</si>
  <si>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</si>
  <si>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</si>
  <si>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</si>
  <si>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</si>
  <si>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https://raw.githubusercontent.com/zublimemx/marketplaces-product-images/main/products/7501871720682/images/7501871720682_2.jpg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</si>
  <si>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</si>
  <si>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</si>
  <si>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</si>
  <si>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</si>
  <si>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MLM34710539</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</si>
  <si>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</si>
  <si>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</si>
  <si>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</si>
  <si>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</si>
  <si>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</si>
  <si>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https://raw.githubusercontent.com/zublimemx/marketplaces-product-images/main/products/7506376000260/images/7506376000260_2.jpg</t>
  </si>
  <si>
    <t xml:space="preserve">https://raw.githubusercontent.com/zublimemx/marketplaces-product-images/main/products/7506376000260/images/7506376000260_3.jpg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</si>
  <si>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</si>
  <si>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</si>
  <si>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</si>
  <si>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</si>
  <si>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MLM51394125</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</si>
  <si>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</si>
  <si>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</si>
  <si>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</si>
  <si>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</si>
  <si>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</si>
  <si>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https://raw.githubusercontent.com/zublimemx/marketplaces-product-images/main/products/7500435252317/images/7500435252317_2.jpg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</si>
  <si>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</si>
  <si>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</si>
  <si>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</si>
  <si>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</si>
  <si>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</si>
  <si>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</si>
  <si>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</si>
  <si>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</si>
  <si>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</si>
  <si>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</si>
  <si>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</si>
  <si>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</si>
  <si>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</si>
  <si>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</si>
  <si>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</si>
  <si>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</si>
  <si>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</si>
  <si>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</si>
  <si>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</si>
  <si>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https://raw.githubusercontent.com/zublimemx/marketplaces-product-images/main/products/7501027553683/images/7501027553683_1.jpg</t>
  </si>
  <si>
    <t xml:space="preserve">https://raw.githubusercontent.com/zublimemx/marketplaces-product-images/main/products/7501027553683/images/7501027553683_3.jpg</t>
  </si>
  <si>
    <t xml:space="preserve">https://raw.githubusercontent.com/zublimemx/marketplaces-product-images/main/products/7501027553683/images/7501027553683_4.jpg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</si>
  <si>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</si>
  <si>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</si>
  <si>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</si>
  <si>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</si>
  <si>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MLM25850225</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</si>
  <si>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</si>
  <si>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</si>
  <si>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</si>
  <si>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</si>
  <si>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</si>
  <si>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</si>
  <si>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 Con alcohol; Fórmula de 4 aceites esenciales; Contra gérmenes que causan placa, caries y mal aliento; No apto para niños</t>
  </si>
  <si>
    <t xml:space="preserve">https://raw.githubusercontent.com/zublimemx/marketplaces-product-images/main/products/312547321815/images/312547321815_1.jpg</t>
  </si>
  <si>
    <t xml:space="preserve">https://raw.githubusercontent.com/zublimemx/marketplaces-product-images/main/products/312547321815/images/312547321815_2.jpg</t>
  </si>
  <si>
    <t xml:space="preserve">https://raw.githubusercontent.com/zublimemx/marketplaces-product-images/main/products/312547321815/images/312547321815_4.jpg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</si>
  <si>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</si>
  <si>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</si>
  <si>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</si>
  <si>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</si>
  <si>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MLM39455732</t>
  </si>
  <si>
    <t xml:space="preserve">Proxalin Plus</t>
  </si>
  <si>
    <t xml:space="preserve">Degorts</t>
  </si>
  <si>
    <t xml:space="preserve">Paracetamol y naproxeno</t>
  </si>
  <si>
    <t xml:space="preserve">Paracetamol 250 mg y naproxeno 300 mg por tableta</t>
  </si>
  <si>
    <t xml:space="preserve">Forma farmacéutica: tableta</t>
  </si>
  <si>
    <t xml:space="preserve">https://raw.githubusercontent.com/zublimemx/marketplaces-product-images/main/products/7501825300724/images/7501825300724_3.jpg</t>
  </si>
  <si>
    <t xml:space="preserve">https://raw.githubusercontent.com/zublimemx/marketplaces-product-images/main/products/7501825300724/images/7501825300724_1.jpg</t>
  </si>
  <si>
    <t xml:space="preserve">https://raw.githubusercontent.com/zublimemx/marketplaces-product-images/main/products/7501825300724/images/7501825300724_4.jpg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</si>
  <si>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</si>
  <si>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</si>
  <si>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</si>
  <si>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</si>
  <si>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MLM39473604</t>
  </si>
  <si>
    <t xml:space="preserve">Dimegan-D</t>
  </si>
  <si>
    <t xml:space="preserve">Frasco de 60 ml con vaso dosificador</t>
  </si>
  <si>
    <t xml:space="preserve">Loratadina y fenilefrina</t>
  </si>
  <si>
    <t xml:space="preserve">Loratadina 1 mg/ml y fenilefrina 4 mg/ml (10 mg y 40 mg por cada 10 ml)</t>
  </si>
  <si>
    <t xml:space="preserve">131M2002 SSA</t>
  </si>
  <si>
    <t xml:space="preserve">Forma farmacéutica: jarabe; Incluye vaso dosificador; Condición de venta: con receta médica (fracción IV, según catálogo ML)</t>
  </si>
  <si>
    <t xml:space="preserve">https://raw.githubusercontent.com/zublimemx/marketplaces-product-images/main/products/7501314703647/images/7501314703647_2.jpg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</si>
  <si>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</si>
  <si>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</si>
  <si>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</si>
  <si>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</si>
  <si>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MLM39474027</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</si>
  <si>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</si>
  <si>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</si>
  <si>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</si>
  <si>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</si>
  <si>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</si>
  <si>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https://raw.githubusercontent.com/zublimemx/marketplaces-product-images/main/products/7501287678034/images/7501287678034_2.jpg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</si>
  <si>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</si>
  <si>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</si>
  <si>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</si>
  <si>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</si>
  <si>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MLM17017563</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</si>
  <si>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</si>
  <si>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</si>
  <si>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</si>
  <si>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</si>
  <si>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https://raw.githubusercontent.com/zublimemx/marketplaces-product-images/main/products/7509546056432/images/7509546056432_2.jpg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</si>
  <si>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</si>
  <si>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</si>
  <si>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</si>
  <si>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</si>
  <si>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MLM40170666</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</si>
  <si>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</si>
  <si>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</si>
  <si>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</si>
  <si>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</si>
  <si>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</si>
  <si>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</si>
  <si>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</si>
  <si>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https://raw.githubusercontent.com/zublimemx/marketplaces-product-images/main/products/7501326004954/images/7501326004954_2.jpg</t>
  </si>
  <si>
    <t xml:space="preserve">https://raw.githubusercontent.com/zublimemx/marketplaces-product-images/main/products/7501326004954/images/7501326004954_3.jpg</t>
  </si>
  <si>
    <t xml:space="preserve">https://raw.githubusercontent.com/zublimemx/marketplaces-product-images/main/products/7501326004954/images/7501326004954_4.jpg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</si>
  <si>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</si>
  <si>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</si>
  <si>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</si>
  <si>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</si>
  <si>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MLM42118730</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</si>
  <si>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</si>
  <si>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</si>
  <si>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</si>
  <si>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</si>
  <si>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</si>
  <si>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https://raw.githubusercontent.com/zublimemx/marketplaces-product-images/main/products/7501001245214/images/7501001245214_2.jpg</t>
  </si>
  <si>
    <t xml:space="preserve">https://raw.githubusercontent.com/zublimemx/marketplaces-product-images/main/products/7501001245214/images/7501001245214_3.jpg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</si>
  <si>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</si>
  <si>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</si>
  <si>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</si>
  <si>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</si>
  <si>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</si>
  <si>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</si>
  <si>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MLM20544944</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</si>
  <si>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</si>
  <si>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</si>
  <si>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</si>
  <si>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</si>
  <si>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</si>
  <si>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</si>
  <si>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</si>
  <si>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</si>
  <si>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MLM19894560</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</si>
  <si>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</si>
  <si>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</si>
  <si>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</si>
  <si>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https://raw.githubusercontent.com/zublimemx/marketplaces-product-images/main/products/7702035457639/images/7702035457639_3.jpg</t>
  </si>
  <si>
    <t xml:space="preserve">https://raw.githubusercontent.com/zublimemx/marketplaces-product-images/main/products/7702035457639/images/7702035457639_4.jpg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</si>
  <si>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</si>
  <si>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</si>
  <si>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</si>
  <si>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</si>
  <si>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MLM48917970</t>
  </si>
  <si>
    <t xml:space="preserve">Gaap</t>
  </si>
  <si>
    <t xml:space="preserve">Frasco gotero de 3 ml</t>
  </si>
  <si>
    <t xml:space="preserve">0.005% (0.05 mg por ml)</t>
  </si>
  <si>
    <t xml:space="preserve">285M2004 SSA</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</si>
  <si>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</si>
  <si>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</si>
  <si>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</si>
  <si>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</si>
  <si>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</si>
  <si>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</si>
  <si>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</si>
  <si>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</si>
  <si>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</si>
  <si>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</si>
  <si>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</si>
  <si>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</si>
  <si>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</si>
  <si>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</si>
  <si>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</si>
  <si>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</si>
  <si>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MLM45284709</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</si>
  <si>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</si>
  <si>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</si>
  <si>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</si>
  <si>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</si>
  <si>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</si>
  <si>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</si>
  <si>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</si>
  <si>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</si>
  <si>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https://raw.githubusercontent.com/zublimemx/marketplaces-product-images/main/products/7501008409572/images/7501008409572_1.jpg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</si>
  <si>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</si>
  <si>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</si>
  <si>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</si>
  <si>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</si>
  <si>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MLM27710077</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</si>
  <si>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</si>
  <si>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</si>
  <si>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</si>
  <si>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</si>
  <si>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</si>
  <si>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</si>
  <si>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https://raw.githubusercontent.com/zublimemx/marketplaces-product-images/main/products/7501249602022/images/7501249602022_2.jpg</t>
  </si>
  <si>
    <t xml:space="preserve">https://raw.githubusercontent.com/zublimemx/marketplaces-product-images/main/products/7501249602022/images/7501249602022_1.jpg</t>
  </si>
  <si>
    <t xml:space="preserve">https://raw.githubusercontent.com/zublimemx/marketplaces-product-images/main/products/7501249602022/images/7501249602022_3.jpg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</si>
  <si>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</si>
  <si>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</si>
  <si>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</si>
  <si>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</si>
  <si>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</si>
  <si>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</si>
  <si>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MLM20606389</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</si>
  <si>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</si>
  <si>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</si>
  <si>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</si>
  <si>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</si>
  <si>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</si>
  <si>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</si>
  <si>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</si>
  <si>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https://raw.githubusercontent.com/zublimemx/marketplaces-product-images/main/products/7509552828030/images/7509552828030_2.jpg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</si>
  <si>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</si>
  <si>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</si>
  <si>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</si>
  <si>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</si>
  <si>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</si>
  <si>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</si>
  <si>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</si>
  <si>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https://raw.githubusercontent.com/zublimemx/marketplaces-product-images/main/products/7501846504859/images/7501846504859_3.jpg</t>
  </si>
  <si>
    <t xml:space="preserve">https://raw.githubusercontent.com/zublimemx/marketplaces-product-images/main/products/7501846504859/images/7501846504859_2.jpg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</si>
  <si>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</si>
  <si>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</si>
  <si>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</si>
  <si>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</si>
  <si>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MLM39476455</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</si>
  <si>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</si>
  <si>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</si>
  <si>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</si>
  <si>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</si>
  <si>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https://raw.githubusercontent.com/zublimemx/marketplaces-product-images/main/products/7501089802071/images/7501089802071_2.jpg</t>
  </si>
  <si>
    <t xml:space="preserve">https://raw.githubusercontent.com/zublimemx/marketplaces-product-images/main/products/7501089802071/images/7501089802071_4.jpg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</si>
  <si>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</si>
  <si>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</si>
  <si>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</si>
  <si>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</si>
  <si>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MLM39455543</t>
  </si>
  <si>
    <t xml:space="preserve">30 mg por tableta</t>
  </si>
  <si>
    <t xml:space="preserve">Forma farmacéutica: tableta; Uso: antitusivo</t>
  </si>
  <si>
    <t xml:space="preserve">https://raw.githubusercontent.com/zublimemx/marketplaces-product-images/main/products/7501088575495/images/7501088575495_1.jpg</t>
  </si>
  <si>
    <t xml:space="preserve">https://raw.githubusercontent.com/zublimemx/marketplaces-product-images/main/products/7501088575495/images/7501088575495_2.jpg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</si>
  <si>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</si>
  <si>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</si>
  <si>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</si>
  <si>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</si>
  <si>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MLM32482126</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</si>
  <si>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</si>
  <si>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</si>
  <si>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</si>
  <si>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https://raw.githubusercontent.com/zublimemx/marketplaces-product-images/main/products/7506376000253/images/7506376000253_2.jpg</t>
  </si>
  <si>
    <t xml:space="preserve">https://raw.githubusercontent.com/zublimemx/marketplaces-product-images/main/products/7506376000253/images/7506376000253_4.jpg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</si>
  <si>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</si>
  <si>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</si>
  <si>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</si>
  <si>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</si>
  <si>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</si>
  <si>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</si>
  <si>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</si>
  <si>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https://raw.githubusercontent.com/zublimemx/marketplaces-product-images/main/products/7501054558965/images/7501054558965_2.jpg</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</si>
  <si>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</si>
  <si>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</si>
  <si>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</si>
  <si>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</si>
  <si>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MLM40172111</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</si>
  <si>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</si>
  <si>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</si>
  <si>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</si>
  <si>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</si>
  <si>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https://raw.githubusercontent.com/zublimemx/marketplaces-product-images/main/products/7501125101069/images/7501125101069_2.jpg</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</si>
  <si>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</si>
  <si>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</si>
  <si>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</si>
  <si>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</si>
  <si>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</si>
  <si>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MLM40269774</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</si>
  <si>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</si>
  <si>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</si>
  <si>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</si>
  <si>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</si>
  <si>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</si>
  <si>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</si>
  <si>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</si>
  <si>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</si>
  <si>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</si>
  <si>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</si>
  <si>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</si>
  <si>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</si>
  <si>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MLM32378933</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</si>
  <si>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</si>
  <si>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</si>
  <si>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</si>
  <si>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</si>
  <si>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</si>
  <si>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</si>
  <si>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</si>
  <si>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</si>
  <si>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</si>
  <si>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MLM18984638</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</si>
  <si>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</si>
  <si>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</si>
  <si>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</si>
  <si>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</si>
  <si>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</si>
  <si>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</si>
  <si>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</si>
  <si>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</si>
  <si>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MLM17017621</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</si>
  <si>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</si>
  <si>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</si>
  <si>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</si>
  <si>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</si>
  <si>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</si>
  <si>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https://raw.githubusercontent.com/zublimemx/marketplaces-product-images/main/products/7509546029825/images/7509546029825_2.jpg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</si>
  <si>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</si>
  <si>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</si>
  <si>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</si>
  <si>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</si>
  <si>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MLM40173143</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</si>
  <si>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</si>
  <si>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</si>
  <si>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</si>
  <si>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</si>
  <si>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https://raw.githubusercontent.com/zublimemx/marketplaces-product-images/main/products/7501298204970/images/7501298204970_2.jpg</t>
  </si>
  <si>
    <t xml:space="preserve">https://raw.githubusercontent.com/zublimemx/marketplaces-product-images/main/products/7501298204970/images/7501298204970_3.jpg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</si>
  <si>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</si>
  <si>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</si>
  <si>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</si>
  <si>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</si>
  <si>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MLM18963493</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</si>
  <si>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</si>
  <si>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</si>
  <si>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</si>
  <si>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</si>
  <si>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</si>
  <si>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</si>
  <si>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</si>
  <si>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</si>
  <si>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</si>
  <si>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MLM39473291</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</si>
  <si>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</si>
  <si>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</si>
  <si>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</si>
  <si>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</si>
  <si>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</si>
  <si>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</si>
  <si>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https://raw.githubusercontent.com/zublimemx/marketplaces-product-images/main/products/7501088545658/images/7501088545658_1.jpg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</si>
  <si>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</si>
  <si>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</si>
  <si>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</si>
  <si>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</si>
  <si>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MLM58240215</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</si>
  <si>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</si>
  <si>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</si>
  <si>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</si>
  <si>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</si>
  <si>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https://raw.githubusercontent.com/zublimemx/marketplaces-product-images/main/products/7506306244795/images/7506306244795_2.jpg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</si>
  <si>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</si>
  <si>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</si>
  <si>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</si>
  <si>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</si>
  <si>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MLM40172011</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</si>
  <si>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</si>
  <si>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</si>
  <si>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</si>
  <si>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</si>
  <si>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</si>
  <si>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https://raw.githubusercontent.com/zublimemx/marketplaces-product-images/main/products/7501001353377/images/7501001353377_2.jpg</t>
  </si>
  <si>
    <t xml:space="preserve">https://raw.githubusercontent.com/zublimemx/marketplaces-product-images/main/products/7501001353377/images/7501001353377_3.jpg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</si>
  <si>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</si>
  <si>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</si>
  <si>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</si>
  <si>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</si>
  <si>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</si>
  <si>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</si>
  <si>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MLM53171534</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</si>
  <si>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</si>
  <si>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</si>
  <si>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</si>
  <si>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</si>
  <si>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</si>
  <si>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</si>
  <si>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</si>
  <si>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</si>
  <si>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MLM29576651</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</si>
  <si>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</si>
  <si>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</si>
  <si>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</si>
  <si>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</si>
  <si>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https://raw.githubusercontent.com/zublimemx/marketplaces-product-images/main/products/7501054549796/images/7501054549796_2.jpg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</si>
  <si>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</si>
  <si>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</si>
  <si>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</si>
  <si>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</si>
  <si>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MLM66785137</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</si>
  <si>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</si>
  <si>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</si>
  <si>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</si>
  <si>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</si>
  <si>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</si>
  <si>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</si>
  <si>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</si>
  <si>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</si>
  <si>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</si>
  <si>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https://raw.githubusercontent.com/zublimemx/marketplaces-product-images/main/products/7501293200946/images/7501293200946_2.jpg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</si>
  <si>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</si>
  <si>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</si>
  <si>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</si>
  <si>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</si>
  <si>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</si>
  <si>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</si>
  <si>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</si>
  <si>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</si>
  <si>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</si>
  <si>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</si>
  <si>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</si>
  <si>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</si>
  <si>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</si>
  <si>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</si>
  <si>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</si>
  <si>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MLM39455787</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</si>
  <si>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</si>
  <si>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</si>
  <si>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</si>
  <si>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</si>
  <si>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</si>
  <si>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https://raw.githubusercontent.com/zublimemx/marketplaces-product-images/main/products/650240019999/images/650240019999_3.jpg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</si>
  <si>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</si>
  <si>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</si>
  <si>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</si>
  <si>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</si>
  <si>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MLM39455684</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</si>
  <si>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</si>
  <si>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</si>
  <si>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</si>
  <si>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</si>
  <si>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</si>
  <si>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https://raw.githubusercontent.com/zublimemx/marketplaces-product-images/main/products/7501007532349/images/7501007532349_4.jpg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</si>
  <si>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</si>
  <si>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</si>
  <si>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</si>
  <si>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</si>
  <si>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</si>
  <si>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MLM54050634</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</si>
  <si>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</si>
  <si>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</si>
  <si>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</si>
  <si>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</si>
  <si>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</si>
  <si>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</si>
  <si>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https://raw.githubusercontent.com/zublimemx/marketplaces-product-images/main/products/650240006647/images/650240006647_2.jpg</t>
  </si>
  <si>
    <t xml:space="preserve">https://raw.githubusercontent.com/zublimemx/marketplaces-product-images/main/products/650240006647/images/650240006647_3.jpg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</si>
  <si>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</si>
  <si>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</si>
  <si>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</si>
  <si>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</si>
  <si>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MLM39455809</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</si>
  <si>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</si>
  <si>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</si>
  <si>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</si>
  <si>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</si>
  <si>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</si>
  <si>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</si>
  <si>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</si>
  <si>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</si>
  <si>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</si>
  <si>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MLM39475136</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</si>
  <si>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</si>
  <si>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</si>
  <si>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</si>
  <si>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https://raw.githubusercontent.com/zublimemx/marketplaces-product-images/main/products/008400003218/images/008400003218_2.jpg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</si>
  <si>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</si>
  <si>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</si>
  <si>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</si>
  <si>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</si>
  <si>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MLM27352976</t>
  </si>
  <si>
    <t xml:space="preserve">3 ml aguja 22G x 32 mm negra</t>
  </si>
  <si>
    <t xml:space="preserve">Capacidad: 3 ml; Aguja: calibre 22G x 32 mm; Estéril, desechable y de un solo uso; Diseño de 3 piezas sin látex en el sello del émbolo; Formato de venta: caja con 100 piezas; Punta Luer lock; Aguja incluida; Libre de pirógenos</t>
  </si>
  <si>
    <t xml:space="preserve">https://raw.githubusercontent.com/zublimemx/marketplaces-product-images/main/products/17501073025414/images/17501073025414_2.jpg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</si>
  <si>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</si>
  <si>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</si>
  <si>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</si>
  <si>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</si>
  <si>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</si>
  <si>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</si>
  <si>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</si>
  <si>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</si>
  <si>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</si>
  <si>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</si>
  <si>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</si>
  <si>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</si>
  <si>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</si>
  <si>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MLM39475539</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</si>
  <si>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</si>
  <si>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</si>
  <si>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</si>
  <si>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</si>
  <si>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</si>
  <si>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</si>
  <si>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</si>
  <si>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</si>
  <si>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MLM13338520</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</si>
  <si>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</si>
  <si>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</si>
  <si>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</si>
  <si>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</si>
  <si>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https://raw.githubusercontent.com/zublimemx/marketplaces-product-images/main/products/7501056330491/images/7501056330491_2.jpg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</si>
  <si>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</si>
  <si>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</si>
  <si>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</si>
  <si>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</si>
  <si>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MLM48917294</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</si>
  <si>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</si>
  <si>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</si>
  <si>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</si>
  <si>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</si>
  <si>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</si>
  <si>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</si>
  <si>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</si>
  <si>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</si>
  <si>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</si>
  <si>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</si>
  <si>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</si>
  <si>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</si>
  <si>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</si>
  <si>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</si>
  <si>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</si>
  <si>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</si>
  <si>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</si>
  <si>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</si>
  <si>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</si>
  <si>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</si>
  <si>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</si>
  <si>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</si>
  <si>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</si>
  <si>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MLM39475898</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</si>
  <si>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</si>
  <si>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</si>
  <si>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</si>
  <si>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</si>
  <si>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</si>
  <si>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</si>
  <si>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</si>
  <si>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</si>
  <si>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</si>
  <si>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</si>
  <si>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</si>
  <si>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</si>
  <si>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</si>
  <si>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</si>
  <si>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</si>
  <si>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</si>
  <si>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MLM51393993</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</si>
  <si>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</si>
  <si>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</si>
  <si>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</si>
  <si>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</si>
  <si>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</si>
  <si>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</si>
  <si>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</si>
  <si>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</si>
  <si>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</si>
  <si>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</si>
  <si>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</si>
  <si>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</si>
  <si>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</si>
  <si>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</si>
  <si>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</si>
  <si>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</si>
  <si>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</si>
  <si>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</si>
  <si>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</si>
  <si>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</si>
  <si>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</si>
  <si>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</si>
  <si>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</si>
  <si>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</si>
  <si>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MLM45284102</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</si>
  <si>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</si>
  <si>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</si>
  <si>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</si>
  <si>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https://raw.githubusercontent.com/zublimemx/marketplaces-product-images/main/products/7501390911042/images/7501390911042_3.jpg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</si>
  <si>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</si>
  <si>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</si>
  <si>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</si>
  <si>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</si>
  <si>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</si>
  <si>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MLM53171358</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</si>
  <si>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</si>
  <si>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</si>
  <si>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</si>
  <si>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</si>
  <si>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</si>
  <si>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</si>
  <si>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</si>
  <si>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</si>
  <si>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</si>
  <si>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MLM17017206</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</si>
  <si>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</si>
  <si>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</si>
  <si>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</si>
  <si>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</si>
  <si>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</si>
  <si>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</si>
  <si>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</si>
  <si>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</si>
  <si>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MLM19576845</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</si>
  <si>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</si>
  <si>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</si>
  <si>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</si>
  <si>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</si>
  <si>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</si>
  <si>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</si>
  <si>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https://raw.githubusercontent.com/zublimemx/marketplaces-product-images/main/products/7501273500233/images/7501273500233_1.jpg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</si>
  <si>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</si>
  <si>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</si>
  <si>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</si>
  <si>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</si>
  <si>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MLM39455744</t>
  </si>
  <si>
    <t xml:space="preserve">Forma farmacéutica: tableta efervescente; Venta libre</t>
  </si>
  <si>
    <t xml:space="preserve">https://raw.githubusercontent.com/zublimemx/marketplaces-product-images/main/products/7501008496701/images/7501008496701_3.jpg</t>
  </si>
  <si>
    <t xml:space="preserve">https://raw.githubusercontent.com/zublimemx/marketplaces-product-images/main/products/7501008496701/images/7501008496701_2.jpg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</si>
  <si>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</si>
  <si>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</si>
  <si>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</si>
  <si>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</si>
  <si>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</si>
  <si>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</si>
  <si>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</si>
  <si>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</si>
  <si>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</si>
  <si>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</si>
  <si>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https://raw.githubusercontent.com/zublimemx/marketplaces-product-images/main/products/7506460100890/images/7506460100890_2.jpg</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</si>
  <si>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</si>
  <si>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</si>
  <si>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</si>
  <si>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</si>
  <si>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MLM40656009</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</si>
  <si>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</si>
  <si>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</si>
  <si>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</si>
  <si>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</si>
  <si>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</si>
  <si>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</si>
  <si>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</si>
  <si>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</si>
  <si>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</si>
  <si>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</si>
  <si>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MLM21027204</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</si>
  <si>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</si>
  <si>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</si>
  <si>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</si>
  <si>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</si>
  <si>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</si>
  <si>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https://raw.githubusercontent.com/zublimemx/marketplaces-product-images/main/products/7501318687332/images/7501318687332_1.jpg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</si>
  <si>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</si>
  <si>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</si>
  <si>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</si>
  <si>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</si>
  <si>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MLM39455777</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</si>
  <si>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</si>
  <si>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</si>
  <si>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</si>
  <si>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</si>
  <si>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</si>
  <si>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</si>
  <si>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</si>
  <si>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https://raw.githubusercontent.com/zublimemx/marketplaces-product-images/main/products/7590002037157/images/7590002037157_2.jpg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</si>
  <si>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</si>
  <si>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</si>
  <si>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</si>
  <si>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</si>
  <si>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MLM19849344</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</si>
  <si>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</si>
  <si>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</si>
  <si>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</si>
  <si>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https://raw.githubusercontent.com/zublimemx/marketplaces-product-images/main/products/7501056330378/images/7501056330378_2.jpg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</si>
  <si>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</si>
  <si>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</si>
  <si>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</si>
  <si>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</si>
  <si>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MLM45284704</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</si>
  <si>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</si>
  <si>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</si>
  <si>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</si>
  <si>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</si>
  <si>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</si>
  <si>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</si>
  <si>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</si>
  <si>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</si>
  <si>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</si>
  <si>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</si>
  <si>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MLM21034176</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</si>
  <si>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</si>
  <si>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</si>
  <si>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</si>
  <si>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</si>
  <si>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</si>
  <si>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https://raw.githubusercontent.com/zublimemx/marketplaces-product-images/main/products/7501943471603/images/7501943471603_2.jpg</t>
  </si>
  <si>
    <t xml:space="preserve">https://raw.githubusercontent.com/zublimemx/marketplaces-product-images/main/products/7501943471603/images/7501943471603_3.jpg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</si>
  <si>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</si>
  <si>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</si>
  <si>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</si>
  <si>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</si>
  <si>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MLM39473877</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</si>
  <si>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</si>
  <si>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</si>
  <si>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</si>
  <si>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</si>
  <si>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</si>
  <si>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</si>
  <si>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</si>
  <si>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</si>
  <si>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</si>
  <si>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</si>
  <si>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</si>
  <si>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</si>
  <si>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MLM23476307</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</si>
  <si>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</si>
  <si>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</si>
  <si>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</si>
  <si>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</si>
  <si>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</si>
  <si>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</si>
  <si>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</si>
  <si>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</si>
  <si>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</si>
  <si>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</si>
  <si>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MLM50871710</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</si>
  <si>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</si>
  <si>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</si>
  <si>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</si>
  <si>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</si>
  <si>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</si>
  <si>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</si>
  <si>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</si>
  <si>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</si>
  <si>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</si>
  <si>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</si>
  <si>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MLM66528022</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</si>
  <si>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</si>
  <si>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</si>
  <si>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</si>
  <si>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</si>
  <si>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https://raw.githubusercontent.com/zublimemx/marketplaces-product-images/main/products/7501019032424/images/7501019032424_1.jpg</t>
  </si>
  <si>
    <t xml:space="preserve">https://raw.githubusercontent.com/zublimemx/marketplaces-product-images/main/products/7501019032424/images/7501019032424_3.jpg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</si>
  <si>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</si>
  <si>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</si>
  <si>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</si>
  <si>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</si>
  <si>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MLM22838024</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</si>
  <si>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</si>
  <si>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</si>
  <si>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</si>
  <si>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</si>
  <si>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</si>
  <si>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https://raw.githubusercontent.com/zublimemx/marketplaces-product-images/main/products/037836012334/images/037836012334_3.jpg</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</si>
  <si>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</si>
  <si>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</si>
  <si>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</si>
  <si>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</si>
  <si>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</si>
  <si>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</si>
  <si>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MLM39473789</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</si>
  <si>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</si>
  <si>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</si>
  <si>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</si>
  <si>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</si>
  <si>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</si>
  <si>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</si>
  <si>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</si>
  <si>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</si>
  <si>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</si>
  <si>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</si>
  <si>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MLM40171672</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</si>
  <si>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</si>
  <si>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</si>
  <si>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</si>
  <si>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</si>
  <si>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</si>
  <si>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</si>
  <si>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</si>
  <si>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</si>
  <si>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</si>
  <si>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</si>
  <si>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MLM18984679</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</si>
  <si>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</si>
  <si>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</si>
  <si>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</si>
  <si>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</si>
  <si>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</si>
  <si>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</si>
  <si>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</si>
  <si>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</si>
  <si>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</si>
  <si>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</si>
  <si>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</si>
  <si>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</si>
  <si>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</si>
  <si>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</si>
  <si>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</si>
  <si>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</si>
  <si>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</si>
  <si>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</si>
  <si>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</si>
  <si>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MLM52125591</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</si>
  <si>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</si>
  <si>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</si>
  <si>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</si>
  <si>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</si>
  <si>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</si>
  <si>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</si>
  <si>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</si>
  <si>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</si>
  <si>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</si>
  <si>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MLM28917382</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</si>
  <si>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</si>
  <si>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</si>
  <si>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</si>
  <si>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</si>
  <si>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</si>
  <si>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https://raw.githubusercontent.com/zublimemx/marketplaces-product-images/main/products/7509546686776/images/7509546686776_2.jpg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</si>
  <si>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</si>
  <si>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</si>
  <si>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</si>
  <si>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</si>
  <si>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MLM24796136</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</si>
  <si>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</si>
  <si>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</si>
  <si>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</si>
  <si>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</si>
  <si>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</si>
  <si>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https://raw.githubusercontent.com/zublimemx/marketplaces-product-images/main/products/7500435141796/images/7500435141796_4.jpg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</si>
  <si>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</si>
  <si>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</si>
  <si>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</si>
  <si>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</si>
  <si>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MLM39476508</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</si>
  <si>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</si>
  <si>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</si>
  <si>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</si>
  <si>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</si>
  <si>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</si>
  <si>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</si>
  <si>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</si>
  <si>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</si>
  <si>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</si>
  <si>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</si>
  <si>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MLM39474965</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</si>
  <si>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</si>
  <si>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</si>
  <si>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</si>
  <si>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</si>
  <si>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</si>
  <si>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</si>
  <si>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</si>
  <si>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</si>
  <si>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</si>
  <si>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</si>
  <si>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</si>
  <si>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</si>
  <si>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MLM18978689</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</si>
  <si>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</si>
  <si>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</si>
  <si>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</si>
  <si>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https://raw.githubusercontent.com/zublimemx/marketplaces-product-images/main/products/7501685171113/images/7501685171113_3.jpg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</si>
  <si>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</si>
  <si>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</si>
  <si>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</si>
  <si>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</si>
  <si>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MLM13338521</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</si>
  <si>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</si>
  <si>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</si>
  <si>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</si>
  <si>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https://raw.githubusercontent.com/zublimemx/marketplaces-product-images/main/products/7501056330569/images/7501056330569_2.jpg</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</si>
  <si>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</si>
  <si>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</si>
  <si>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</si>
  <si>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</si>
  <si>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</si>
  <si>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MLM40998726</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</si>
  <si>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</si>
  <si>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</si>
  <si>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</si>
  <si>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</si>
  <si>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</si>
  <si>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</si>
  <si>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</si>
  <si>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</si>
  <si>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</si>
  <si>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</si>
  <si>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</si>
  <si>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MLM53767675</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</si>
  <si>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</si>
  <si>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</si>
  <si>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</si>
  <si>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</si>
  <si>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</si>
  <si>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https://raw.githubusercontent.com/zublimemx/marketplaces-product-images/main/products/7501303458503/images/7501303458503_3.jpg</t>
  </si>
  <si>
    <t xml:space="preserve">https://raw.githubusercontent.com/zublimemx/marketplaces-product-images/main/products/7501303458503/images/7501303458503_4.jpg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</si>
  <si>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</si>
  <si>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</si>
  <si>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</si>
  <si>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</si>
  <si>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MLM19810360</t>
  </si>
  <si>
    <t xml:space="preserve">Paquete con 2 piezas de hilo dental</t>
  </si>
  <si>
    <t xml:space="preserve">Largo por pieza: 25 m (50 m en total); Tipo: Encerado; Formato de venta: Paquete con 2 piezas</t>
  </si>
  <si>
    <t xml:space="preserve">https://raw.githubusercontent.com/zublimemx/marketplaces-product-images/main/products/7891024183090/images/7891024183090_1.jpg</t>
  </si>
  <si>
    <t xml:space="preserve">https://raw.githubusercontent.com/zublimemx/marketplaces-product-images/main/products/7891024183090/images/7891024183090_2.jpg</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</si>
  <si>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</si>
  <si>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</si>
  <si>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</si>
  <si>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</si>
  <si>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MLM39475263</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</si>
  <si>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</si>
  <si>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</si>
  <si>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</si>
  <si>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</si>
  <si>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https://raw.githubusercontent.com/zublimemx/marketplaces-product-images/main/products/7501314701957/images/7501314701957_1.jpg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</si>
  <si>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</si>
  <si>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</si>
  <si>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</si>
  <si>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</si>
  <si>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MLM39455694</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</si>
  <si>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</si>
  <si>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</si>
  <si>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</si>
  <si>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</si>
  <si>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</si>
  <si>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</si>
  <si>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</si>
  <si>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</si>
  <si>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</si>
  <si>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MLM50877267</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</si>
  <si>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</si>
  <si>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</si>
  <si>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</si>
  <si>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</si>
  <si>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</si>
  <si>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https://raw.githubusercontent.com/zublimemx/marketplaces-product-images/main/products/300650481779/images/300650481779_2.jpg</t>
  </si>
  <si>
    <t xml:space="preserve">https://raw.githubusercontent.com/zublimemx/marketplaces-product-images/main/products/300650481779/images/300650481779_4.jpg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</si>
  <si>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</si>
  <si>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</si>
  <si>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</si>
  <si>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</si>
  <si>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MLM22230538</t>
  </si>
  <si>
    <t xml:space="preserve">Brut</t>
  </si>
  <si>
    <t xml:space="preserve">Contenido indicado por las tiendas como 150 ml o 150 g; Formato de venta: Unidad</t>
  </si>
  <si>
    <t xml:space="preserve">https://raw.githubusercontent.com/zublimemx/marketplaces-product-images/main/products/7502221181337/images/7502221181337_3.jpg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</si>
  <si>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</si>
  <si>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</si>
  <si>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</si>
  <si>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</si>
  <si>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MLM35911220</t>
  </si>
  <si>
    <t xml:space="preserve">Humectación Diaria</t>
  </si>
  <si>
    <t xml:space="preserve">Con glicerina y emolientes; Rápida absorción; Formato de venta: Unidad</t>
  </si>
  <si>
    <t xml:space="preserve">https://raw.githubusercontent.com/zublimemx/marketplaces-product-images/main/products/7702031244509/images/7702031244509_2.jpg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</si>
  <si>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</si>
  <si>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</si>
  <si>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</si>
  <si>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</si>
  <si>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MLM39455875</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</si>
  <si>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</si>
  <si>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</si>
  <si>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</si>
  <si>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</si>
  <si>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</si>
  <si>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</si>
  <si>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https://raw.githubusercontent.com/zublimemx/marketplaces-product-images/main/products/7501065085528/images/7501065085528_2.jpg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</si>
  <si>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</si>
  <si>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</si>
  <si>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</si>
  <si>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</si>
  <si>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</si>
  <si>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</si>
  <si>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</si>
  <si>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</si>
  <si>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</si>
  <si>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</si>
  <si>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</si>
  <si>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</si>
  <si>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</si>
  <si>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</si>
  <si>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</si>
  <si>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</si>
  <si>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</si>
  <si>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</si>
  <si>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</si>
  <si>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</si>
  <si>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</si>
  <si>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</si>
  <si>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</si>
  <si>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</si>
  <si>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</si>
  <si>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</si>
  <si>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</si>
  <si>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</si>
  <si>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</si>
  <si>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</si>
  <si>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</si>
  <si>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</si>
  <si>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</si>
  <si>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</si>
  <si>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</si>
  <si>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MLM25448244</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</si>
  <si>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</si>
  <si>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</si>
  <si>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</si>
  <si>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</si>
  <si>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</si>
  <si>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</si>
  <si>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https://raw.githubusercontent.com/zublimemx/marketplaces-product-images/main/products/7501027515230/images/7501027515230_1.jpg</t>
  </si>
  <si>
    <t xml:space="preserve">https://raw.githubusercontent.com/zublimemx/marketplaces-product-images/main/products/7501027515230/images/7501027515230_3.jpg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</si>
  <si>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</si>
  <si>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</si>
  <si>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</si>
  <si>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</si>
  <si>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MLM40655865</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</si>
  <si>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</si>
  <si>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</si>
  <si>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</si>
  <si>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</si>
  <si>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</si>
  <si>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</si>
  <si>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</si>
  <si>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</si>
  <si>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</si>
  <si>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https://raw.githubusercontent.com/zublimemx/marketplaces-product-images/main/products/7501098606127/images/7501098606127_2.jpg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</si>
  <si>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</si>
  <si>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</si>
  <si>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</si>
  <si>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</si>
  <si>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</si>
  <si>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</si>
  <si>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</si>
  <si>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</si>
  <si>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</si>
  <si>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</si>
  <si>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</si>
  <si>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</si>
  <si>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</si>
  <si>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MLM44490744</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</si>
  <si>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</si>
  <si>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</si>
  <si>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</si>
  <si>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</si>
  <si>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</si>
  <si>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</si>
  <si>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</si>
  <si>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https://raw.githubusercontent.com/zublimemx/marketplaces-product-images/main/products/7501871730339/images/7501871730339_2.jpg</t>
  </si>
  <si>
    <t xml:space="preserve">https://raw.githubusercontent.com/zublimemx/marketplaces-product-images/main/products/7501871730339/images/7501871730339_3.jpg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</si>
  <si>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</si>
  <si>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</si>
  <si>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</si>
  <si>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</si>
  <si>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MLM67011276</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</si>
  <si>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</si>
  <si>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</si>
  <si>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</si>
  <si>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</si>
  <si>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</si>
  <si>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</si>
  <si>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</si>
  <si>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</si>
  <si>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</si>
  <si>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</si>
  <si>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</si>
  <si>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</si>
  <si>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</si>
  <si>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</si>
  <si>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</si>
  <si>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</si>
  <si>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</si>
  <si>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</si>
  <si>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</si>
  <si>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</si>
  <si>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</si>
  <si>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</si>
  <si>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</si>
  <si>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</si>
  <si>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</si>
  <si>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</si>
  <si>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</si>
  <si>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</si>
  <si>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</si>
  <si>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MLM65966808</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</si>
  <si>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</si>
  <si>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</si>
  <si>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</si>
  <si>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</si>
  <si>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</si>
  <si>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</si>
  <si>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</si>
  <si>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</si>
  <si>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</si>
  <si>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</si>
  <si>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</si>
  <si>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MLM42479285</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</si>
  <si>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</si>
  <si>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</si>
  <si>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</si>
  <si>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</si>
  <si>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</si>
  <si>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</si>
  <si>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</si>
  <si>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</si>
  <si>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https://raw.githubusercontent.com/zublimemx/marketplaces-product-images/main/products/7501124820640/images/7501124820640_2.jpg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</si>
  <si>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</si>
  <si>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</si>
  <si>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</si>
  <si>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</si>
  <si>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MLM39476331</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</si>
  <si>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</si>
  <si>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</si>
  <si>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</si>
  <si>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</si>
  <si>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</si>
  <si>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</si>
  <si>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</si>
  <si>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</si>
  <si>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</si>
  <si>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</si>
  <si>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</si>
  <si>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</si>
  <si>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</si>
  <si>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MLM45287858</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</si>
  <si>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</si>
  <si>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</si>
  <si>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https://raw.githubusercontent.com/zublimemx/marketplaces-product-images/main/products/7501299307595/images/7501299307595_2.jpg</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</si>
  <si>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</si>
  <si>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</si>
  <si>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</si>
  <si>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</si>
  <si>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</si>
  <si>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MLM40170540</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</si>
  <si>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</si>
  <si>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</si>
  <si>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</si>
  <si>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</si>
  <si>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</si>
  <si>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</si>
  <si>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</si>
  <si>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</si>
  <si>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</si>
  <si>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</si>
  <si>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</si>
  <si>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</si>
  <si>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</si>
  <si>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</si>
  <si>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</si>
  <si>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</si>
  <si>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</si>
  <si>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</si>
  <si>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</si>
  <si>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</si>
  <si>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MLM44157385</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</si>
  <si>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</si>
  <si>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</si>
  <si>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</si>
  <si>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</si>
  <si>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</si>
  <si>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</si>
  <si>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</si>
  <si>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</si>
  <si>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</si>
  <si>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</si>
  <si>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</si>
  <si>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</si>
  <si>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</si>
  <si>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5 m (según la caja individual Nexcare Micropore: 1 cinta 2.5 cm x 5 m); Respaldo de papel/rayón no tejido; Adhesivo hipoalergénico a base de acrilato; Libre de látex; Color: blanco; Formato de venta: Caja de 12 piezas</t>
  </si>
  <si>
    <t xml:space="preserve">https://raw.githubusercontent.com/zublimemx/marketplaces-product-images/main/products/37501023108857/images/37501023108857_1.jpg</t>
  </si>
  <si>
    <t xml:space="preserve">https://raw.githubusercontent.com/zublimemx/marketplaces-product-images/main/products/37501023108857/images/37501023108857_2.jpg</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</si>
  <si>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</si>
  <si>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</si>
  <si>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</si>
  <si>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</si>
  <si>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MLM39475609</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</si>
  <si>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</si>
  <si>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</si>
  <si>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</si>
  <si>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</si>
  <si>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</si>
  <si>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</si>
  <si>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</si>
  <si>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</si>
  <si>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</si>
  <si>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</si>
  <si>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MLM17379827</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</si>
  <si>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</si>
  <si>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</si>
  <si>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</si>
  <si>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</si>
  <si>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</si>
  <si>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</si>
  <si>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</si>
  <si>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</si>
  <si>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</si>
  <si>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</si>
  <si>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MLM17017688</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</si>
  <si>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</si>
  <si>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</si>
  <si>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</si>
  <si>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</si>
  <si>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</si>
  <si>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</si>
  <si>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</si>
  <si>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</si>
  <si>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</si>
  <si>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MLM48929129</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</si>
  <si>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</si>
  <si>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</si>
  <si>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</si>
  <si>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</si>
  <si>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https://raw.githubusercontent.com/zublimemx/marketplaces-product-images/main/products/7501019064517/images/7501019064517_2.jpg</t>
  </si>
  <si>
    <t xml:space="preserve">https://raw.githubusercontent.com/zublimemx/marketplaces-product-images/main/products/7501019064517/images/7501019064517_3.jpg</t>
  </si>
  <si>
    <t xml:space="preserve">https://raw.githubusercontent.com/zublimemx/marketplaces-product-images/main/products/7501019064517/images/7501019064517_4.jpg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</si>
  <si>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</si>
  <si>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</si>
  <si>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</si>
  <si>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</si>
  <si>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MLM9283335</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</si>
  <si>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</si>
  <si>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</si>
  <si>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</si>
  <si>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</si>
  <si>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</si>
  <si>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</si>
  <si>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</si>
  <si>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</si>
  <si>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</si>
  <si>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MLM24300351</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</si>
  <si>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</si>
  <si>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</si>
  <si>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</si>
  <si>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</si>
  <si>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</si>
  <si>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</si>
  <si>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</si>
  <si>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</si>
  <si>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MLM20000573</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</si>
  <si>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</si>
  <si>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</si>
  <si>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</si>
  <si>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</si>
  <si>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</si>
  <si>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</si>
  <si>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</si>
  <si>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</si>
  <si>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</si>
  <si>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MLM39475114</t>
  </si>
  <si>
    <t xml:space="preserve">Laboratorios PISA</t>
  </si>
  <si>
    <t xml:space="preserve">Solución CS mini oval</t>
  </si>
  <si>
    <t xml:space="preserve">Envase de plástico</t>
  </si>
  <si>
    <t xml:space="preserve">Forma farmacéutica: solución inyectable; Envase mini oval de 100 ml; Uso bajo supervisión médica; Condición de venta: con receta médica (fracción IV, según catálogo ML)</t>
  </si>
  <si>
    <t xml:space="preserve">https://raw.githubusercontent.com/zublimemx/marketplaces-product-images/main/products/7501125115479/images/7501125115479_3.jpg</t>
  </si>
  <si>
    <t xml:space="preserve">https://raw.githubusercontent.com/zublimemx/marketplaces-product-images/main/products/7501125115479/images/7501125115479_1.jpg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</si>
  <si>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</si>
  <si>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</si>
  <si>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</si>
  <si>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</si>
  <si>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MLM39473611</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</si>
  <si>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</si>
  <si>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</si>
  <si>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</si>
  <si>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</si>
  <si>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</si>
  <si>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</si>
  <si>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</si>
  <si>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</si>
  <si>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</si>
  <si>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</si>
  <si>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MLM42487108</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</si>
  <si>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</si>
  <si>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</si>
  <si>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</si>
  <si>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</si>
  <si>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</si>
  <si>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</si>
  <si>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https://raw.githubusercontent.com/zublimemx/marketplaces-product-images/main/products/7501033954412/images/7501033954412_2.jpg</t>
  </si>
  <si>
    <t xml:space="preserve">https://raw.githubusercontent.com/zublimemx/marketplaces-product-images/main/products/7501033954412/images/7501033954412_3.jpg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</si>
  <si>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</si>
  <si>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</si>
  <si>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</si>
  <si>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</si>
  <si>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MLM19719449</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</si>
  <si>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</si>
  <si>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</si>
  <si>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</si>
  <si>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https://raw.githubusercontent.com/zublimemx/marketplaces-product-images/main/products/7501056346270/images/7501056346270_2.jpg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</si>
  <si>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</si>
  <si>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</si>
  <si>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</si>
  <si>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</si>
  <si>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</si>
  <si>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</si>
  <si>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</si>
  <si>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</si>
  <si>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</si>
  <si>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</si>
  <si>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</si>
  <si>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</si>
  <si>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</si>
  <si>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</si>
  <si>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MLM62165693</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</si>
  <si>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</si>
  <si>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</si>
  <si>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</si>
  <si>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</si>
  <si>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</si>
  <si>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</si>
  <si>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https://raw.githubusercontent.com/zublimemx/marketplaces-product-images/main/products/650240007408/images/650240007408_1.jpg</t>
  </si>
  <si>
    <t xml:space="preserve">https://raw.githubusercontent.com/zublimemx/marketplaces-product-images/main/products/650240007408/images/650240007408_3.jpg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</si>
  <si>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</si>
  <si>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</si>
  <si>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</si>
  <si>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</si>
  <si>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MLM53197622</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</si>
  <si>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</si>
  <si>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</si>
  <si>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</si>
  <si>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</si>
  <si>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</si>
  <si>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https://raw.githubusercontent.com/zublimemx/marketplaces-product-images/main/products/7501537102586/images/7501537102586_3.jpg</t>
  </si>
  <si>
    <t xml:space="preserve">https://raw.githubusercontent.com/zublimemx/marketplaces-product-images/main/products/7501537102586/images/7501537102586_2.jpg</t>
  </si>
  <si>
    <t xml:space="preserve">https://raw.githubusercontent.com/zublimemx/marketplaces-product-images/main/products/7501537102586/images/7501537102586_1.jpg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</si>
  <si>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</si>
  <si>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</si>
  <si>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</si>
  <si>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</si>
  <si>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MLM46402560</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</si>
  <si>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</si>
  <si>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</si>
  <si>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</si>
  <si>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</si>
  <si>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</si>
  <si>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</si>
  <si>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</si>
  <si>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</si>
  <si>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</si>
  <si>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MLM39474698</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</si>
  <si>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</si>
  <si>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</si>
  <si>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</si>
  <si>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</si>
  <si>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</si>
  <si>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</si>
  <si>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</si>
  <si>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https://raw.githubusercontent.com/zublimemx/marketplaces-product-images/main/products/7501299300763/images/7501299300763_2.jpg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</si>
  <si>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</si>
  <si>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</si>
  <si>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</si>
  <si>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</si>
  <si>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</si>
  <si>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</si>
  <si>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</si>
  <si>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</si>
  <si>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</si>
  <si>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</si>
  <si>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</si>
  <si>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</si>
  <si>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</si>
  <si>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</si>
  <si>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MLM27958483</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</si>
  <si>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</si>
  <si>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</si>
  <si>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</si>
  <si>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</si>
  <si>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</si>
  <si>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</si>
  <si>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</si>
  <si>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para mujer, de Colgate-Palmolive. Ayuda a mantener las axilas secas y sin mal olor hasta por 48 horas, con una fórmula invisible que no transfiere residuos a la piel. Su formato de 45 g permite aplicarlo de forma directa y controlada al hacer girar el tornillo del envase.
Beneficios:
- Protección contra el sudor y el mal olor hasta por 48 horas.
- Cinco beneficios en una sola fórmula: seca, invisible, fresca, suave y dermatológicamente probada.
- Fórmula sin alcohol etílico.
- Fragancia floral y frutal.
- Barra de aplicación directa, para uso exclusivo en las axilas.
Ingredientes:
Elaeis Guineensis (Palm) Kernel Oil, Aluminum Zirconium Tetrachlorohydrex GLY, Stearyl Alcohol, Cyclopentasiloxane, C12-15 Alkyl Benzoate, PPG-14 Butyl Ether, Hydrogenated Castor Oil, Hydrogenated Soybean Oil, PEG-8 Distearate, Parfum, Behenyl Alcohol, Citric Acid, Pentaerythrityl Tetra-Di-T-Butyl Hydroxyhydrocinnamate, Benzyl Salicylate, Hexyl Cinnamal, Citronellol, Geraniol, Coumarin, Limonene, Alpha-Isomethyl Ionone, Linalool, Eugenol, Cinnamyl Alcohol.
Modo de uso:
Gire el tornillo hasta que salga la barra y aplíquela sobre las axilas.
Presentación:
Barra de 45 g, una pieza.
Advertencias:
Para uso exclusivo en las axilas. No lo aplique sobre piel irritada o lastimada. Suspenda su uso si presenta irritación, enrojecimiento o alguna molestia. Evite el contacto con los ojos. Manténgase fuera del alcance de los niños.</t>
  </si>
  <si>
    <t xml:space="preserve">MLM17017824</t>
  </si>
  <si>
    <t xml:space="preserve">Pro 5 en 1</t>
  </si>
  <si>
    <t xml:space="preserve">Antitranspirante en barra</t>
  </si>
  <si>
    <t xml:space="preserve">Barra de 45 g</t>
  </si>
  <si>
    <t xml:space="preserve">Floral y frutal</t>
  </si>
  <si>
    <t xml:space="preserve">Formato: barra; Protección: 48 horas; Antitranspirante; Sin alcohol etílico; Dermatológicamente probado; Fórmula invisible; Zona de aplicación: axilas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</si>
  <si>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</si>
  <si>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</si>
  <si>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</si>
  <si>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</si>
  <si>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</si>
  <si>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Huggies Black Label es una toallita húmeda para bebé pensada para cuidar la piel sensible. Está elaborada con fibras naturales que aportan suavidad, buena absorción y mayor capacidad de arrastre en cada limpieza, y su fórmula es hipoalergénica y está dermatológicamente testeada. Este paquete individual contiene 56 toallitas.
Beneficios:
- Hipoalergénicas y aptas para piel sensible.
- Dermatológicamente testeadas.
- Libres de alcohol, fragancia y parabenos.
- Fibras naturales que favorecen la absorción y el arrastre.
- Suaves con la delicada piel del bebé.
Presentación:
Paquete con 56 toallitas húmedas, que se vende como una unidad. Las medidas aproximadas del paquete son 20 cm de alto, 9 cm de largo y 11 cm de ancho, y su peso aproximado es de 766 g. Esta publicación corresponde a un solo paquete; el diseño del empaque puede variar.</t>
  </si>
  <si>
    <t xml:space="preserve">MLM61578605</t>
  </si>
  <si>
    <t xml:space="preserve">Black Label</t>
  </si>
  <si>
    <t xml:space="preserve">Paquete con 56 toallitas</t>
  </si>
  <si>
    <t xml:space="preserve">Piel sensible</t>
  </si>
  <si>
    <t xml:space="preserve">Hipoalergénicas; Dermatológicamente testeadas; Libres de parabenos, alcohol y fragancia; Fibras naturales; Medidas del paquete: 20 x 9 x 11 cm; Formato de venta: Unidad</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</si>
  <si>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</si>
  <si>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</si>
  <si>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</si>
  <si>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</si>
  <si>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forma de grageas para administración por vía oral. Su fórmula combina ácido glutámico con vitaminas del complejo B y con las vitaminas E y C, y se presenta como revitalizante neuro-cerebral. Se comercializa en caja con 30 grageas.
Composición:
- Ácido glutámico.
- Complejo B.
- Vitamina E.
- Vitamina C.
Las cantidades exactas de cada componente por gragea no se detallan en esta descripción; consúltelas en la información impresa en el empaque.
Modo de uso:
Vía oral. La dosis recomendada aparece en el empaque; consúltela antes de usarlo.
Presentación:
Caja con 30 grageas. Marca Neurocer, de Laboratorios Medicam. Forma farmacéutica: grageas. Vía de administración: oral.
Advertencias:
Consulte a su médico antes de usarlo si está embarazada o en lactancia, o si toma otros medicamentos o suplementos. Lea las instrucciones del empaque. Consulte a su médico.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</si>
  <si>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</si>
  <si>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</si>
  <si>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</si>
  <si>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</si>
  <si>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</si>
  <si>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https://raw.githubusercontent.com/zublimemx/marketplaces-product-images/main/products/1306881057034/images/1306881057034_1.jpg</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</si>
  <si>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</si>
  <si>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</si>
  <si>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</si>
  <si>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</si>
  <si>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</si>
  <si>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</si>
  <si>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</si>
  <si>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</si>
  <si>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</si>
  <si>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</si>
  <si>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</si>
  <si>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</si>
  <si>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https://raw.githubusercontent.com/zublimemx/marketplaces-product-images/main/products/7501390911004/images/7501390911004_2.jpg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</si>
  <si>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</si>
  <si>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</si>
  <si>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</si>
  <si>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</si>
  <si>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MLM19606260</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</si>
  <si>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</si>
  <si>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</si>
  <si>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</si>
  <si>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 Cepillo de cerdas medias; Mango antideslizante</t>
  </si>
  <si>
    <t xml:space="preserve">https://raw.githubusercontent.com/zublimemx/marketplaces-product-images/main/products/7509546052632/images/7509546052632_1.jpg</t>
  </si>
  <si>
    <t xml:space="preserve">https://raw.githubusercontent.com/zublimemx/marketplaces-product-images/main/products/7509546052632/images/7509546052632_2.jpg</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</si>
  <si>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</si>
  <si>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</si>
  <si>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</si>
  <si>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de forma rectangular y color rojo, que su empaque presenta como auxiliar en molestias leves de las articulaciones y la cadera. Contiene salicilato de metilo junto con otras sustancias como mentol y pimienta de cayena, y se adhiere a la piel sin dejar de permitir que respire. Se vende por pieza y mide 12.5 cm de ancho por 18.5 cm de largo.
Beneficios:
- Pensado para colocarse en zonas específicas, por ejemplo articulaciones y cadera.
- Adhesión segura y duradera, cómodo de usar.
- Su diseño poroso permite que la piel respire.
- Tamaño de 12.5 x 18.5 cm, que cubre una zona amplia.
Composición:
De acuerdo con la información disponible del producto, contiene salicilato de metilo, mentol, pimienta de cayena, incienso fino y goma de mirra. Consulte en el empaque la lista completa y las cantidades.
Presentación:
Empaque con 1 pieza de parche poroso rojo de 12.5 x 18.5 cm.
Advertencias:
Solo para uso externo. Consulte en el empaque las indicaciones, el tiempo de aplicación y las contraindicaciones. Lea las instrucciones del empaque. Consulte a su médico. No se deje al alcance de los niños.</t>
  </si>
  <si>
    <t xml:space="preserve">MLM29682583</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</si>
  <si>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</si>
  <si>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</si>
  <si>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</si>
  <si>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</si>
  <si>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</si>
  <si>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</si>
  <si>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</si>
  <si>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https://raw.githubusercontent.com/zublimemx/marketplaces-product-images/main/products/7501109760039/images/7501109760039_4.jpg</t>
  </si>
  <si>
    <t xml:space="preserve">https://raw.githubusercontent.com/zublimemx/marketplaces-product-images/main/products/7501109760039/images/7501109760039_5.jpg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</si>
  <si>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</si>
  <si>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</si>
  <si>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</si>
  <si>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</si>
  <si>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MLM40998722</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</si>
  <si>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</si>
  <si>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</si>
  <si>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</si>
  <si>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</si>
  <si>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</si>
  <si>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</si>
  <si>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https://raw.githubusercontent.com/zublimemx/marketplaces-product-images/main/products/7501033961298/images/7501033961298_2.jpg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</si>
  <si>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</si>
  <si>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</si>
  <si>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</si>
  <si>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</si>
  <si>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MLM24540905</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</si>
  <si>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</si>
  <si>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</si>
  <si>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</si>
  <si>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</si>
  <si>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</si>
  <si>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https://raw.githubusercontent.com/zublimemx/marketplaces-product-images/main/products/7502235760337/images/7502235760337_2.jpg</t>
  </si>
  <si>
    <t xml:space="preserve">https://raw.githubusercontent.com/zublimemx/marketplaces-product-images/main/products/7502235760337/images/7502235760337_3.jpg</t>
  </si>
  <si>
    <t xml:space="preserve">https://raw.githubusercontent.com/zublimemx/marketplaces-product-images/main/products/7502235760337/images/7502235760337_4.jpg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</si>
  <si>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</si>
  <si>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</si>
  <si>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</si>
  <si>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</si>
  <si>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</si>
  <si>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</si>
  <si>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MLM21632810</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</si>
  <si>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</si>
  <si>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</si>
  <si>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</si>
  <si>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</si>
  <si>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</si>
  <si>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</si>
  <si>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</si>
  <si>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</si>
  <si>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</si>
  <si>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</si>
  <si>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</si>
  <si>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MLM45377206</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</si>
  <si>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</si>
  <si>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</si>
  <si>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</si>
  <si>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</si>
  <si>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</si>
  <si>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</si>
  <si>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</si>
  <si>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https://raw.githubusercontent.com/zublimemx/marketplaces-product-images/main/products/7501125112881/images/7501125112881_1.jpg</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</si>
  <si>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</si>
  <si>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</si>
  <si>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</si>
  <si>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</si>
  <si>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</si>
  <si>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MLM48918866</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</si>
  <si>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</si>
  <si>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</si>
  <si>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</si>
  <si>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</si>
  <si>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</si>
  <si>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</si>
  <si>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</si>
  <si>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https://raw.githubusercontent.com/zublimemx/marketplaces-product-images/main/products/7501088504198/images/7501088504198_2.jpg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</si>
  <si>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</si>
  <si>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</si>
  <si>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</si>
  <si>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</si>
  <si>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</si>
  <si>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</si>
  <si>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</si>
  <si>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</si>
  <si>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</si>
  <si>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</si>
  <si>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https://raw.githubusercontent.com/zublimemx/marketplaces-product-images/main/products/736085048063/images/736085048063_2.jpg</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</si>
  <si>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</si>
  <si>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</si>
  <si>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</si>
  <si>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</si>
  <si>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corporal en aerosol para hombre, de la línea Body Spray. Ofrece hasta 48 horas de protección contra el mal olor gracias a su tecnología de doble acción y deja una fragancia de menta fresca y madera. Su fórmula no contiene sales de aluminio y puede aplicarse tanto en las axilas como en el resto del cuerpo.
Beneficios:
- Protección contra el mal olor durante 48 horas.
- Fragancia de menta fresca y madera, de larga duración.
- Fórmula con 0 % sales de aluminio; no es antitranspirante.
- Dermatológicamente testeado y apto para piel sensible.
- Su formulación no daña la capa de ozono y la lata es de metal 100 % reciclable.
Modo de uso:
Agite el envase antes de usarlo, gírelo y presione para aplicar una o dos pulverizaciones breves, sosteniéndolo a 15 cm o más de la piel.
Presentación:
Aerosol de 150 ml, una pieza.
Advertencias:
Producto en aerosol que contiene alcohol: manténgalo alejado del fuego y del calor. Evite el uso íntimo. Consulte las advertencias impresas en el envase.</t>
  </si>
  <si>
    <t xml:space="preserve">MLM17017199</t>
  </si>
  <si>
    <t xml:space="preserve">Body Spray</t>
  </si>
  <si>
    <t xml:space="preserve">Kilo</t>
  </si>
  <si>
    <t xml:space="preserve">Menta fresca y madera</t>
  </si>
  <si>
    <t xml:space="preserve">Formato: aerosol; Sin sales de aluminio; No es antitranspirante; Con alcohol; Protección: 48 horas; Dermatológicamente testeado; Apto para piel sensible; Zona de aplicación: axilas y cuerpo</t>
  </si>
  <si>
    <t xml:space="preserve">https://raw.githubusercontent.com/zublimemx/marketplaces-product-images/main/products/7506306203044/images/7506306203044_2.jpg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</si>
  <si>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</si>
  <si>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</si>
  <si>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</si>
  <si>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</si>
  <si>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MLM25740247</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</si>
  <si>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</si>
  <si>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</si>
  <si>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</si>
  <si>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https://raw.githubusercontent.com/zublimemx/marketplaces-product-images/main/products/7501056346065/images/7501056346065_2.jpg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</si>
  <si>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</si>
  <si>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</si>
  <si>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</si>
  <si>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en crema para nutrir el cabello seco en solo 1 minuto. Su fórmula vegana y biodegradable está hecha con ingredientes de hasta 98 % de origen natural, sin siliconas, sin parabenos y sin colorantes artificiales, y tiene al aguacate como ingrediente estrella, también presente en su fragancia.
Beneficios:
- Nutre el cabello seco y lo deja suave y brillante, sin dejarlo pesado.
- Efecto restaurador, suavizante y fortalecedor.
- Fórmula vegana, biodegradable y libre de crueldad animal (cruelty free).
- Hasta 98 % de ingredientes de origen natural; sin siliconas, parabenos ni colorantes artificiales.
- Dermatológicamente testeada.
- Se puede usar como mascarilla, como acondicionador o como crema para peinar.
Modo de uso:
- Como mascarilla: lave el cabello con su shampoo y acondicionador habituales y escurra el exceso de agua con una toalla. Aplique de medios a puntas, mechón por mechón, deje actuar 1 minuto y enjuague con abundante agua templada. Si lo desea, termine con unos 30 segundos de agua fría.
- Como acondicionador: después del shampoo, aplique una pequeña cantidad de medios a puntas, masajee suavemente y enjuague por completo.
- Como crema para peinar: con el cabello húmedo, sin frotarlo, aplique un poco por todo el largo evitando la raíz. Deje que se seque de forma natural o con aire frío del secador y peine como de costumbre.
Presentación:
Pote de 350 ml (350 g de peso neto).</t>
  </si>
  <si>
    <t xml:space="preserve">MLM22285715</t>
  </si>
  <si>
    <t xml:space="preserve">Garnier</t>
  </si>
  <si>
    <t xml:space="preserve">Fructis Hair Food</t>
  </si>
  <si>
    <t xml:space="preserve">Aguacate</t>
  </si>
  <si>
    <t xml:space="preserve">Cabello seco</t>
  </si>
  <si>
    <t xml:space="preserve">Mascarilla en crema; Tipo de cuidado: nutrición; Fórmula vegana y biodegradable; Hasta 98% de ingredientes de origen natural; Sin siliconas, parabenos ni colorantes artificiales; Cruelty free; Dermatológicamente testeada; Usos: mascarilla, acondicionador o crema para peinar</t>
  </si>
  <si>
    <t xml:space="preserve">https://raw.githubusercontent.com/zublimemx/marketplaces-product-images/main/products/7509552828962/images/7509552828962_1.jpg</t>
  </si>
  <si>
    <t xml:space="preserve">https://raw.githubusercontent.com/zublimemx/marketplaces-product-images/main/products/7509552828962/images/7509552828962_3.jpg</t>
  </si>
  <si>
    <t xml:space="preserve">https://raw.githubusercontent.com/zublimemx/marketplaces-product-images/main/products/7509552828962/images/7509552828962_4.jpg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</si>
  <si>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</si>
  <si>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</si>
  <si>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</si>
  <si>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conservar la sensación de frescura durante el día. Tiene un aroma fresco y masculino, y su formato en spray permite una aplicación rápida y sencilla. Se presenta en una lata de 113 g (159 ml, según la etiqueta del envase), práctica para llevar y aplicar.
Beneficios:
- Ayuda a combatir el mal olor de las axilas.
- Aroma fresco y masculino de la variante Cosmo.
- Formato en aerosol de aplicación rápida.
- Envase de 113 g, fácil de llevar.
Modo de uso:
Agite el envase antes de usarlo y aplique sobre las axilas limpias y secas. Repita la aplicación las veces que sea necesario durante el día.
Presentación:
Aerosol de 113 g (159 ml), una pieza. Línea para caballero de la marca Stefano.
Advertencias:
Producto en aerosol: manténgalo alejado del fuego y del calor, y no perfore ni incinere el envase. Uso externo; evite el contacto con los ojos. Consulte las advertencias impresas en el envase.</t>
  </si>
  <si>
    <t xml:space="preserve">MLM27805927</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</si>
  <si>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</si>
  <si>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</si>
  <si>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</si>
  <si>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</si>
  <si>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https://raw.githubusercontent.com/zublimemx/marketplaces-product-images/main/products/7509546077260/images/7509546077260_3.jpg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</si>
  <si>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</si>
  <si>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</si>
  <si>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</si>
  <si>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</si>
  <si>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</si>
  <si>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</si>
  <si>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MLM35099445</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</si>
  <si>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</si>
  <si>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</si>
  <si>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</si>
  <si>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</si>
  <si>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</si>
  <si>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</si>
  <si>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</si>
  <si>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</si>
  <si>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</si>
  <si>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</si>
  <si>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</si>
  <si>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MLM21728962</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</si>
  <si>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</si>
  <si>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</si>
  <si>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</si>
  <si>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</si>
  <si>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</si>
  <si>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</si>
  <si>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</si>
  <si>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MLM44119480</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</si>
  <si>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</si>
  <si>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</si>
  <si>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</si>
  <si>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</si>
  <si>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https://raw.githubusercontent.com/zublimemx/marketplaces-product-images/main/products/7506425661893/images/7506425661893_4.jpg</t>
  </si>
  <si>
    <t xml:space="preserve">https://raw.githubusercontent.com/zublimemx/marketplaces-product-images/main/products/7506425661893/images/7506425661893_5.jpg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</si>
  <si>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</si>
  <si>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</si>
  <si>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</si>
  <si>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</si>
  <si>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MLM19920876</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</si>
  <si>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</si>
  <si>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</si>
  <si>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</si>
  <si>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</si>
  <si>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</si>
  <si>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</si>
  <si>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</si>
  <si>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</si>
  <si>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</si>
  <si>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https://raw.githubusercontent.com/zublimemx/marketplaces-product-images/main/products/7502209710177/images/7502209710177_2.jpg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</si>
  <si>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</si>
  <si>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</si>
  <si>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</si>
  <si>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</si>
  <si>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MLM39473574</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</si>
  <si>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</si>
  <si>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</si>
  <si>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</si>
  <si>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</si>
  <si>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</si>
  <si>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</si>
  <si>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</si>
  <si>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MLM48931113</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</si>
  <si>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</si>
  <si>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</si>
  <si>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</si>
  <si>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</si>
  <si>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https://raw.githubusercontent.com/zublimemx/marketplaces-product-images/main/products/7501471800272/images/7501471800272_2.jpg</t>
  </si>
  <si>
    <t xml:space="preserve">https://raw.githubusercontent.com/zublimemx/marketplaces-product-images/main/products/7501471800272/images/7501471800272_1.jpg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</si>
  <si>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</si>
  <si>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</si>
  <si>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</si>
  <si>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</si>
  <si>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</si>
  <si>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MLM19097907</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</si>
  <si>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</si>
  <si>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</si>
  <si>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</si>
  <si>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</si>
  <si>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</si>
  <si>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</si>
  <si>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</si>
  <si>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https://raw.githubusercontent.com/zublimemx/marketplaces-product-images/main/products/036000180800/images/036000180800_3.jpg</t>
  </si>
  <si>
    <t xml:space="preserve">https://raw.githubusercontent.com/zublimemx/marketplaces-product-images/main/products/036000180800/images/036000180800_4.jpg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</si>
  <si>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</si>
  <si>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</si>
  <si>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</si>
  <si>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</si>
  <si>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MLM44884964</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</si>
  <si>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</si>
  <si>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</si>
  <si>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</si>
  <si>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</si>
  <si>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</si>
  <si>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https://raw.githubusercontent.com/zublimemx/marketplaces-product-images/main/products/7502224511629/images/7502224511629_2.jpg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</si>
  <si>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</si>
  <si>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</si>
  <si>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</si>
  <si>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</si>
  <si>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</si>
  <si>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</si>
  <si>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MLM50790129</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</si>
  <si>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</si>
  <si>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</si>
  <si>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</si>
  <si>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</si>
  <si>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https://raw.githubusercontent.com/zublimemx/marketplaces-product-images/main/products/7501048623068/images/7501048623068_1.jpg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</si>
  <si>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</si>
  <si>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</si>
  <si>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</si>
  <si>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</si>
  <si>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MLM48916810</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</si>
  <si>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</si>
  <si>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</si>
  <si>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</si>
  <si>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</si>
  <si>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</si>
  <si>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</si>
  <si>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</si>
  <si>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</si>
  <si>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</si>
  <si>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</si>
  <si>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</si>
  <si>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MLM39473503</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</si>
  <si>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</si>
  <si>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</si>
  <si>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</si>
  <si>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</si>
  <si>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</si>
  <si>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</si>
  <si>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</si>
  <si>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</si>
  <si>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https://raw.githubusercontent.com/zublimemx/marketplaces-product-images/main/products/7501050699990/images/7501050699990_2.jpg</t>
  </si>
  <si>
    <t xml:space="preserve">https://raw.githubusercontent.com/zublimemx/marketplaces-product-images/main/products/7501050699990/images/7501050699990_3.jpg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</si>
  <si>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</si>
  <si>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</si>
  <si>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</si>
  <si>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</si>
  <si>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MLM39475405</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</si>
  <si>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</si>
  <si>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</si>
  <si>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</si>
  <si>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</si>
  <si>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https://raw.githubusercontent.com/zublimemx/marketplaces-product-images/main/products/7501537102845/images/7501537102845_2.jpg</t>
  </si>
  <si>
    <t xml:space="preserve">https://raw.githubusercontent.com/zublimemx/marketplaces-product-images/main/products/7501537102845/images/7501537102845_3.jpg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</si>
  <si>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</si>
  <si>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</si>
  <si>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</si>
  <si>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</si>
  <si>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</si>
  <si>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</si>
  <si>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</si>
  <si>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</si>
  <si>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</si>
  <si>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</si>
  <si>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</si>
  <si>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</si>
  <si>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</si>
  <si>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</si>
  <si>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</si>
  <si>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</si>
  <si>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</si>
  <si>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</si>
  <si>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</si>
  <si>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</si>
  <si>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https://raw.githubusercontent.com/zublimemx/marketplaces-product-images/main/products/7501070903411/images/7501070903411_2.jpg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</si>
  <si>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</si>
  <si>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</si>
  <si>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</si>
  <si>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</si>
  <si>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MLM39455582</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</si>
  <si>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</si>
  <si>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</si>
  <si>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</si>
  <si>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</si>
  <si>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https://raw.githubusercontent.com/zublimemx/marketplaces-product-images/main/products/7502216931220/images/7502216931220_2.jpg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</si>
  <si>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</si>
  <si>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</si>
  <si>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</si>
  <si>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</si>
  <si>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MLM51394092</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</si>
  <si>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</si>
  <si>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</si>
  <si>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</si>
  <si>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</si>
  <si>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https://raw.githubusercontent.com/zublimemx/marketplaces-product-images/main/products/7501089809315/images/7501089809315_3.jpg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</si>
  <si>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</si>
  <si>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</si>
  <si>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</si>
  <si>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</si>
  <si>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MLM20748933</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</si>
  <si>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</si>
  <si>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</si>
  <si>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</si>
  <si>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</si>
  <si>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</si>
  <si>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</si>
  <si>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</si>
  <si>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</si>
  <si>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</si>
  <si>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</si>
  <si>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MLM24213202</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</si>
  <si>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</si>
  <si>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</si>
  <si>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</si>
  <si>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</si>
  <si>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</si>
  <si>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</si>
  <si>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</si>
  <si>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</si>
  <si>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</si>
  <si>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</si>
  <si>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</si>
  <si>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</si>
  <si>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</si>
  <si>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</si>
  <si>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</si>
  <si>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</si>
  <si>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</si>
  <si>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</si>
  <si>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</si>
  <si>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</si>
  <si>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</si>
  <si>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</si>
  <si>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</si>
  <si>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</si>
  <si>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</si>
  <si>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</si>
  <si>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</si>
  <si>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</si>
  <si>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</si>
  <si>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</si>
  <si>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https://raw.githubusercontent.com/zublimemx/marketplaces-product-images/main/products/7501390910953/images/7501390910953_2.jpg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</si>
  <si>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</si>
  <si>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</si>
  <si>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</si>
  <si>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</si>
  <si>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MLM39475443</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</si>
  <si>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</si>
  <si>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</si>
  <si>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</si>
  <si>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</si>
  <si>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https://raw.githubusercontent.com/zublimemx/marketplaces-product-images/main/products/7501314703616/images/7501314703616_2.jpg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</si>
  <si>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</si>
  <si>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</si>
  <si>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</si>
  <si>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</si>
  <si>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MLM45284224</t>
  </si>
  <si>
    <t xml:space="preserve">Crema sin color; Uso externo; Caja de cartón con tubo de 2 g</t>
  </si>
  <si>
    <t xml:space="preserve">https://raw.githubusercontent.com/zublimemx/marketplaces-product-images/main/products/7501299303047/images/7501299303047_1.jpg</t>
  </si>
  <si>
    <t xml:space="preserve">https://raw.githubusercontent.com/zublimemx/marketplaces-product-images/main/products/7501299303047/images/7501299303047_2.jpg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</si>
  <si>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</si>
  <si>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</si>
  <si>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</si>
  <si>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</si>
  <si>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MLM45361986</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</si>
  <si>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</si>
  <si>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</si>
  <si>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</si>
  <si>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</si>
  <si>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</si>
  <si>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</si>
  <si>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</si>
  <si>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</si>
  <si>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</si>
  <si>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</si>
  <si>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MLM39455365</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</si>
  <si>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</si>
  <si>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</si>
  <si>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</si>
  <si>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https://raw.githubusercontent.com/zublimemx/marketplaces-product-images/main/products/7501058715685/images/7501058715685_2.jpg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</si>
  <si>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</si>
  <si>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</si>
  <si>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</si>
  <si>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</si>
  <si>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MLM17416537</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</si>
  <si>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</si>
  <si>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</si>
  <si>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</si>
  <si>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</si>
  <si>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https://raw.githubusercontent.com/zublimemx/marketplaces-product-images/main/products/7791293032436/images/7791293032436_3.jpg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</si>
  <si>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</si>
  <si>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</si>
  <si>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</si>
  <si>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</si>
  <si>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MLM17795449</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</si>
  <si>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</si>
  <si>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</si>
  <si>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</si>
  <si>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</si>
  <si>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https://raw.githubusercontent.com/zublimemx/marketplaces-product-images/main/products/7501035919129/images/7501035919129_2.jpg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</si>
  <si>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</si>
  <si>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</si>
  <si>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</si>
  <si>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</si>
  <si>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</si>
  <si>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</si>
  <si>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</si>
  <si>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</si>
  <si>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</si>
  <si>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</si>
  <si>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https://raw.githubusercontent.com/zublimemx/marketplaces-product-images/main/products/714706907654/images/714706907654_1.jpg</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</si>
  <si>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</si>
  <si>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</si>
  <si>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</si>
  <si>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</si>
  <si>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MLM11214951</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</si>
  <si>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</si>
  <si>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</si>
  <si>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</si>
  <si>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</si>
  <si>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</si>
  <si>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https://raw.githubusercontent.com/zublimemx/marketplaces-product-images/main/products/7506205810046/images/7506205810046_4.jpg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</si>
  <si>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</si>
  <si>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</si>
  <si>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</si>
  <si>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</si>
  <si>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MLM39476350</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</si>
  <si>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</si>
  <si>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</si>
  <si>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</si>
  <si>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</si>
  <si>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</si>
  <si>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</si>
  <si>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</si>
  <si>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</si>
  <si>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</si>
  <si>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</si>
  <si>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MLM39474775</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</si>
  <si>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</si>
  <si>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</si>
  <si>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</si>
  <si>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</si>
  <si>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</si>
  <si>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</si>
  <si>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</si>
  <si>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</si>
  <si>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</si>
  <si>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</si>
  <si>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MLM39474924</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</si>
  <si>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</si>
  <si>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</si>
  <si>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</si>
  <si>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</si>
  <si>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</si>
  <si>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</si>
  <si>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https://raw.githubusercontent.com/zublimemx/marketplaces-product-images/main/products/008400000460/images/008400000460_2.jpg</t>
  </si>
  <si>
    <t xml:space="preserve">https://raw.githubusercontent.com/zublimemx/marketplaces-product-images/main/products/008400000460/images/008400000460_3.jpg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</si>
  <si>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</si>
  <si>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</si>
  <si>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</si>
  <si>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</si>
  <si>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MLM45287633</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</si>
  <si>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</si>
  <si>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</si>
  <si>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</si>
  <si>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</si>
  <si>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</si>
  <si>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</si>
  <si>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</si>
  <si>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</si>
  <si>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</si>
  <si>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MLM39455853</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</si>
  <si>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</si>
  <si>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</si>
  <si>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</si>
  <si>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</si>
  <si>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</si>
  <si>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</si>
  <si>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</si>
  <si>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</si>
  <si>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</si>
  <si>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</si>
  <si>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</si>
  <si>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</si>
  <si>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</si>
  <si>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</si>
  <si>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</si>
  <si>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</si>
  <si>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</si>
  <si>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</si>
  <si>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</si>
  <si>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</si>
  <si>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</si>
  <si>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</si>
  <si>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</si>
  <si>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</si>
  <si>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MLM40170802</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</si>
  <si>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</si>
  <si>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</si>
  <si>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</si>
  <si>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</si>
  <si>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</si>
  <si>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</si>
  <si>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</si>
  <si>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</si>
  <si>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MLM39474019</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</si>
  <si>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</si>
  <si>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</si>
  <si>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</si>
  <si>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</si>
  <si>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</si>
  <si>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</si>
  <si>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</si>
  <si>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</si>
  <si>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</si>
  <si>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</si>
  <si>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MLM39455594</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</si>
  <si>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</si>
  <si>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</si>
  <si>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</si>
  <si>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</si>
  <si>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</si>
  <si>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</si>
  <si>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</si>
  <si>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</si>
  <si>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</si>
  <si>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</si>
  <si>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</si>
  <si>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MLM44030340</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</si>
  <si>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</si>
  <si>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</si>
  <si>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</si>
  <si>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https://raw.githubusercontent.com/zublimemx/marketplaces-product-images/main/products/7506425659227/images/7506425659227_2.jpg</t>
  </si>
  <si>
    <t xml:space="preserve">https://raw.githubusercontent.com/zublimemx/marketplaces-product-images/main/products/7506425659227/images/7506425659227_3.jpg</t>
  </si>
  <si>
    <t xml:space="preserve">https://raw.githubusercontent.com/zublimemx/marketplaces-product-images/main/products/7506425659227/images/7506425659227_4.jpg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</si>
  <si>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</si>
  <si>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</si>
  <si>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</si>
  <si>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</si>
  <si>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MLM57347075</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</si>
  <si>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</si>
  <si>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</si>
  <si>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</si>
  <si>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</si>
  <si>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</si>
  <si>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</si>
  <si>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</si>
  <si>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</si>
  <si>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</si>
  <si>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</si>
  <si>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</si>
  <si>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</si>
  <si>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MLM79053394</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</si>
  <si>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</si>
  <si>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</si>
  <si>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</si>
  <si>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</si>
  <si>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</si>
  <si>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</si>
  <si>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</si>
  <si>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</si>
  <si>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</si>
  <si>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</si>
  <si>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</si>
  <si>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</si>
  <si>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MLM39475498</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</si>
  <si>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</si>
  <si>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</si>
  <si>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</si>
  <si>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</si>
  <si>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</si>
  <si>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</si>
  <si>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</si>
  <si>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</si>
  <si>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</si>
  <si>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</si>
  <si>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</si>
  <si>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</si>
  <si>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MLM39475448</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</si>
  <si>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</si>
  <si>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</si>
  <si>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</si>
  <si>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</si>
  <si>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</si>
  <si>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</si>
  <si>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</si>
  <si>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</si>
  <si>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</si>
  <si>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</si>
  <si>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</si>
  <si>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</si>
  <si>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</si>
  <si>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</si>
  <si>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MLM39455798</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</si>
  <si>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</si>
  <si>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</si>
  <si>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</si>
  <si>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</si>
  <si>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</si>
  <si>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</si>
  <si>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</si>
  <si>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</si>
  <si>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</si>
  <si>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</si>
  <si>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</si>
  <si>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</si>
  <si>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</si>
  <si>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</si>
  <si>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</si>
  <si>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</si>
  <si>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</si>
  <si>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</si>
  <si>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</si>
  <si>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</si>
  <si>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</si>
  <si>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MLM19894562</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</si>
  <si>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</si>
  <si>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</si>
  <si>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</si>
  <si>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</si>
  <si>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</si>
  <si>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</si>
  <si>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</si>
  <si>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</si>
  <si>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</si>
  <si>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MLM39474116</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</si>
  <si>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</si>
  <si>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</si>
  <si>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</si>
  <si>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</si>
  <si>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</si>
  <si>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</si>
  <si>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</si>
  <si>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</si>
  <si>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</si>
  <si>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MLM39473895</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</si>
  <si>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</si>
  <si>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</si>
  <si>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</si>
  <si>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</si>
  <si>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</si>
  <si>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</si>
  <si>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</si>
  <si>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</si>
  <si>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</si>
  <si>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</si>
  <si>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</si>
  <si>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</si>
  <si>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MLM39455764</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</si>
  <si>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</si>
  <si>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</si>
  <si>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</si>
  <si>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</si>
  <si>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</si>
  <si>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</si>
  <si>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</si>
  <si>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</si>
  <si>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</si>
  <si>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</si>
  <si>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</si>
  <si>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MLM37496728</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</si>
  <si>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</si>
  <si>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</si>
  <si>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</si>
  <si>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</si>
  <si>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</si>
  <si>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</si>
  <si>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 Dermatológicamente probado; Sin cloruro de sodio; Libre de parabenos; Libre de crueldad animal</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</si>
  <si>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</si>
  <si>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</si>
  <si>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</si>
  <si>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</si>
  <si>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</si>
  <si>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</si>
  <si>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MLM39455785</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</si>
  <si>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</si>
  <si>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</si>
  <si>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</si>
  <si>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</si>
  <si>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</si>
  <si>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</si>
  <si>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</si>
  <si>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</si>
  <si>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</si>
  <si>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</si>
  <si>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</si>
  <si>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</si>
  <si>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</si>
  <si>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</si>
  <si>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MLM19897378</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</si>
  <si>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</si>
  <si>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</si>
  <si>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</si>
  <si>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</si>
  <si>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https://raw.githubusercontent.com/zublimemx/marketplaces-product-images/main/products/7891024036570/images/7891024036570_2.jpg</t>
  </si>
  <si>
    <t xml:space="preserve">https://raw.githubusercontent.com/zublimemx/marketplaces-product-images/main/products/7891024036570/images/7891024036570_3.jpg</t>
  </si>
  <si>
    <t xml:space="preserve">https://raw.githubusercontent.com/zublimemx/marketplaces-product-images/main/products/7891024036570/images/7891024036570_4.jpg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</si>
  <si>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</si>
  <si>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</si>
  <si>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</si>
  <si>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</si>
  <si>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MLM16134272</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</si>
  <si>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</si>
  <si>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</si>
  <si>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</si>
  <si>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</si>
  <si>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https://raw.githubusercontent.com/zublimemx/marketplaces-product-images/main/products/070942303194/images/070942303194_2.jpg</t>
  </si>
  <si>
    <t xml:space="preserve">https://raw.githubusercontent.com/zublimemx/marketplaces-product-images/main/products/070942303194/images/070942303194_4.jpg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</si>
  <si>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</si>
  <si>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</si>
  <si>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</si>
  <si>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</si>
  <si>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MLM39473324</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</si>
  <si>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</si>
  <si>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</si>
  <si>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https://raw.githubusercontent.com/zublimemx/marketplaces-product-images/main/products/7501088505157/images/7501088505157_3.jpg</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</si>
  <si>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</si>
  <si>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</si>
  <si>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https://raw.githubusercontent.com/zublimemx/marketplaces-product-images/main/products/7501088505157/images/7501088505157_4.jpg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</si>
  <si>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</si>
  <si>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</si>
  <si>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</si>
  <si>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</si>
  <si>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MLM39474064</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</si>
  <si>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</si>
  <si>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</si>
  <si>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</si>
  <si>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</si>
  <si>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</si>
  <si>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</si>
  <si>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https://raw.githubusercontent.com/zublimemx/marketplaces-product-images/main/products/7501125105135/images/7501125105135_2.jpg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</si>
  <si>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</si>
  <si>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</si>
  <si>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</si>
  <si>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</si>
  <si>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MLM18977564</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</si>
  <si>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</si>
  <si>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</si>
  <si>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</si>
  <si>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https://raw.githubusercontent.com/zublimemx/marketplaces-product-images/main/products/75002794/images/75002794_3.jpg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</si>
  <si>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</si>
  <si>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</si>
  <si>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</si>
  <si>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</si>
  <si>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MLM54429512</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</si>
  <si>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</si>
  <si>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</si>
  <si>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</si>
  <si>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</si>
  <si>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https://raw.githubusercontent.com/zublimemx/marketplaces-product-images/main/products/714706910913/images/714706910913_3.jpg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</si>
  <si>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</si>
  <si>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</si>
  <si>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</si>
  <si>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</si>
  <si>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MLM53221694</t>
  </si>
  <si>
    <t xml:space="preserve">https://raw.githubusercontent.com/zublimemx/marketplaces-product-images/main/products/714706910890/images/714706910890_1.jpg</t>
  </si>
  <si>
    <t xml:space="preserve">https://raw.githubusercontent.com/zublimemx/marketplaces-product-images/main/products/714706910890/images/714706910890_4.jpg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</si>
  <si>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</si>
  <si>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</si>
  <si>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</si>
  <si>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</si>
  <si>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MLM32461616</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</si>
  <si>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</si>
  <si>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</si>
  <si>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</si>
  <si>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</si>
  <si>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</si>
  <si>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</si>
  <si>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</si>
  <si>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</si>
  <si>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</si>
  <si>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</si>
  <si>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MLM40172894</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</si>
  <si>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</si>
  <si>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</si>
  <si>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</si>
  <si>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</si>
  <si>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</si>
  <si>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</si>
  <si>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</si>
  <si>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</si>
  <si>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</si>
  <si>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MLM26094832</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</si>
  <si>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</si>
  <si>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</si>
  <si>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</si>
  <si>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</si>
  <si>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</si>
  <si>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</si>
  <si>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</si>
  <si>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</si>
  <si>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</si>
  <si>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</si>
  <si>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</si>
  <si>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</si>
  <si>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MLM39473817</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</si>
  <si>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</si>
  <si>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</si>
  <si>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</si>
  <si>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</si>
  <si>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https://raw.githubusercontent.com/zublimemx/marketplaces-product-images/main/products/7502240450018/images/7502240450018_2.jpg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</si>
  <si>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</si>
  <si>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</si>
  <si>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</si>
  <si>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</si>
  <si>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MLM17017421</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</si>
  <si>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</si>
  <si>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</si>
  <si>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</si>
  <si>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</si>
  <si>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</si>
  <si>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</si>
  <si>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</si>
  <si>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</si>
  <si>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MLM17795541</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</si>
  <si>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</si>
  <si>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</si>
  <si>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</si>
  <si>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</si>
  <si>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</si>
  <si>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https://raw.githubusercontent.com/zublimemx/marketplaces-product-images/main/products/7509546078618/images/7509546078618_2.jpg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</si>
  <si>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</si>
  <si>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</si>
  <si>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</si>
  <si>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</si>
  <si>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MLM40170671</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</si>
  <si>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</si>
  <si>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</si>
  <si>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</si>
  <si>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</si>
  <si>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</si>
  <si>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</si>
  <si>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</si>
  <si>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</si>
  <si>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</si>
  <si>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MLM39455915</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</si>
  <si>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</si>
  <si>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</si>
  <si>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</si>
  <si>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</si>
  <si>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</si>
  <si>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https://raw.githubusercontent.com/zublimemx/marketplaces-product-images/main/products/7501299308073/images/7501299308073_2.jpg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</si>
  <si>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</si>
  <si>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</si>
  <si>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</si>
  <si>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</si>
  <si>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MLM39475268</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</si>
  <si>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</si>
  <si>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</si>
  <si>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</si>
  <si>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</si>
  <si>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</si>
  <si>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</si>
  <si>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</si>
  <si>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</si>
  <si>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</si>
  <si>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</si>
  <si>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</si>
  <si>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</si>
  <si>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</si>
  <si>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</si>
  <si>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MLM28330306</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</si>
  <si>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</si>
  <si>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</si>
  <si>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</si>
  <si>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</si>
  <si>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</si>
  <si>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</si>
  <si>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</si>
  <si>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</si>
  <si>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</si>
  <si>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MLM58938599</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</si>
  <si>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</si>
  <si>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</si>
  <si>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</si>
  <si>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</si>
  <si>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</si>
  <si>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https://raw.githubusercontent.com/zublimemx/marketplaces-product-images/main/products/037836050282/images/037836050282_2.jpg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</si>
  <si>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</si>
  <si>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</si>
  <si>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</si>
  <si>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</si>
  <si>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MLM27805686</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</si>
  <si>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</si>
  <si>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</si>
  <si>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</si>
  <si>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</si>
  <si>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https://raw.githubusercontent.com/zublimemx/marketplaces-product-images/main/products/7509546654997/images/7509546654997_4.jpg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</si>
  <si>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</si>
  <si>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</si>
  <si>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</si>
  <si>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</si>
  <si>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</si>
  <si>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</si>
  <si>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</si>
  <si>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</si>
  <si>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</si>
  <si>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</si>
  <si>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</si>
  <si>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</si>
  <si>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</si>
  <si>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</si>
  <si>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MLM39474584</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</si>
  <si>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</si>
  <si>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</si>
  <si>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</si>
  <si>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</si>
  <si>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https://raw.githubusercontent.com/zublimemx/marketplaces-product-images/main/products/7501328979564/images/7501328979564_2.jpg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</si>
  <si>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</si>
  <si>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</si>
  <si>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</si>
  <si>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</si>
  <si>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MLM39473562</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</si>
  <si>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</si>
  <si>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</si>
  <si>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</si>
  <si>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</si>
  <si>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</si>
  <si>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</si>
  <si>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</si>
  <si>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</si>
  <si>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</si>
  <si>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</si>
  <si>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</si>
  <si>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MLM18963382</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</si>
  <si>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</si>
  <si>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</si>
  <si>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</si>
  <si>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</si>
  <si>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</si>
  <si>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</si>
  <si>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</si>
  <si>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</si>
  <si>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MLM39475233</t>
  </si>
  <si>
    <t xml:space="preserve">Anticoagulante oral, inhibidor directo del factor Xa; Caja con 30 comprimidos</t>
  </si>
  <si>
    <t xml:space="preserve">https://raw.githubusercontent.com/zublimemx/marketplaces-product-images/main/products/7501318685499/images/7501318685499_2.jpg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</si>
  <si>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</si>
  <si>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</si>
  <si>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</si>
  <si>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</si>
  <si>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MLM45362013</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</si>
  <si>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</si>
  <si>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</si>
  <si>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</si>
  <si>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</si>
  <si>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</si>
  <si>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</si>
  <si>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https://raw.githubusercontent.com/zublimemx/marketplaces-product-images/main/products/7501122960317/images/7501122960317_2.jpg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</si>
  <si>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</si>
  <si>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</si>
  <si>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</si>
  <si>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</si>
  <si>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MLM39474182</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</si>
  <si>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</si>
  <si>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</si>
  <si>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</si>
  <si>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</si>
  <si>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</si>
  <si>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</si>
  <si>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https://raw.githubusercontent.com/zublimemx/marketplaces-product-images/main/products/7501299330166/images/7501299330166_2.jpg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</si>
  <si>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</si>
  <si>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</si>
  <si>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</si>
  <si>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</si>
  <si>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MLM52435612</t>
  </si>
  <si>
    <t xml:space="preserve">Autoajustable</t>
  </si>
  <si>
    <t xml:space="preserve">Extra Extra Jumbo (XXJumbo)</t>
  </si>
  <si>
    <t xml:space="preserve">Pañal desechable autoajustable con cintura 360; Formato de venta: paquete de 40 piezas; Para bebés de 17 a 24 kg; Gel superabsorbente (BlockGel); Barreras anti-derrames; Cubierta ultrarespirable; Hipoalergénico; Libre de parabenos y de látex; Sin fragancia; Hasta 6 h de protección</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</si>
  <si>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</si>
  <si>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</si>
  <si>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</si>
  <si>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</si>
  <si>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</si>
  <si>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MLM45287888</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</si>
  <si>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</si>
  <si>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</si>
  <si>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</si>
  <si>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</si>
  <si>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</si>
  <si>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</si>
  <si>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</si>
  <si>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https://raw.githubusercontent.com/zublimemx/marketplaces-product-images/main/products/7503027446248/images/7503027446248_2.jpg</t>
  </si>
  <si>
    <t xml:space="preserve">https://raw.githubusercontent.com/zublimemx/marketplaces-product-images/main/products/7503027446248/images/7503027446248_3.jpg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</si>
  <si>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</si>
  <si>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</si>
  <si>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</si>
  <si>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</si>
  <si>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MLM40172250</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</si>
  <si>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</si>
  <si>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</si>
  <si>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</si>
  <si>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</si>
  <si>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</si>
  <si>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https://raw.githubusercontent.com/zublimemx/marketplaces-product-images/main/products/7501314704880/images/7501314704880_2.jpg</t>
  </si>
  <si>
    <t xml:space="preserve">https://raw.githubusercontent.com/zublimemx/marketplaces-product-images/main/products/7501314704880/images/7501314704880_1.jpg</t>
  </si>
  <si>
    <t xml:space="preserve">ULSEN 20MG CAPS C 14 1 1 OMEPRAZOL</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</si>
  <si>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</si>
  <si>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</si>
  <si>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</si>
  <si>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</si>
  <si>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</si>
  <si>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MLM52298372</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</si>
  <si>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</si>
  <si>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</si>
  <si>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</si>
  <si>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</si>
  <si>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</si>
  <si>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</si>
  <si>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</si>
  <si>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</si>
  <si>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</si>
  <si>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277M91 SSA</t>
  </si>
  <si>
    <t xml:space="preserve">Forma farmacéutica: cápsula; Inhibidor de la bomba de protones; Liomont lo lista entre sus productos de libre venta; Sin receta (según catálogo ML)</t>
  </si>
  <si>
    <t xml:space="preserve">https://raw.githubusercontent.com/zublimemx/marketplaces-product-images/main/products/7501299302668/images/7501299302668_2.jpg</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</si>
  <si>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</si>
  <si>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</si>
  <si>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</si>
  <si>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</si>
  <si>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</si>
  <si>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MLM17017672</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</si>
  <si>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</si>
  <si>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</si>
  <si>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</si>
  <si>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</si>
  <si>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</si>
  <si>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</si>
  <si>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</si>
  <si>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</si>
  <si>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</si>
  <si>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</si>
  <si>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MLM22195189</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</si>
  <si>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</si>
  <si>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</si>
  <si>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</si>
  <si>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</si>
  <si>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</si>
  <si>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</si>
  <si>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</si>
  <si>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</si>
  <si>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MLM39455704</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</si>
  <si>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</si>
  <si>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</si>
  <si>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</si>
  <si>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</si>
  <si>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</si>
  <si>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</si>
  <si>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</si>
  <si>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</si>
  <si>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</si>
  <si>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</si>
  <si>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</si>
  <si>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MLM39474825</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</si>
  <si>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</si>
  <si>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</si>
  <si>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</si>
  <si>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</si>
  <si>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</si>
  <si>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</si>
  <si>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</si>
  <si>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</si>
  <si>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</si>
  <si>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</si>
  <si>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</si>
  <si>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MLM39455516</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</si>
  <si>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</si>
  <si>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</si>
  <si>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</si>
  <si>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</si>
  <si>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</si>
  <si>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</si>
  <si>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</si>
  <si>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</si>
  <si>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</si>
  <si>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</si>
  <si>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</si>
  <si>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</si>
  <si>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</si>
  <si>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</si>
  <si>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</si>
  <si>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</si>
  <si>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</si>
  <si>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</si>
  <si>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</si>
  <si>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</si>
  <si>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</si>
  <si>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MLM19542712</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</si>
  <si>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</si>
  <si>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</si>
  <si>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</si>
  <si>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https://raw.githubusercontent.com/zublimemx/marketplaces-product-images/main/products/7501022105207/images/7501022105207_3.jpg</t>
  </si>
  <si>
    <t xml:space="preserve">https://raw.githubusercontent.com/zublimemx/marketplaces-product-images/main/products/7501022105207/images/7501022105207_4.jpg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</si>
  <si>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</si>
  <si>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</si>
  <si>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</si>
  <si>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</si>
  <si>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</si>
  <si>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</si>
  <si>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</si>
  <si>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</si>
  <si>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</si>
  <si>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</si>
  <si>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</si>
  <si>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https://raw.githubusercontent.com/zublimemx/marketplaces-product-images/main/products/7509552828078/images/7509552828078_1.jpg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</si>
  <si>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</si>
  <si>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</si>
  <si>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</si>
  <si>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</si>
  <si>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</si>
  <si>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MLM39455459</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</si>
  <si>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</si>
  <si>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</si>
  <si>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</si>
  <si>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</si>
  <si>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</si>
  <si>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</si>
  <si>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</si>
  <si>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</si>
  <si>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</si>
  <si>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</si>
  <si>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</si>
  <si>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MLM40655926</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</si>
  <si>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</si>
  <si>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</si>
  <si>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</si>
  <si>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</si>
  <si>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</si>
  <si>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</si>
  <si>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https://raw.githubusercontent.com/zublimemx/marketplaces-product-images/main/products/7501034625076/images/7501034625076_3.jpg</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</si>
  <si>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</si>
  <si>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</si>
  <si>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</si>
  <si>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</si>
  <si>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</si>
  <si>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</si>
  <si>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MLM52360732</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</si>
  <si>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</si>
  <si>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</si>
  <si>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</si>
  <si>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</si>
  <si>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</si>
  <si>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</si>
  <si>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</si>
  <si>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</si>
  <si>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</si>
  <si>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</si>
  <si>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</si>
  <si>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</si>
  <si>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MLM40172132</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</si>
  <si>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</si>
  <si>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</si>
  <si>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</si>
  <si>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</si>
  <si>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</si>
  <si>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https://raw.githubusercontent.com/zublimemx/marketplaces-product-images/main/products/7501124100704/images/7501124100704_2.jpg</t>
  </si>
  <si>
    <t xml:space="preserve">https://raw.githubusercontent.com/zublimemx/marketplaces-product-images/main/products/7501124100704/images/7501124100704_3.jpg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</si>
  <si>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</si>
  <si>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</si>
  <si>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</si>
  <si>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</si>
  <si>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MLM13338522</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</si>
  <si>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</si>
  <si>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</si>
  <si>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</si>
  <si>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https://raw.githubusercontent.com/zublimemx/marketplaces-product-images/main/products/7501056330552/images/7501056330552_2.jpg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</si>
  <si>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</si>
  <si>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</si>
  <si>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</si>
  <si>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</si>
  <si>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</si>
  <si>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</si>
  <si>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</si>
  <si>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</si>
  <si>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</si>
  <si>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</si>
  <si>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</si>
  <si>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</si>
  <si>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</si>
  <si>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</si>
  <si>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</si>
  <si>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</si>
  <si>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</si>
  <si>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</si>
  <si>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</si>
  <si>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</si>
  <si>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</si>
  <si>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</si>
  <si>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</si>
  <si>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</si>
  <si>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https://raw.githubusercontent.com/zublimemx/marketplaces-product-images/main/products/5415062119839/images/5415062119839_3.jpg</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</si>
  <si>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</si>
  <si>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</si>
  <si>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</si>
  <si>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</si>
  <si>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</si>
  <si>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</si>
  <si>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MLM40172138</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</si>
  <si>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</si>
  <si>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</si>
  <si>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</si>
  <si>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</si>
  <si>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</si>
  <si>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</si>
  <si>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</si>
  <si>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https://raw.githubusercontent.com/zublimemx/marketplaces-product-images/main/products/7501070903053/images/7501070903053_3.jpg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</si>
  <si>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</si>
  <si>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</si>
  <si>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</si>
  <si>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</si>
  <si>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</si>
  <si>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</si>
  <si>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</si>
  <si>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https://raw.githubusercontent.com/zublimemx/marketplaces-product-images/main/products/17501073025605/images/17501073025605_2.jpg</t>
  </si>
  <si>
    <t xml:space="preserve">https://raw.githubusercontent.com/zublimemx/marketplaces-product-images/main/products/17501073025605/images/17501073025605_1.jpg</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</si>
  <si>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</si>
  <si>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</si>
  <si>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</si>
  <si>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</si>
  <si>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MLM21804205</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</si>
  <si>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</si>
  <si>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</si>
  <si>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</si>
  <si>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</si>
  <si>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</si>
  <si>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</si>
  <si>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</si>
  <si>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</si>
  <si>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MLM19824084</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</si>
  <si>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</si>
  <si>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</si>
  <si>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</si>
  <si>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</si>
  <si>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</si>
  <si>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</si>
  <si>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</si>
  <si>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</si>
  <si>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</si>
  <si>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</si>
  <si>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MLM39474351</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</si>
  <si>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</si>
  <si>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</si>
  <si>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</si>
  <si>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</si>
  <si>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</si>
  <si>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</si>
  <si>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</si>
  <si>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MLM31033688</t>
  </si>
  <si>
    <t xml:space="preserve">Clinical</t>
  </si>
  <si>
    <t xml:space="preserve">Sport Strength</t>
  </si>
  <si>
    <t xml:space="preserve">Barra de crema antitranspirante</t>
  </si>
  <si>
    <t xml:space="preserve">Protección: hasta 96 horas; Formato: crema invisible en barra; Anti-manchas; Secado rápido; Textura ligera; 3 veces más protección contra el sudor que un antitranspirante básico; Fragancia encapsulada; Con ingrediente humectante; Sin alcohol; Dermatológicamente probado; Apto para piel sensible</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</si>
  <si>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</si>
  <si>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</si>
  <si>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</si>
  <si>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</si>
  <si>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</si>
  <si>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</si>
  <si>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</si>
  <si>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</si>
  <si>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</si>
  <si>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</si>
  <si>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</si>
  <si>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</si>
  <si>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</si>
  <si>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</si>
  <si>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</si>
  <si>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</si>
  <si>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</si>
  <si>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</si>
  <si>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</si>
  <si>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</si>
  <si>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MLM48931629</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</si>
  <si>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</si>
  <si>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</si>
  <si>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https://raw.githubusercontent.com/zublimemx/marketplaces-product-images/main/products/7501070615529/images/7501070615529_2.jpg</t>
  </si>
  <si>
    <t xml:space="preserve">https://raw.githubusercontent.com/zublimemx/marketplaces-product-images/main/products/7501070615529/images/7501070615529_3.jpg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</si>
  <si>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</si>
  <si>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</si>
  <si>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</si>
  <si>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</si>
  <si>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MLM28367685</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</si>
  <si>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</si>
  <si>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</si>
  <si>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</si>
  <si>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</si>
  <si>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</si>
  <si>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</si>
  <si>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</si>
  <si>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</si>
  <si>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</si>
  <si>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</si>
  <si>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</si>
  <si>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</si>
  <si>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</si>
  <si>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</si>
  <si>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https://raw.githubusercontent.com/zublimemx/marketplaces-product-images/main/products/7502009749162/images/7502009749162_1.jpg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</si>
  <si>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</si>
  <si>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</si>
  <si>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</si>
  <si>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</si>
  <si>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</si>
  <si>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con sabor a menta, pre-cortada y lista para usar, pensada para prevenir y aliviar las molestias que pueden provocar los brackets y otros aparatos dentales fijos. Se adhiere a brackets, alambres, ganchos, tubos y ligaduras, y forma una barrera protectora entre el aparato y las mejillas, los labios y las encías, que son las zonas donde suele haber roce e irritación.
Beneficios:
- Crea una barrera protectora sobre las zonas del aparato que rozan.
- Las barras vienen pre-cortadas, listas para aplicarse de forma directa.
- Fórmula con vitamina E y aloe vera, que contribuyen al cuidado de los tejidos bucales.
- Sabor a menta, que aporta una sensación de frescura.
- Cera transparente que se integra con los dientes de forma discreta.
- Estuche compacto y reutilizable, para llevarlo a cualquier parte.
Modo de uso:
Coloque una barra de cera pre-cortada directamente sobre la zona del aparato que roza. Consulte las instrucciones del empaque para conocer más detalles.
Presentación:
Estuche con 5 barras de cera pre-cortadas, de la marca GUM (Sunstar).
Advertencias:
Es para uso oral, sobre el aparato de ortodoncia; no está destinada para ingerirse. Manténgase fuera del alcance de los niños.</t>
  </si>
  <si>
    <t xml:space="preserve">MLM19944645</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</si>
  <si>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</si>
  <si>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</si>
  <si>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</si>
  <si>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</si>
  <si>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</si>
  <si>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</si>
  <si>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</si>
  <si>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</si>
  <si>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</si>
  <si>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</si>
  <si>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</si>
  <si>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</si>
  <si>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</si>
  <si>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</si>
  <si>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</si>
  <si>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</si>
  <si>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</si>
  <si>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</si>
  <si>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</si>
  <si>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</si>
  <si>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</si>
  <si>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MLM76444770</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</si>
  <si>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</si>
  <si>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</si>
  <si>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</si>
  <si>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https://raw.githubusercontent.com/zublimemx/marketplaces-product-images/main/products/7506306257603/images/7506306257603_2.jpg</t>
  </si>
  <si>
    <t xml:space="preserve">https://raw.githubusercontent.com/zublimemx/marketplaces-product-images/main/products/7506306257603/images/7506306257603_4.jpg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</si>
  <si>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</si>
  <si>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</si>
  <si>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</si>
  <si>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</si>
  <si>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MLM21314655</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</si>
  <si>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</si>
  <si>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</si>
  <si>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</si>
  <si>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</si>
  <si>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</si>
  <si>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</si>
  <si>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</si>
  <si>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</si>
  <si>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MLM21590598</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</si>
  <si>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</si>
  <si>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</si>
  <si>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</si>
  <si>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</si>
  <si>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</si>
  <si>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</si>
  <si>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</si>
  <si>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</si>
  <si>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</si>
  <si>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</si>
  <si>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</si>
  <si>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</si>
  <si>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MLM39474817</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</si>
  <si>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</si>
  <si>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</si>
  <si>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</si>
  <si>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</si>
  <si>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</si>
  <si>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</si>
  <si>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</si>
  <si>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</si>
  <si>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</si>
  <si>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</si>
  <si>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</si>
  <si>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</si>
  <si>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</si>
  <si>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MLM23529929</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</si>
  <si>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</si>
  <si>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</si>
  <si>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</si>
  <si>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</si>
  <si>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</si>
  <si>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</si>
  <si>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</si>
  <si>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</si>
  <si>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</si>
  <si>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a prueba de agua, de diseño compacto y ligero. Sirve para medir la temperatura corporal por vía axilar u oral, con una lectura rápida en una pantalla LCD grande y retroiluminada. Es una opción práctica para tener en el botiquín del hogar o llevar de viaje.
Beneficios:
- Resistente al agua, con funda protectora incluida.
- Medición rápida, con pantalla LCD de gran tamaño y retroiluminada.
- Alarma de temperatura.
- Apagado automático e indicador de batería baja.
- Batería reemplazable, incluida en el empaque.
- Fabricado con material hipoalergénico.
Modo de uso:
Siga las instrucciones del instructivo incluido en el empaque para colocar el termómetro y leer la temperatura.
Presentación:
Caja con 1 termómetro digital blanco, con funda protectora y batería.
Advertencias:
Limpie y desinfecte el termómetro antes y después de cada uso. Manténgase fuera del alcance de los niños.</t>
  </si>
  <si>
    <t xml:space="preserve">MLM27967092</t>
  </si>
  <si>
    <t xml:space="preserve">Neutek</t>
  </si>
  <si>
    <t xml:space="preserve">Digital contra agua</t>
  </si>
  <si>
    <t xml:space="preserve">Caja con 1 termómetro digital</t>
  </si>
  <si>
    <t xml:space="preserve">Modelo: MT-201C; Tipo: digital; Zona de aplicación: axilar u oral; A prueba de agua; Con alarma; Pantalla LCD retroiluminada; Apagado automático; Indicador de batería baja; Batería reemplazable incluida; Incluye funda protectora; Color: blanco;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</si>
  <si>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</si>
  <si>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</si>
  <si>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</si>
  <si>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</si>
  <si>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</si>
  <si>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</si>
  <si>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una protección de hasta 48 horas.
Beneficios:
- Protección contra el mal olor de los pies hasta por 48 horas.
- Fórmula de triple acción.
- Ayuda a mantener los pies con sensación de frescura.
- Formato de 50 g, cómodo para llevar a todas partes.
- Puede aplicarse también dentro del calzado.
Modo de uso:
Aplique directamente sobre los pies limpios y secos, y también dentro del calzado.
Presentación:
Bote con 50 g de talco desodorante para pies, de la línea Efficient, variante Original.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</si>
  <si>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</si>
  <si>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</si>
  <si>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</si>
  <si>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</si>
  <si>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</si>
  <si>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</si>
  <si>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</si>
  <si>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</si>
  <si>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MLM28765258</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</si>
  <si>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</si>
  <si>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</si>
  <si>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</si>
  <si>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</si>
  <si>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</si>
  <si>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</si>
  <si>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</si>
  <si>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</si>
  <si>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</si>
  <si>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MLM45410841</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</si>
  <si>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</si>
  <si>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</si>
  <si>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</si>
  <si>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</si>
  <si>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</si>
  <si>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https://raw.githubusercontent.com/zublimemx/marketplaces-product-images/main/products/7501072300133/images/7501072300133_2.jpg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</si>
  <si>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</si>
  <si>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</si>
  <si>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</si>
  <si>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</si>
  <si>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MLM39473483</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</si>
  <si>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</si>
  <si>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</si>
  <si>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</si>
  <si>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</si>
  <si>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</si>
  <si>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</si>
  <si>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</si>
  <si>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</si>
  <si>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</si>
  <si>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</si>
  <si>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</si>
  <si>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MLM39475989</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</si>
  <si>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</si>
  <si>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</si>
  <si>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</si>
  <si>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</si>
  <si>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</si>
  <si>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</si>
  <si>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</si>
  <si>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</si>
  <si>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</si>
  <si>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</si>
  <si>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MLM17017072</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</si>
  <si>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</si>
  <si>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</si>
  <si>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</si>
  <si>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</si>
  <si>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</si>
  <si>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</si>
  <si>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</si>
  <si>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</si>
  <si>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</si>
  <si>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</si>
  <si>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https://raw.githubusercontent.com/zublimemx/marketplaces-product-images/main/products/7501008496725/images/7501008496725_3.jpg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</si>
  <si>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</si>
  <si>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</si>
  <si>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</si>
  <si>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</si>
  <si>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MLM58122960</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</si>
  <si>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</si>
  <si>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</si>
  <si>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</si>
  <si>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</si>
  <si>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</si>
  <si>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</si>
  <si>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</si>
  <si>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</si>
  <si>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con una fragancia fresca y duradera de carácter masculino. Su formato en aerosol distribuye el producto de manera uniforme y hace la aplicación rápida y sencilla, por lo que resulta práctico en la rutina diaria. Está formulado para usarse en las axilas; no es antitranspirante y contiene alcohol, que favorece la sensación de frescura.
Beneficios:
- Fragancia Midnight, fresca y masculina.
- Ayuda a controlar el olor corporal.
- Aerosol de aplicación fácil y uniforme.
- Para uso diario en las axilas.
Modo de uso:
Rocíe sobre las axilas limpias y secas, manteniendo el envase a unos 15 cm de distancia.
Presentación:
Aerosol de 159 ml (113 g de peso neto), una pieza.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</si>
  <si>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MLM17017489</t>
  </si>
  <si>
    <t xml:space="preserve">Midnight</t>
  </si>
  <si>
    <t xml:space="preserve">Peso neto: 113 g; Formato: aerosol; No es antitranspirante; Con alcohol; Zona de aplicación: axilas</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</si>
  <si>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</si>
  <si>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</si>
  <si>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</si>
  <si>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</si>
  <si>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</si>
  <si>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</si>
  <si>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MLM52363458</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</si>
  <si>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</si>
  <si>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</si>
  <si>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</si>
  <si>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</si>
  <si>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</si>
  <si>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</si>
  <si>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</si>
  <si>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</si>
  <si>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</si>
  <si>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</si>
  <si>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</si>
  <si>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MLM47423165</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</si>
  <si>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</si>
  <si>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</si>
  <si>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</si>
  <si>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</si>
  <si>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https://raw.githubusercontent.com/zublimemx/marketplaces-product-images/main/products/7501318658189/images/7501318658189_1.jpg</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</si>
  <si>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</si>
  <si>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</si>
  <si>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</si>
  <si>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</si>
  <si>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</si>
  <si>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MLM53989073</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</si>
  <si>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</si>
  <si>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</si>
  <si>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</si>
  <si>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</si>
  <si>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</si>
  <si>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</si>
  <si>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</si>
  <si>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</si>
  <si>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</si>
  <si>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</si>
  <si>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</si>
  <si>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</si>
  <si>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MLM47422548</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</si>
  <si>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</si>
  <si>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</si>
  <si>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</si>
  <si>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https://raw.githubusercontent.com/zublimemx/marketplaces-product-images/main/products/7501871720767/images/7501871720767_2.jpg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</si>
  <si>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</si>
  <si>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</si>
  <si>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</si>
  <si>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</si>
  <si>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MLM39473762</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</si>
  <si>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</si>
  <si>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</si>
  <si>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</si>
  <si>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</si>
  <si>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</si>
  <si>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</si>
  <si>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</si>
  <si>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</si>
  <si>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https://raw.githubusercontent.com/zublimemx/marketplaces-product-images/main/products/5391189310673/images/5391189310673_2.jpg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</si>
  <si>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</si>
  <si>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</si>
  <si>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</si>
  <si>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</si>
  <si>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MLM48916878</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</si>
  <si>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</si>
  <si>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</si>
  <si>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</si>
  <si>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</si>
  <si>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</si>
  <si>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</si>
  <si>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</si>
  <si>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</si>
  <si>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</si>
  <si>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</si>
  <si>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https://raw.githubusercontent.com/zublimemx/marketplaces-product-images/main/products/7501027800053/images/7501027800053_3.jpg</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</si>
  <si>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</si>
  <si>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</si>
  <si>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</si>
  <si>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</si>
  <si>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</si>
  <si>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</si>
  <si>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MLM39475985</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</si>
  <si>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</si>
  <si>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</si>
  <si>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</si>
  <si>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</si>
  <si>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</si>
  <si>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</si>
  <si>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</si>
  <si>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</si>
  <si>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</si>
  <si>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</si>
  <si>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</si>
  <si>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MLM39455687</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</si>
  <si>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</si>
  <si>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</si>
  <si>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</si>
  <si>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</si>
  <si>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</si>
  <si>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</si>
  <si>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</si>
  <si>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</si>
  <si>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</si>
  <si>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</si>
  <si>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</si>
  <si>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MLM27773731</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</si>
  <si>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</si>
  <si>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</si>
  <si>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</si>
  <si>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</si>
  <si>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</si>
  <si>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</si>
  <si>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</si>
  <si>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</si>
  <si>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</si>
  <si>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MLM42516188</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</si>
  <si>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</si>
  <si>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</si>
  <si>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</si>
  <si>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</si>
  <si>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https://raw.githubusercontent.com/zublimemx/marketplaces-product-images/main/products/7501033955969/images/7501033955969_1.jpg</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</si>
  <si>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</si>
  <si>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</si>
  <si>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https://raw.githubusercontent.com/zublimemx/marketplaces-product-images/main/products/7501033955969/images/7501033955969_4.jpg</t>
  </si>
  <si>
    <t xml:space="preserve">SAMYR 500MG C 40 TABS</t>
  </si>
  <si>
    <t xml:space="preserve">7501035909007</t>
  </si>
  <si>
    <t xml:space="preserve">Desodorante Stefano Black en Barra 60 g</t>
  </si>
  <si>
    <t xml:space="preserve">Descripción:
Stefano Black es un desodorante antitranspirante en barra de 60 g, formulado para el cuidado masculino. Ayuda a reducir la transpiración y a eliminar el mal olor que producen las bacterias en la piel, para mantener la sensación de frescura durante todo el día. Su aroma es varonil y distintivo, de tipo maderoso, aromático y herbario.
Beneficios:
- Protección antitranspirante y contra el mal olor durante todo el día.
- Aroma que perdura, que combina madera de sándalo, vetiver y esencia de clavo.
- Fórmula sin alcohol, hipoalergénica y dermatológicamente testeada.
- Formato de barra (stick), práctico para llevar y aplicar.
- Fórmula pensada para hombres que buscan seguridad en su rutina diaria.
Modo de uso:
Aplique la barra directamente sobre las axilas limpias y secas.
Presentación:
1 pieza de 60 g en barra, de la línea Stefano Black, para hombre.</t>
  </si>
  <si>
    <t xml:space="preserve">MLM17017173</t>
  </si>
  <si>
    <t xml:space="preserve">Maderosa, aromática y herbaria (sándalo, vetiver y clavo)</t>
  </si>
  <si>
    <t xml:space="preserve">Formato de venta: pieza individual; Tipo: desodorante en barra; Antitranspirante; Sin alcohol; Hipoalergénico; Dermatológicamente testeado; Zona de aplicación: axilas</t>
  </si>
  <si>
    <t xml:space="preserve">https://raw.githubusercontent.com/zublimemx/marketplaces-product-images/main/products/7501035909007/images/7501035909007_1.jpg</t>
  </si>
  <si>
    <t xml:space="preserve">https://raw.githubusercontent.com/zublimemx/marketplaces-product-images/main/products/7501035909007/images/7501035909007_4.jpg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</si>
  <si>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</si>
  <si>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</si>
  <si>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</si>
  <si>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</si>
  <si>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</si>
  <si>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Los pañuelos desechables Kleenex de hoja doble son resistentes, absorbentes y suaves al tacto, pensados para la limpieza de la nariz, el rostro y las manos. Se presentan en una caja con 180 piezas y diseño decorativo, práctica para tener a la mano en casa, en la escuela o en la oficina, ideal para cualquier espacio.
Beneficios:
- Hoja doble para un buen rendimiento, con la suavidad y la resistencia que caracterizan a la marca.
- Ligeros y suaves al tacto.
- Absorbentes, para el uso cotidiano.
- Cada pañuelo mide 21.5 x 21.0 cm.
- Desechables, para un uso higiénico.
Modo de uso:
Tome un pañuelo de la caja, utilícelo para la limpieza de la nariz, el rostro o las manos y deséchelo después de usarlo.
Presentación:
Caja con 180 pañuelos desechables de hoja doble, de la marca Kleenex, que se vende como una unidad. El diseño decorativo de la caja puede variar entre lotes.</t>
  </si>
  <si>
    <t xml:space="preserve">MLM23142359</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</si>
  <si>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</si>
  <si>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</si>
  <si>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</si>
  <si>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</si>
  <si>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https://raw.githubusercontent.com/zublimemx/marketplaces-product-images/main/products/7501017361113/images/7501017361113_2.jpg</t>
  </si>
  <si>
    <t xml:space="preserve">PLO KLEENEX C/180</t>
  </si>
  <si>
    <t xml:space="preserve">7509546700298</t>
  </si>
  <si>
    <t xml:space="preserve">Desodorante Neutro Balance + Colágeno Aerosol 91 g</t>
  </si>
  <si>
    <t xml:space="preserve">Descripción:
Palmolive Neutro Balance Dermoprotector + Colágeno es un antitranspirante en aerosol de 91 g, de uso unisex, que ofrece protección frente al sudor y al mal olor hasta por 72 horas. Incorpora colágeno, que actúa como agente humectante para ayudar a mantener la piel de las axilas suave e hidratada después de cada aplicación, y su fórmula libre de alcohol está pensada para la piel sensible.
Beneficios:
- Fórmula antitranspirante que bloquea la humedad y mantiene la axila seca hasta por 72 horas.
- Con colágeno, que humecta la piel tras la aplicación.
- Libre de alcohol, para un uso delicado en piel sensible.
- Dermatológicamente testeado; según la información del producto cuenta con el aval de la Fundación Mexicana para la Dermatología.
- Fragancia neutra, suave y delicada, que acompaña con frescura durante el día.
Modo de uso:
Aplíquelo diariamente sobre las axilas después del baño habitual.
Presentación:
Aerosol (spray) de 91 g, una pieza, de la línea Neutro Balance.
Advertencias:
Producto en aerosol: manténgalo alejado del fuego y del calor, y consulte las advertencias impresas en el envase. Manténgase fuera del alcance de los niños.</t>
  </si>
  <si>
    <t xml:space="preserve">MLM51598262</t>
  </si>
  <si>
    <t xml:space="preserve">Dermoprotector + Colágeno</t>
  </si>
  <si>
    <t xml:space="preserve">Sin género</t>
  </si>
  <si>
    <t xml:space="preserve">Formato de venta: pieza individual; Tipo: antitranspirante en aerosol; Protección: 72 horas; Sin alcohol; Dermatológicamente testeado; Apto para piel sensible</t>
  </si>
  <si>
    <t xml:space="preserve">https://raw.githubusercontent.com/zublimemx/marketplaces-product-images/main/products/7509546700298/images/7509546700298_1.jpg</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</si>
  <si>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</si>
  <si>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</si>
  <si>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</si>
  <si>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</si>
  <si>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MLM39475848</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</si>
  <si>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</si>
  <si>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</si>
  <si>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</si>
  <si>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</si>
  <si>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</si>
  <si>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</si>
  <si>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</si>
  <si>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</si>
  <si>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</si>
  <si>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MLM21706561</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</si>
  <si>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</si>
  <si>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</si>
  <si>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</si>
  <si>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</si>
  <si>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</si>
  <si>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</si>
  <si>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</si>
  <si>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</si>
  <si>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</si>
  <si>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</si>
  <si>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MLM40170623</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</si>
  <si>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</si>
  <si>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</si>
  <si>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</si>
  <si>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</si>
  <si>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</si>
  <si>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</si>
  <si>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https://raw.githubusercontent.com/zublimemx/marketplaces-product-images/main/products/7501088505720/images/7501088505720_3.jpg</t>
  </si>
  <si>
    <t xml:space="preserve">https://raw.githubusercontent.com/zublimemx/marketplaces-product-images/main/products/7501088505720/images/7501088505720_4.jpg</t>
  </si>
  <si>
    <t xml:space="preserve">GELAN PLUS FCO 250ML</t>
  </si>
  <si>
    <t xml:space="preserve">7509546063843</t>
  </si>
  <si>
    <t xml:space="preserve">Desodorante Lady Speed Stick 24/7 Powder Fresh 91 g</t>
  </si>
  <si>
    <t xml:space="preserve">Descripción:
Lady Speed Stick 24/7 Powder Fresh es un antitranspirante en aerosol para mujer, de Colgate-Palmolive, con una fragancia Powder Fresh de tipo femenino. Forma una barrera protectora que combate el mal olor durante 48 horas, los siete días de la semana, y está pensado para acompañar la rutina de ejercicio, las caminatas bajo el sol o cualquier actividad diaria.
Beneficios:
- Protección antitranspirante de larga duración para las axilas, hasta por 48 horas.
- Fórmula sin alcohol.
- No deja residuos blancos sobre la piel y no mancha la ropa.
- Fragancia Powder Fresh, suave y agradable.
- Formato en aerosol que distribuye el producto de manera uniforme.
Modo de uso:
Oprima la válvula desde una distancia aproximada de 15 centímetros y aplique sobre las axilas.
Presentación:
Aerosol de 91 g (150 ml), una pieza.
Advertencias:
Producto inflamable en envase a presión: manténgalo alejado del fuego y del calor. Uso externo. Manténgase fuera del alcance de los niños.</t>
  </si>
  <si>
    <t xml:space="preserve">MLM17017084</t>
  </si>
  <si>
    <t xml:space="preserve">Formato de venta: pieza individual; Protección: 48 horas; Antitranspirante; Sin alcohol; Contenido: 150 ml (91 g); Zona de aplicación: axilas</t>
  </si>
  <si>
    <t xml:space="preserve">https://raw.githubusercontent.com/zublimemx/marketplaces-product-images/main/products/7509546063843/images/7509546063843_2.jpg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</si>
  <si>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</si>
  <si>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</si>
  <si>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</si>
  <si>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</si>
  <si>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</si>
  <si>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</si>
  <si>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</si>
  <si>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</si>
  <si>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</si>
  <si>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</si>
  <si>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</si>
  <si>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MLM40655923</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</si>
  <si>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</si>
  <si>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</si>
  <si>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</si>
  <si>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</si>
  <si>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</si>
  <si>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https://raw.githubusercontent.com/zublimemx/marketplaces-product-images/main/products/7501101624636/images/7501101624636_2.jpg</t>
  </si>
  <si>
    <t xml:space="preserve">https://raw.githubusercontent.com/zublimemx/marketplaces-product-images/main/products/7501101624636/images/7501101624636_3.jpg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</si>
  <si>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</si>
  <si>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</si>
  <si>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</si>
  <si>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</si>
  <si>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MLM39455533</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</si>
  <si>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</si>
  <si>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</si>
  <si>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</si>
  <si>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</si>
  <si>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https://raw.githubusercontent.com/zublimemx/marketplaces-product-images/main/products/7501058715517/images/7501058715517_3.jpg</t>
  </si>
  <si>
    <t xml:space="preserve">GRANEODIN B MTA TAB C24 PAST</t>
  </si>
  <si>
    <t xml:space="preserve">7501027567062</t>
  </si>
  <si>
    <t xml:space="preserve">Protectores de Lactancia Evenflo Advanced 30 Piezas</t>
  </si>
  <si>
    <t xml:space="preserve">Descripción:
Los protectores de lactancia Evenflo Advanced son discos desechables diseñados para flujo súper abundante. Cuentan con Absorgel, un núcleo que captura el líquido y lo retiene, repartiéndolo por canales internos para ayudar a conservar seca la zona durante más tiempo. Son hipoalergénicos y vienen en bolsitas individuales, para mayor higiene y comodidad en el uso diario.
Beneficios:
- Núcleo Absorgel que encapsula el líquido y lo reparte a través de canales internos.
- Capa exterior impermeable que ayuda a prevenir fugas y a mantener la ropa seca.
- Cubierta respirable que permite el paso del aire.
- Bandas adhesivas que sujetan el protector a la prenda para que no se mueva.
- Forma anatómica y contorneada, que se ajusta de manera discreta por debajo de la ropa.
- Con aloe vera y vitamina E para cuidar la piel.
- Hipoalergénicos y empacados en bolsitas individuales.
Presentación:
Caja con 30 protectores de lactancia desechables, cada uno en bolsita individual.</t>
  </si>
  <si>
    <t xml:space="preserve">MLM31228980</t>
  </si>
  <si>
    <t xml:space="preserve">Caja con 30 piezas</t>
  </si>
  <si>
    <t xml:space="preserve">Tipo: protectores de lactancia desechables; Sistema Absorgel; Con aloe vera y vitamina E; Cintas adheribles; Capa exterior impermeable; Cubierta respirable; Forma anatómica; Hipoalergénicos;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</si>
  <si>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</si>
  <si>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</si>
  <si>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</si>
  <si>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</si>
  <si>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</si>
  <si>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</si>
  <si>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</si>
  <si>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</si>
  <si>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</si>
  <si>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https://raw.githubusercontent.com/zublimemx/marketplaces-product-images/main/products/7501123002085/images/7501123002085_2.jpg</t>
  </si>
  <si>
    <t xml:space="preserve">NOCOLODI 160MG C/30 TABS FENOFIBRATO GROSSMAN</t>
  </si>
  <si>
    <t xml:space="preserve">7502214982477</t>
  </si>
  <si>
    <t xml:space="preserve">Condones Prudence Sabor y Aroma Fresa 3 Piezas</t>
  </si>
  <si>
    <t xml:space="preserve">Descripción:
Los condones masculinos Prudence con sabor y aroma a fresa son de hule látex natural lubricado y están elaborados por Laboratorios DKT. Pertenecen a la línea Sabor y Aroma de la marca y cada caja contiene 3 condones de un solo uso, con una fragancia y un sabor a fresa que aportan un toque distinto a la experiencia.
Beneficios:
- Sabor y aroma a fresa.
- Elaborados con hule látex natural.
- Lubricados.
- Caja con 3 piezas de un solo uso.
Presentación:
Caja con 3 condones masculinos de hule látex natural, lubricados, con sabor y aroma a fresa. El empaque muestra la leyenda "Condones lubricados" y una imagen de fresas.
Advertencias:
- Contiene látex natural.
- Cada condón es de un solo uso.
- Consérvelos a no más de 30 °C y en su empaque cerrado.
- Lea las instrucciones del empaque antes de usarlos.
- No se deje al alcance de los niños.</t>
  </si>
  <si>
    <t xml:space="preserve">MLM18978701</t>
  </si>
  <si>
    <t xml:space="preserve">DKT México</t>
  </si>
  <si>
    <t xml:space="preserve">Sabor y Aroma</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</si>
  <si>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</si>
  <si>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</si>
  <si>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</si>
  <si>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https://raw.githubusercontent.com/zublimemx/marketplaces-product-images/main/products/7502214982477/images/7502214982477_2.jpg</t>
  </si>
  <si>
    <t xml:space="preserve">https://raw.githubusercontent.com/zublimemx/marketplaces-product-images/main/products/7502214982477/images/7502214982477_3.jpg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</si>
  <si>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</si>
  <si>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</si>
  <si>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</si>
  <si>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</si>
  <si>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</si>
  <si>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</si>
  <si>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</si>
  <si>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</si>
  <si>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</si>
  <si>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</si>
  <si>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</si>
  <si>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</si>
  <si>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</si>
  <si>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</si>
  <si>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MLM53409777</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</si>
  <si>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</si>
  <si>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</si>
  <si>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</si>
  <si>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</si>
  <si>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</si>
  <si>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https://raw.githubusercontent.com/zublimemx/marketplaces-product-images/main/products/7500435162241/images/7500435162241_1.jpg</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</si>
  <si>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</si>
  <si>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</si>
  <si>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</si>
  <si>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</si>
  <si>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MLM39476429</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</si>
  <si>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</si>
  <si>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</si>
  <si>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</si>
  <si>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https://raw.githubusercontent.com/zublimemx/marketplaces-product-images/main/products/7501299306840/images/7501299306840_1.jpg</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</si>
  <si>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</si>
  <si>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</si>
  <si>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</si>
  <si>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</si>
  <si>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</si>
  <si>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</si>
  <si>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MLM45287844</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</si>
  <si>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</si>
  <si>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</si>
  <si>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</si>
  <si>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</si>
  <si>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https://raw.githubusercontent.com/zublimemx/marketplaces-product-images/main/products/7501390913374/images/7501390913374_2.jpg</t>
  </si>
  <si>
    <t xml:space="preserve">ITALDERMOL G CRA 10G</t>
  </si>
  <si>
    <t xml:space="preserve">7501035911024</t>
  </si>
  <si>
    <t xml:space="preserve">Crema Dental Colgate Máxima Protección Anticaries 125 ml</t>
  </si>
  <si>
    <t xml:space="preserve">Descripción:
Colgate Máxima Protección Anticaries es una crema dental con flúor y calcio (Micro-Calcio), de sabor original a menta y de uso diario. Su fórmula fortalece los dientes y ayuda a combatir las caries, incluso en los espacios entre los dientes, además de dejar una sensación de limpieza y un aliento fresco por más tiempo.
Beneficios:
- Protección anticaries con flúor (monofluorofosfato de sodio).
- Fórmula con calcio (Micro-Calcio) para proteger el esmalte.
- Limpieza profunda desde el primer uso.
- Aliento fresco con su sabor original a menta.
- Tubo familiar de 125 ml, para el uso diario en la higiene bucal.
Ingredientes:
Dicalcium Phosphate Dihydrate, Aqua, Glycerin, Sodium Lauryl Sulfate, Cellulose Gum, Sodium Monofluorophosphate, Hydrated Silica, Aroma, Tetrasodium Pyrophosphate, Sodium Saccharin, Limonene.
Modo de uso:
Cepíllese los dientes tres veces al día, después de cada comida, durante 2 minutos como mínimo, y enjuague bien al terminar.
Presentación:
Tubo con 125 ml de crema dental (181.3 g de contenido neto).
Advertencias:
No ingerir. Este producto no está indicado para niños. Manténgase fuera del alcance de los niños.</t>
  </si>
  <si>
    <t xml:space="preserve">MLM18971900</t>
  </si>
  <si>
    <t xml:space="preserve">Menta (sabor original)</t>
  </si>
  <si>
    <t xml:space="preserve">Contenido neto: 125 ml (181.3 g); Con flúor y calcio (Micro-Calcio)</t>
  </si>
  <si>
    <t xml:space="preserve">https://raw.githubusercontent.com/zublimemx/marketplaces-product-images/main/products/7501035911024/images/7501035911024_1.jpg</t>
  </si>
  <si>
    <t xml:space="preserve">https://raw.githubusercontent.com/zublimemx/marketplaces-product-images/main/products/7501035911024/images/7501035911024_2.jpg</t>
  </si>
  <si>
    <t xml:space="preserve">https://raw.githubusercontent.com/zublimemx/marketplaces-product-images/main/products/7501035911024/images/7501035911024_3.jpg</t>
  </si>
  <si>
    <t xml:space="preserve">https://raw.githubusercontent.com/zublimemx/marketplaces-product-images/main/products/7501035911024/images/7501035911024_4.jpg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</si>
  <si>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</si>
  <si>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</si>
  <si>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</si>
  <si>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</si>
  <si>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</si>
  <si>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</si>
  <si>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</si>
  <si>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</si>
  <si>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</si>
  <si>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https://raw.githubusercontent.com/zublimemx/marketplaces-product-images/main/products/650240011153/images/650240011153_2.jpg</t>
  </si>
  <si>
    <t xml:space="preserve">https://raw.githubusercontent.com/zublimemx/marketplaces-product-images/main/products/650240011153/images/650240011153_3.jpg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</si>
  <si>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</si>
  <si>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</si>
  <si>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</si>
  <si>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</si>
  <si>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MLM17017367</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</si>
  <si>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</si>
  <si>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</si>
  <si>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</si>
  <si>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</si>
  <si>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</si>
  <si>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</si>
  <si>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</si>
  <si>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</si>
  <si>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</si>
  <si>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</si>
  <si>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MLM39473327</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</si>
  <si>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</si>
  <si>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</si>
  <si>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</si>
  <si>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</si>
  <si>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https://raw.githubusercontent.com/zublimemx/marketplaces-product-images/main/products/7501072340092/images/7501072340092_2.jpg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</si>
  <si>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</si>
  <si>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</si>
  <si>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</si>
  <si>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</si>
  <si>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MLM34506746</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</si>
  <si>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</si>
  <si>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</si>
  <si>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</si>
  <si>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</si>
  <si>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</si>
  <si>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</si>
  <si>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</si>
  <si>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</si>
  <si>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</si>
  <si>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</si>
  <si>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</si>
  <si>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MLM17795437</t>
  </si>
  <si>
    <t xml:space="preserve">Miel y Manzanilla</t>
  </si>
  <si>
    <t xml:space="preserve">Shampoo suave; Para toda la familia</t>
  </si>
  <si>
    <t xml:space="preserve">https://raw.githubusercontent.com/zublimemx/marketplaces-product-images/main/products/7509546072050/images/7509546072050_2.jpg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</si>
  <si>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</si>
  <si>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</si>
  <si>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</si>
  <si>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</si>
  <si>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MLM29326348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</si>
  <si>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</si>
  <si>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</si>
  <si>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</si>
  <si>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https://raw.githubusercontent.com/zublimemx/marketplaces-product-images/main/products/75076337/images/75076337_2.jpg</t>
  </si>
  <si>
    <t xml:space="preserve">https://raw.githubusercontent.com/zublimemx/marketplaces-product-images/main/products/75076337/images/75076337_1.jpg</t>
  </si>
  <si>
    <t xml:space="preserve">https://raw.githubusercontent.com/zublimemx/marketplaces-product-images/main/products/75076337/images/75076337_4.jpg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</si>
  <si>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</si>
  <si>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</si>
  <si>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</si>
  <si>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</si>
  <si>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MLM42269393</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</si>
  <si>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</si>
  <si>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</si>
  <si>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</si>
  <si>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</si>
  <si>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</si>
  <si>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</si>
  <si>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</si>
  <si>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</si>
  <si>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</si>
  <si>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https://raw.githubusercontent.com/zublimemx/marketplaces-product-images/main/products/7803510000590/images/7803510000590_2.jpg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</si>
  <si>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</si>
  <si>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</si>
  <si>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</si>
  <si>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</si>
  <si>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MLM17017711</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</si>
  <si>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</si>
  <si>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</si>
  <si>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</si>
  <si>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</si>
  <si>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https://raw.githubusercontent.com/zublimemx/marketplaces-product-images/main/products/7791293028781/images/7791293028781_1.jpg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</si>
  <si>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</si>
  <si>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</si>
  <si>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</si>
  <si>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</si>
  <si>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MLM45287530</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</si>
  <si>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</si>
  <si>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</si>
  <si>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</si>
  <si>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</si>
  <si>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</si>
  <si>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</si>
  <si>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</si>
  <si>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https://raw.githubusercontent.com/zublimemx/marketplaces-product-images/main/products/7501088559211/images/7501088559211_2.jpg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</si>
  <si>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</si>
  <si>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</si>
  <si>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</si>
  <si>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</si>
  <si>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MLM18978754</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</si>
  <si>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</si>
  <si>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</si>
  <si>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</si>
  <si>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</si>
  <si>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</si>
  <si>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</si>
  <si>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</si>
  <si>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</si>
  <si>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</si>
  <si>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MLM56719385</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</si>
  <si>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</si>
  <si>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</si>
  <si>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</si>
  <si>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</si>
  <si>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</si>
  <si>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</si>
  <si>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</si>
  <si>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</si>
  <si>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</si>
  <si>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</si>
  <si>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</si>
  <si>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</si>
  <si>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</si>
  <si>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MLM17017551</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</si>
  <si>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</si>
  <si>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</si>
  <si>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</si>
  <si>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</si>
  <si>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https://raw.githubusercontent.com/zublimemx/marketplaces-product-images/main/products/7509546064697/images/7509546064697_3.jpg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</si>
  <si>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</si>
  <si>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</si>
  <si>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</si>
  <si>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</si>
  <si>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MLM31399919</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</si>
  <si>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</si>
  <si>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</si>
  <si>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</si>
  <si>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</si>
  <si>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</si>
  <si>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</si>
  <si>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</si>
  <si>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https://raw.githubusercontent.com/zublimemx/marketplaces-product-images/main/products/7501109760886/images/7501109760886_2.jpg</t>
  </si>
  <si>
    <t xml:space="preserve">https://raw.githubusercontent.com/zublimemx/marketplaces-product-images/main/products/7501109760886/images/7501109760886_1.jpg</t>
  </si>
  <si>
    <t xml:space="preserve">https://raw.githubusercontent.com/zublimemx/marketplaces-product-images/main/products/7501109760886/images/7501109760886_3.jpg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</si>
  <si>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</si>
  <si>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</si>
  <si>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</si>
  <si>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</si>
  <si>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MLM19701336</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</si>
  <si>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</si>
  <si>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</si>
  <si>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</si>
  <si>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</si>
  <si>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</si>
  <si>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</si>
  <si>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https://raw.githubusercontent.com/zublimemx/marketplaces-product-images/main/products/7500435155854/images/7500435155854_2.jpg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</si>
  <si>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</si>
  <si>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</si>
  <si>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</si>
  <si>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</si>
  <si>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</si>
  <si>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</si>
  <si>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</si>
  <si>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</si>
  <si>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</si>
  <si>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</si>
  <si>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</si>
  <si>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</si>
  <si>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</si>
  <si>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</si>
  <si>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</si>
  <si>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</si>
  <si>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</si>
  <si>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</si>
  <si>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</si>
  <si>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</si>
  <si>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MLM34281482</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</si>
  <si>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</si>
  <si>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</si>
  <si>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</si>
  <si>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</si>
  <si>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</si>
  <si>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</si>
  <si>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https://raw.githubusercontent.com/zublimemx/marketplaces-product-images/main/products/7506306252875/images/7506306252875_4.jpg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</si>
  <si>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</si>
  <si>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</si>
  <si>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</si>
  <si>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</si>
  <si>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MLM17017066</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</si>
  <si>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</si>
  <si>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</si>
  <si>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</si>
  <si>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</si>
  <si>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</si>
  <si>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</si>
  <si>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</si>
  <si>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</si>
  <si>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</si>
  <si>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MLM40172423</t>
  </si>
  <si>
    <t xml:space="preserve">Forma farmacéutica: tabletas; Grupo terapéutico: antidiabético; Indicado en diabetes mellitus tipo 2</t>
  </si>
  <si>
    <t xml:space="preserve">https://raw.githubusercontent.com/zublimemx/marketplaces-product-images/main/products/7501125114717/images/7501125114717_2.jpg</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</si>
  <si>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</si>
  <si>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</si>
  <si>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</si>
  <si>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</si>
  <si>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</si>
  <si>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MLM40172102</t>
  </si>
  <si>
    <t xml:space="preserve">Alli-Triple</t>
  </si>
  <si>
    <t xml:space="preserve">Caja con 6 tabletas</t>
  </si>
  <si>
    <t xml:space="preserve">100M2020 SSA V</t>
  </si>
  <si>
    <t xml:space="preserve">https://raw.githubusercontent.com/zublimemx/marketplaces-product-images/main/products/650240053634/images/650240053634_4.jpg</t>
  </si>
  <si>
    <t xml:space="preserve">https://raw.githubusercontent.com/zublimemx/marketplaces-product-images/main/products/650240053634/images/650240053634_2.jpg</t>
  </si>
  <si>
    <t xml:space="preserve">https://raw.githubusercontent.com/zublimemx/marketplaces-product-images/main/products/650240053634/images/650240053634_3.jpg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</si>
  <si>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</si>
  <si>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</si>
  <si>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</si>
  <si>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</si>
  <si>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MLM40655968</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</si>
  <si>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</si>
  <si>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</si>
  <si>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</si>
  <si>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</si>
  <si>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</si>
  <si>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</si>
  <si>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</si>
  <si>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</si>
  <si>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</si>
  <si>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</si>
  <si>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</si>
  <si>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</si>
  <si>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MLM47438299</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</si>
  <si>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</si>
  <si>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</si>
  <si>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</si>
  <si>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</si>
  <si>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https://raw.githubusercontent.com/zublimemx/marketplaces-product-images/main/products/7501201490797/images/7501201490797_3.jpg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</si>
  <si>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</si>
  <si>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</si>
  <si>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</si>
  <si>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</si>
  <si>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MLM39472424</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</si>
  <si>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</si>
  <si>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</si>
  <si>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</si>
  <si>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</si>
  <si>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</si>
  <si>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</si>
  <si>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</si>
  <si>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</si>
  <si>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MLM39474547</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</si>
  <si>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</si>
  <si>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</si>
  <si>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</si>
  <si>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</si>
  <si>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</si>
  <si>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</si>
  <si>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</si>
  <si>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</si>
  <si>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</si>
  <si>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</si>
  <si>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</si>
  <si>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</si>
  <si>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</si>
  <si>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</si>
  <si>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</si>
  <si>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MLM40170057</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</si>
  <si>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</si>
  <si>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</si>
  <si>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</si>
  <si>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</si>
  <si>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</si>
  <si>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</si>
  <si>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7501035908307</t>
  </si>
  <si>
    <t xml:space="preserve">Crema Mennen Baby Magic con Protección UV 300 ml</t>
  </si>
  <si>
    <t xml:space="preserve">Descripción:
La crema Mennen Baby Magic con sábila y protección UV es una crema corporal hipoalergénica para la piel delicada del bebé. Humecta suavemente y, gracias a su filtro solar, ayuda a resguardar la piel de los daños que provocan los rayos UV. Es un producto de la marca Mennen, de Colgate-Palmolive, y no contiene PABA.
Beneficios:
- Fórmula hipoalergénica.
- Humecta y cuida la piel del bebé, dejándola suave.
- Con sábila, que aporta hidratación a la piel.
- Con filtro UV, para ayudar a proteger la piel de los rayos del sol.
- No contiene PABA.
- Recomendada por la Sociedad Mexicana de Pediatría, según la información del producto.
Ingredientes:
Agua, Mineral Oil, Ethylhexyl Methoxycinnamate, Cetyl Alcohol, Cetearyl Alcohol, Propylene Glycol, Phenoxyethanol, Stearic Acid, Triethanolamine, Glyceryl Stearate, PEG-100 Stearate, Dimethicone, Aloe Barbadensis Leaf Extract, Caprylyl Glycol, Parfum, Benzophenone-3, Acrylates/C10-30 Alkyl Acrylate Crosspolymer, Tetrasodium EDTA. Consulte la lista completa y vigente en el empaque.
Modo de uso:
Aplique diariamente la cantidad necesaria para humectar la cara y el cuerpo del bebé después del baño.
Presentación:
Botella de 300 ml con tapa que facilita la dosificación.</t>
  </si>
  <si>
    <t xml:space="preserve">MLM29910195</t>
  </si>
  <si>
    <t xml:space="preserve">Con protección UV y sábila</t>
  </si>
  <si>
    <t xml:space="preserve">Botella de 300 ml</t>
  </si>
  <si>
    <t xml:space="preserve">Fórmula hipoalergénica; Con sábila; Con filtro UV; No contiene PABA; Formato: crema; Zona de aplicación: cara y cuerpo; Recomendada por la Sociedad Mexicana de Pediatría</t>
  </si>
  <si>
    <t xml:space="preserve">https://raw.githubusercontent.com/zublimemx/marketplaces-product-images/main/products/7501035908307/images/7501035908307_2.jpg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</si>
  <si>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</si>
  <si>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</si>
  <si>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</si>
  <si>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</si>
  <si>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MLM40170663</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</si>
  <si>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</si>
  <si>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</si>
  <si>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</si>
  <si>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</si>
  <si>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</si>
  <si>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https://raw.githubusercontent.com/zublimemx/marketplaces-product-images/main/products/7501124103217/images/7501124103217_2.jpg</t>
  </si>
  <si>
    <t xml:space="preserve">https://raw.githubusercontent.com/zublimemx/marketplaces-product-images/main/products/7501124103217/images/7501124103217_3.jpg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</si>
  <si>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</si>
  <si>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</si>
  <si>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</si>
  <si>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</si>
  <si>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MLM45284482</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</si>
  <si>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</si>
  <si>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</si>
  <si>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</si>
  <si>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</si>
  <si>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</si>
  <si>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</si>
  <si>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</si>
  <si>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</si>
  <si>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</si>
  <si>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</si>
  <si>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MLM39476496</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</si>
  <si>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</si>
  <si>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</si>
  <si>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</si>
  <si>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</si>
  <si>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https://raw.githubusercontent.com/zublimemx/marketplaces-product-images/main/products/7501314701360/images/7501314701360_3.jpg</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</si>
  <si>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</si>
  <si>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</si>
  <si>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</si>
  <si>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</si>
  <si>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</si>
  <si>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</si>
  <si>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MLM40655981</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</si>
  <si>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</si>
  <si>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</si>
  <si>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</si>
  <si>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</si>
  <si>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</si>
  <si>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</si>
  <si>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</si>
  <si>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</si>
  <si>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</si>
  <si>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</si>
  <si>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</si>
  <si>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</si>
  <si>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</si>
  <si>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</si>
  <si>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</si>
  <si>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</si>
  <si>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</si>
  <si>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</si>
  <si>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MLM25809532</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</si>
  <si>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</si>
  <si>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</si>
  <si>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</si>
  <si>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</si>
  <si>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</si>
  <si>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https://raw.githubusercontent.com/zublimemx/marketplaces-product-images/main/products/7501006711387/images/7501006711387_2.jpg</t>
  </si>
  <si>
    <t xml:space="preserve">https://raw.githubusercontent.com/zublimemx/marketplaces-product-images/main/products/7501006711387/images/7501006711387_3.jpg</t>
  </si>
  <si>
    <t xml:space="preserve">https://raw.githubusercontent.com/zublimemx/marketplaces-product-images/main/products/7501006711387/images/7501006711387_4.jpg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</si>
  <si>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</si>
  <si>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</si>
  <si>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</si>
  <si>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</si>
  <si>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MLM39455442</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</si>
  <si>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</si>
  <si>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</si>
  <si>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</si>
  <si>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</si>
  <si>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</si>
  <si>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</si>
  <si>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</si>
  <si>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</si>
  <si>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</si>
  <si>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</si>
  <si>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</si>
  <si>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MLM23828187</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</si>
  <si>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</si>
  <si>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</si>
  <si>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</si>
  <si>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https://raw.githubusercontent.com/zublimemx/marketplaces-product-images/main/products/7501086472048/images/7501086472048_2.jpg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</si>
  <si>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</si>
  <si>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</si>
  <si>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</si>
  <si>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</si>
  <si>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MLM40170421</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</si>
  <si>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</si>
  <si>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</si>
  <si>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</si>
  <si>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</si>
  <si>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</si>
  <si>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</si>
  <si>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MLM42528371</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</si>
  <si>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</si>
  <si>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</si>
  <si>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</si>
  <si>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</si>
  <si>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https://raw.githubusercontent.com/zublimemx/marketplaces-product-images/main/products/7502211783787/images/7502211783787_3.jpg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</si>
  <si>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</si>
  <si>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</si>
  <si>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</si>
  <si>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</si>
  <si>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</si>
  <si>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</si>
  <si>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</si>
  <si>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</si>
  <si>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</si>
  <si>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</si>
  <si>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</si>
  <si>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</si>
  <si>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</si>
  <si>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</si>
  <si>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</si>
  <si>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</si>
  <si>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</si>
  <si>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</si>
  <si>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</si>
  <si>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</si>
  <si>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</si>
  <si>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</si>
  <si>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</si>
  <si>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</si>
  <si>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Precio de venta en otros marketplaces</t>
  </si>
  <si>
    <t xml:space="preserve">Otros marketplaces</t>
  </si>
  <si>
    <t xml:space="preserve">Jeringas: 5 piezas; peso cobrable 0.14 kg (chico)</t>
  </si>
  <si>
    <t xml:space="preserve">Farmacias del Ahorro (más bajo de 4)</t>
  </si>
  <si>
    <t xml:space="preserve">Contenido 800 g; peso cobrable 0.97 kg (mediano)</t>
  </si>
  <si>
    <t xml:space="preserve">Caja con 28 tabletas; peso cobrable 0.18 kg (chico)</t>
  </si>
  <si>
    <t xml:space="preserve">Chedraui (más bajo de 3)</t>
  </si>
  <si>
    <t xml:space="preserve">Caja con 30 tabletas; peso cobrable 0.19 kg (chico)</t>
  </si>
  <si>
    <t xml:space="preserve">Farmalisto (más bajo de 4)</t>
  </si>
  <si>
    <t xml:space="preserve">Pañales: 36 piezas (bulto voluminoso); peso cobrable 2.88 kg (grande)</t>
  </si>
  <si>
    <t xml:space="preserve">Farmacias del Ahorro (más bajo de 3)</t>
  </si>
  <si>
    <t xml:space="preserve">Contenido 400 g; peso cobrable 0.51 kg (mediano)</t>
  </si>
  <si>
    <t xml:space="preserve">Caja con 50 tiras; peso cobrable 0.27 kg (chico)</t>
  </si>
  <si>
    <t xml:space="preserve">Chedraui (más bajo de 4)</t>
  </si>
  <si>
    <t xml:space="preserve">Caja con 50 capsulas; peso cobrable 0.23 kg (chico)</t>
  </si>
  <si>
    <t xml:space="preserve">Chedraui (más bajo de 5)</t>
  </si>
  <si>
    <t xml:space="preserve">Pañales: 40 piezas (bulto voluminoso); peso cobrable 3.2 kg (grande)</t>
  </si>
  <si>
    <t xml:space="preserve">Contenido 120 ml; peso cobrable 0.19 kg (chico)</t>
  </si>
  <si>
    <t xml:space="preserve">Farmacias Benavides (más bajo de 3)</t>
  </si>
  <si>
    <t xml:space="preserve">Pañales: 44 piezas (bulto voluminoso); peso cobrable 3.52 kg (grande)</t>
  </si>
  <si>
    <t xml:space="preserve">Caja con 30 capsulas; peso cobrable 0.19 kg (chico)</t>
  </si>
  <si>
    <t xml:space="preserve">Farmacias del Ahorro</t>
  </si>
  <si>
    <t xml:space="preserve">Contenido 50 g; peso cobrable 0.11 kg (chico)</t>
  </si>
  <si>
    <t xml:space="preserve">Jeringas: 3 piezas; peso cobrable 0.11 kg (chico)</t>
  </si>
  <si>
    <t xml:space="preserve">Farmacias YZA (más bajo de 3)</t>
  </si>
  <si>
    <t xml:space="preserve">Farmacias del Ahorro (más bajo de 2)</t>
  </si>
  <si>
    <t xml:space="preserve">Farmacias YZA (más bajo de 4)</t>
  </si>
  <si>
    <t xml:space="preserve">Caja con 20 tabletas; peso cobrable 0.17 kg (chico)</t>
  </si>
  <si>
    <t xml:space="preserve">Caja con 16 capsulas; peso cobrable 0.16 kg (chico)</t>
  </si>
  <si>
    <t xml:space="preserve">Farmacias YZA (más bajo de 2)</t>
  </si>
  <si>
    <t xml:space="preserve">Contenido 40 ml; peso cobrable 0.1 kg (chico)</t>
  </si>
  <si>
    <t xml:space="preserve">Contenido 10 ml; peso cobrable 0.06 kg (chico)</t>
  </si>
  <si>
    <t xml:space="preserve">Chedraui</t>
  </si>
  <si>
    <t xml:space="preserve">Caja con 10 sobres; peso cobrable 0.21 kg (chico)</t>
  </si>
  <si>
    <t xml:space="preserve">Caja con 1 comprimido; peso cobrable 0.12 kg (chico)</t>
  </si>
  <si>
    <t xml:space="preserve">Costco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</si>
  <si>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</si>
  <si>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</si>
  <si>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</si>
  <si>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</si>
  <si>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</si>
  <si>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</si>
  <si>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</si>
  <si>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Farmacias Benavides (más bajo de 2)</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</si>
  <si>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</si>
  <si>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</si>
  <si>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</si>
  <si>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</si>
  <si>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</si>
  <si>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</si>
  <si>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</si>
  <si>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</si>
  <si>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</si>
  <si>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</si>
  <si>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</si>
  <si>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</si>
  <si>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</si>
  <si>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</si>
  <si>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Farmacias Benavides</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</si>
  <si>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</si>
  <si>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</si>
  <si>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</si>
  <si>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</si>
  <si>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</si>
  <si>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La Gran Bodega (más bajo de 2)</t>
  </si>
  <si>
    <t xml:space="preserve">Medicamento o prueba en caja: peso supuesto de 150 g; peso cobrable 0.15 kg (chico)</t>
  </si>
  <si>
    <t xml:space="preserve">Walmart</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</si>
  <si>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</si>
  <si>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</si>
  <si>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</si>
  <si>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</si>
  <si>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</si>
  <si>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</si>
  <si>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</si>
  <si>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Jung Real Food (tienda del fabricante)</t>
  </si>
  <si>
    <t xml:space="preserve">Contenido 15 ml; peso cobrable 0.07 kg (chico)</t>
  </si>
  <si>
    <t xml:space="preserve">Contenido 10 g; peso cobrable 0.06 kg (chico)</t>
  </si>
  <si>
    <t xml:space="preserve">Caja con 15 capsulas; peso cobrable 0.15 kg (chico)</t>
  </si>
  <si>
    <t xml:space="preserve">Contenido 140 ml; peso cobrable 0.22 kg (chico)</t>
  </si>
  <si>
    <t xml:space="preserve">Contenido 20 g; peso cobrable 0.07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</si>
  <si>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</si>
  <si>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</si>
  <si>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</si>
  <si>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</si>
  <si>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Tienda Accu-Chek México (sitio oficial)</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</si>
  <si>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</si>
  <si>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</si>
  <si>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</si>
  <si>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</si>
  <si>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</si>
  <si>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</si>
  <si>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</si>
  <si>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Chedraui (más bajo de 2)</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</si>
  <si>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</si>
  <si>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</si>
  <si>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</si>
  <si>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</si>
  <si>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</si>
  <si>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</si>
  <si>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</si>
  <si>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</si>
  <si>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</si>
  <si>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</si>
  <si>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</si>
  <si>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</si>
  <si>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</si>
  <si>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</si>
  <si>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</si>
  <si>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</si>
  <si>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</si>
  <si>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</si>
  <si>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</si>
  <si>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</si>
  <si>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</si>
  <si>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</si>
  <si>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</si>
  <si>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</si>
  <si>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</si>
  <si>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</si>
  <si>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</si>
  <si>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</si>
  <si>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</si>
  <si>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</si>
  <si>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Farmacias YZA</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</si>
  <si>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</si>
  <si>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</si>
  <si>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</si>
  <si>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</si>
  <si>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</si>
  <si>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</si>
  <si>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</si>
  <si>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</si>
  <si>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</si>
  <si>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</si>
  <si>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</si>
  <si>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</si>
  <si>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</si>
  <si>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</si>
  <si>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</si>
  <si>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</si>
  <si>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</si>
  <si>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</si>
  <si>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</si>
  <si>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</si>
  <si>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</si>
  <si>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</si>
  <si>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</si>
  <si>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</si>
  <si>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</si>
  <si>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</si>
  <si>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</si>
  <si>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</si>
  <si>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</si>
  <si>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HEB (más bajo de 2)</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</si>
  <si>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</si>
  <si>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</si>
  <si>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</si>
  <si>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</si>
  <si>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</si>
  <si>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</si>
  <si>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</si>
  <si>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</si>
  <si>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</si>
  <si>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</si>
  <si>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</si>
  <si>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</si>
  <si>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</si>
  <si>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</si>
  <si>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</si>
  <si>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</si>
  <si>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</si>
  <si>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</si>
  <si>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</si>
  <si>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</si>
  <si>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Farmacias Similares</t>
  </si>
  <si>
    <t xml:space="preserve">Contenido 340 ml; peso cobrable 0.46 kg (chico)</t>
  </si>
  <si>
    <t xml:space="preserve">Caja con 35 tabletas; peso cobrable 0.2 kg (chico)</t>
  </si>
  <si>
    <t xml:space="preserve">Caja con 10 comprimidos; peso cobrable 0.14 kg (chico)</t>
  </si>
  <si>
    <t xml:space="preserve">Caja con 2 comprimidos; peso cobrable 0.12 kg (chico)</t>
  </si>
  <si>
    <t xml:space="preserve">Contenido 3 ml × 10 piezas; peso cobrable 0.09 kg (chico)</t>
  </si>
  <si>
    <t xml:space="preserve">Sin datos de contenido: peso supuesto de 400 g; peso cobrable 0.4 kg (chico)</t>
  </si>
  <si>
    <t xml:space="preserve">HEB</t>
  </si>
  <si>
    <t xml:space="preserve">Contenido 400 ml; peso cobrable 0.53 kg (mediano)</t>
  </si>
  <si>
    <t xml:space="preserve">Rollo o carrete; peso cobrable 0.08 kg (chico)</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</si>
  <si>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</si>
  <si>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</si>
  <si>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</si>
  <si>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</si>
  <si>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</si>
  <si>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</si>
  <si>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</si>
  <si>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</si>
  <si>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</si>
  <si>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</si>
  <si>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</si>
  <si>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</si>
  <si>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</si>
  <si>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</si>
  <si>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</si>
  <si>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</si>
  <si>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</si>
  <si>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</si>
  <si>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</si>
  <si>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</si>
  <si>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</si>
  <si>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</si>
  <si>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</si>
  <si>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</si>
  <si>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</si>
  <si>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</si>
  <si>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</si>
  <si>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</si>
  <si>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</si>
  <si>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</si>
  <si>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</si>
  <si>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Ambiderm (sitio oficial)</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</si>
  <si>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</si>
  <si>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</si>
  <si>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</si>
  <si>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</si>
  <si>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</si>
  <si>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</si>
  <si>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</si>
  <si>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</si>
  <si>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</si>
  <si>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Farmacias Benavides (más bajo de 4)</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</si>
  <si>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</si>
  <si>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</si>
  <si>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</si>
  <si>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</si>
  <si>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</si>
  <si>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</si>
  <si>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</si>
  <si>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</si>
  <si>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</si>
  <si>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</si>
  <si>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</si>
  <si>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</si>
  <si>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</si>
  <si>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</si>
  <si>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</si>
  <si>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30 piezas; peso cobrable 0.33 kg (chico)</t>
  </si>
  <si>
    <t xml:space="preserve">Contenido 250 ml × 36 piezas; peso cobrable 10.92 kg (grande)</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</si>
  <si>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</si>
  <si>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</si>
  <si>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</si>
  <si>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</si>
  <si>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</si>
  <si>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</si>
  <si>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</si>
  <si>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</si>
  <si>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</si>
  <si>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</si>
  <si>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</si>
  <si>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</si>
  <si>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</si>
  <si>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</si>
  <si>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</si>
  <si>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</si>
  <si>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</si>
  <si>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</si>
  <si>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</si>
  <si>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</si>
  <si>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</si>
  <si>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</si>
  <si>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</si>
  <si>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</si>
  <si>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</si>
  <si>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HEB (más bajo de 3)</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</si>
  <si>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</si>
  <si>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</si>
  <si>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</si>
  <si>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</si>
  <si>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</si>
  <si>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</si>
  <si>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</si>
  <si>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</si>
  <si>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</si>
  <si>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</si>
  <si>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</si>
  <si>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</si>
  <si>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</si>
  <si>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</si>
  <si>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</si>
  <si>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Abbott Tienda (más bajo de 3)</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</si>
  <si>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</si>
  <si>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</si>
  <si>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</si>
  <si>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</si>
  <si>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</si>
  <si>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</si>
  <si>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</si>
  <si>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</si>
  <si>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</si>
  <si>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</si>
  <si>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</si>
  <si>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</si>
  <si>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</si>
  <si>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</si>
  <si>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</si>
  <si>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</si>
  <si>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</si>
  <si>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</si>
  <si>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</si>
  <si>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</si>
  <si>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Caja con 12 ovulos; peso cobrable 0.15 kg (chico)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</si>
  <si>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</si>
  <si>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</si>
  <si>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</si>
  <si>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</si>
  <si>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</si>
  <si>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</si>
  <si>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</si>
  <si>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</si>
  <si>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</si>
  <si>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</si>
  <si>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</si>
  <si>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</si>
  <si>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</si>
  <si>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</si>
  <si>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</si>
  <si>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</si>
  <si>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</si>
  <si>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</si>
  <si>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</si>
  <si>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</si>
  <si>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</si>
  <si>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</si>
  <si>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</si>
  <si>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</si>
  <si>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</si>
  <si>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</si>
  <si>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</si>
  <si>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</si>
  <si>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</si>
  <si>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</si>
  <si>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</si>
  <si>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</si>
  <si>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</si>
  <si>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</si>
  <si>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</si>
  <si>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</si>
  <si>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</si>
  <si>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</si>
  <si>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</si>
  <si>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</si>
  <si>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</si>
  <si>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</si>
  <si>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</si>
  <si>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</si>
  <si>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</si>
  <si>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</si>
  <si>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</si>
  <si>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</si>
  <si>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</si>
  <si>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</si>
  <si>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</si>
  <si>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</si>
  <si>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</si>
  <si>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</si>
  <si>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</si>
  <si>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</si>
  <si>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</si>
  <si>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</si>
  <si>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</si>
  <si>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</si>
  <si>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</si>
  <si>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</si>
  <si>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</si>
  <si>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</si>
  <si>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</si>
  <si>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</si>
  <si>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</si>
  <si>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</si>
  <si>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</si>
  <si>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</si>
  <si>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</si>
  <si>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</si>
  <si>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</si>
  <si>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</si>
  <si>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</si>
  <si>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</si>
  <si>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</si>
  <si>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</si>
  <si>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</si>
  <si>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</si>
  <si>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</si>
  <si>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</si>
  <si>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</si>
  <si>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</si>
  <si>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</si>
  <si>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</si>
  <si>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catalogo_ml, tienda</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</si>
  <si>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</si>
  <si>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</si>
  <si>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</si>
  <si>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</si>
  <si>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</si>
  <si>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</si>
  <si>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</si>
  <si>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</si>
  <si>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</si>
  <si>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</si>
  <si>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</si>
  <si>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</si>
  <si>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</si>
  <si>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</si>
  <si>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</si>
  <si>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</si>
  <si>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</si>
  <si>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</si>
  <si>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</si>
  <si>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</si>
  <si>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</si>
  <si>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</si>
  <si>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</si>
  <si>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</si>
  <si>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</si>
  <si>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</si>
  <si>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</si>
  <si>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</si>
  <si>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</si>
  <si>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</si>
  <si>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</si>
  <si>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</si>
  <si>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</si>
  <si>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</si>
  <si>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</si>
  <si>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</si>
  <si>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</si>
  <si>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</si>
  <si>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</si>
  <si>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</si>
  <si>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</si>
  <si>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</si>
  <si>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</si>
  <si>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</si>
  <si>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</si>
  <si>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</si>
  <si>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</si>
  <si>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</si>
  <si>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</si>
  <si>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</si>
  <si>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</si>
  <si>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</si>
  <si>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</si>
  <si>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</si>
  <si>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</si>
  <si>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catalogo_ml</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</si>
  <si>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</si>
  <si>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</si>
  <si>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</si>
  <si>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</si>
  <si>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</si>
  <si>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</si>
  <si>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</si>
  <si>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</si>
  <si>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</si>
  <si>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</si>
  <si>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</si>
  <si>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</si>
  <si>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</si>
  <si>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</si>
  <si>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</si>
  <si>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</si>
  <si>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</si>
  <si>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</si>
  <si>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</si>
  <si>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</si>
  <si>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</si>
  <si>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</si>
  <si>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</si>
  <si>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confirmado en el catálogo de Mercado Libre (MLM36084341, 2026-09-29). Comparado: marca KleenBebé, línea Suavelastic, Etapa 2, talla Chico (catálogo: Pequeño/P, nombre interno 'Talla Chica'), 40 piezas (unidades por envase 40), peso 5 a 7.5 kg, unisex y óxido de zinc (descripción). Todo coincide. El catálogo confirma las 40 piezas y el peso, que no tenían fuente. 'Max' de la variante no aparece en el catálogo (no comparable, sin contradicción). 'otros' se entrega completo (lo existente más rasgos del catálogo).</t>
  </si>
  <si>
    <t xml:space="preserve">https://www.kleenbebe.com/Productos/Suavelastic/Panales/Etapa-1-Rn | https://www.yza.mx/kleenbebe-suavelastic-max-chico-40-pzas/MXYZ_7501943434622.html</t>
  </si>
  <si>
    <t xml:space="preserve">GTIN confirmado en el catálogo de Mercado Libre (MLM58935014, 2026-09-29). Comparado: marca KleenBebé, línea Suavelastic, Etapa 3, talla Mediano (M), 44 piezas, peso 7 a 10 kg, unisex. Todo coincide; el catálogo confirma las 44 piezas, antes tomadas solo del nombre del sistema. 'Con óxido de zinc' y 'Max' de la ficha no aparecen en el catálogo (no comparable). Se agrega indicador de humedad y rasgos del catálogo; se ignora 'Vida útil: 1 días' por ser un dato sin sentido. 'otros' se entrega completo.</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</si>
  <si>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</si>
  <si>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</si>
  <si>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</si>
  <si>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</si>
  <si>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</si>
  <si>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</si>
  <si>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</si>
  <si>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confirmado en el catálogo de Mercado Libre (MLM17379871, 2026-09-29). Comparado: marca Huggies, línea UltraConfort, Etapa 6, niñas, 40 piezas, peso mínimo 13.5 kg (coincide con 'más de 13.5 kg'). Todo coincide. El catálogo aporta la talla XXG (la ficha traía 'Etapa 6' como talla) y 12 h de protección. El catálogo no menciona indicador de humedad (no comparable). 'otros' se entrega completo.</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</si>
  <si>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</si>
  <si>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</si>
  <si>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</si>
  <si>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</si>
  <si>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</si>
  <si>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</si>
  <si>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</si>
  <si>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</si>
  <si>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confirmado en el catálogo de Mercado Libre (MLM17379866, 2026-09-29). Comparado: marca Huggies, línea UltraConfort, Etapa 5, niñas, 40 piezas. Todo coincide. Talla: el atributo del catálogo dice XG (consistente con Etapa 5 y con XXG de la Etapa 6), pero el título del catálogo dice 'Talla Grande (G)'; se usa el atributo. El catálogo aporta peso 11 a 14.5 kg (la ficha no lo tenía).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</si>
  <si>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</si>
  <si>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</si>
  <si>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</si>
  <si>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</si>
  <si>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</si>
  <si>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confirmado en el catálogo de Mercado Libre (MLM14562941, 2026-09-29). Comparado: marca Nan, fabricante Nestlé, línea Optimal Pro 3 (la ficha usa 'Optipro', nombre de los vendedores; sin cambio), lata en polvo, 800 g, unidad 1, edad de 1 a 3 años. Todo coincide. El catálogo aporta la edad máxima (3 años) y que contiene lactosa. No se usa lo de gluten: el título dice 'sin tac' pero el atributo dice 'Es libre de gluten: No' (inconsistente). 'otros' se entrega completo.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</si>
  <si>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</si>
  <si>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</si>
  <si>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confirmado en el catálogo de Mercado Libre (MLM58916395, 2026-09-29). Comparado: marca Theraflu, granulado en sobres, 10 sobres, paracetamol 650 mg + feniramina 20 mg + fenilefrina 10 mg (igual que la ficha), registro 318M94 SSA (la ficha tiene 318M94 SSA VI: mismo número base). El catálogo con 10 sobres trae el mismo registro, por lo que ese registro no es exclusivo de la caja de 6 sobres. No comparable: sabor limón y nombre 'Resfriado Severo' (el catálogo no los menciona; el registro coincide con el del producto verde/limón del sitio oficial). Laboratorio en ML: GSK Consumer Healthcare México (la ficha dice Haleon, su sucesor); sin cambio. Receta: no requerida.</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</si>
  <si>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</si>
  <si>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</si>
  <si>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</si>
  <si>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</si>
  <si>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</si>
  <si>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</si>
  <si>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confirmado en el catálogo de Mercado Libre (MLM69334459, 2026-09-29). Comparado: marca Accu-Chek, línea Performa, fabricante Roche, tiras reactivas, 50 unidades, sin codificación (igual que la ficha). Todo coincide. El catálogo aporta el modelo 06454011. Se ignoran peso y medidas del catálogo (0.035 g, 0.6 cm) por incongruentes. El catálogo no trae registro sanitario. 'otros' se entrega completo.</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</si>
  <si>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</si>
  <si>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</si>
  <si>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</si>
  <si>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confirmado en el catálogo de Mercado Libre (MLM39455468, 2026-09-29). Comparado: marca Flanax, laboratorio Bayer de México, naproxeno sódico 550 mg, tabletas (comprimido), 30 unidades. Todo coincide. El catálogo aporta el registro 006M90 SSA y resuelve la duda de receta: 'Receta: No requerida' (receta_mx estaba en 'Revisar'). Clasificación ATC M01AE02.</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</si>
  <si>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</si>
  <si>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</si>
  <si>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</si>
  <si>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</si>
  <si>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</si>
  <si>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</si>
  <si>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</si>
  <si>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</si>
  <si>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</si>
  <si>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confirmado en el catálogo de Mercado Libre (MLM17379849, 2026-09-29). Comparado: marca Huggies, línea UltraConfort, Etapa 5, niños, 40 piezas. Todo coincide. Talla: el atributo del catálogo dice XG (consistente con Etapa 5), aunque su título dice 'Talla Grande (G)'; se usa el atributo. El catálogo aporta peso 11 a 14.5 kg.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</si>
  <si>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</si>
  <si>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</si>
  <si>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</si>
  <si>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</si>
  <si>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</si>
  <si>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catalogo_ml, fabricante</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</si>
  <si>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</si>
  <si>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 Catálogo de Mercado Libre MLM24516212 no coincide: El catálogo ML describe un listado combinado, no la caja de solo 50 tiras: 'Tiras Reactivas Accu-Chek Instant 50 Unidades con 100 Lancetas Color Blanco' (incluye 100 lancetas) y sus atributos corresponden a un glucómetro (Bluetooth, incluye pilas, accesorios 'Lancetas, Pila', memoria de 720 resultados, 53 g). La ficha describe solo 50 tiras reactivas. Coinciden: marca Accu-Chek, línea Instant, fabricante Roche, 50 unidades de tiras, muestra 0.6 µL y tiempo de 4 s. No coincide la presentación (lancetas incluidas y atributos de medidor). No se toma ningún dato del catálogo. El catálogo tampoco trae registro sanitario.</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</si>
  <si>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</si>
  <si>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</si>
  <si>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</si>
  <si>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</si>
  <si>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</si>
  <si>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</si>
  <si>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confirmado en el catálogo de Mercado Libre (MLM38429330, 2026-09-29). Comparado: marca KleenBebé, línea Suavelastic, Etapa 1, Recién nacido, 40 piezas, peso 2.5 a 5.5 kg, unisex. Todo coincide; el catálogo confirma las 40 piezas y el peso. Se agregan rasgos del catálogo en 'otros' (entregado completo).</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</si>
  <si>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</si>
  <si>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</si>
  <si>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</si>
  <si>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</si>
  <si>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</si>
  <si>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confirmado en el catálogo de Mercado Libre (MLM17379869, 2026-09-29). Comparado: marca Huggies, línea UltraConfort, Etapa 4, niñas, 40 piezas (atributo 'Unidades por envase: 40' y descripción 'NIÑA E4 40Pzas'), talla G, peso 9 a 12 kg. Todo coincide. Anomalía del catálogo: el atributo 'Nombre' dice 'Pañales X99 Und Ultraconfort Etapa 4'; se ignora por contradecir el resto (40 piezas), verificar en el empaque si hay duda. El catálogo aporta talla G (la ficha traía 'Etapa 4') y peso. 'otros' se entrega completo.</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</si>
  <si>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</si>
  <si>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</si>
  <si>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confirmado en el catálogo de Mercado Libre (MLM40169652, 2026-09-29). Comparado: marca Jardianz Duo, laboratorio Boehringer Ingelheim Promeco, tabletas, 60 por caja, empagliflozina 12.5 mg + metformina clorhidrato 850 mg. Todo coincide; el catálogo confirma la composición, que antes se asumía. Aporta registro 432M2015 SSA, ATC A10BD20, receta requerida (simple) y fracción IV, consistente con 'Venta con receta médica' de la ficha (la categoría de venta libre fue decisión del dueño y contradice la receta requerida). 'otros' se entrega completo.</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</si>
  <si>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</si>
  <si>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</si>
  <si>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</si>
  <si>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confirmado en el catálogo de Mercado Libre (MLM58752506, 2026-09-29). Comparado: marca Huggies, línea UltraConfort (catálogo: 'UltraConfort Etapa RN1'), Recién nacido, 44 piezas, sin género, peso 3 a 5.5 kg. Todo coincide y resuelve las dudas del GTIN fuera de serie: la línea es UltraConfort y las piezas son 44. Discrepancia menor, no de identidad: el catálogo dice 'Con indicador de humedad: No' y la ficha dice 'Sí'; se dejó la ficha sin cambio, verificar en el empaque. El catálogo aporta el peso. 'otros' se entrega completo.</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</si>
  <si>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</si>
  <si>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</si>
  <si>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</si>
  <si>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</si>
  <si>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</si>
  <si>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</si>
  <si>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</si>
  <si>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</si>
  <si>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</si>
  <si>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</si>
  <si>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</si>
  <si>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</si>
  <si>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</si>
  <si>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</si>
  <si>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</si>
  <si>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</si>
  <si>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</si>
  <si>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</si>
  <si>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</si>
  <si>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</si>
  <si>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</si>
  <si>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</si>
  <si>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</si>
  <si>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</si>
  <si>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</si>
  <si>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</si>
  <si>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GTIN confirmado en el catálogo de Mercado Libre (MLM17379872, 2026-09-29). Comparado: marca Huggies, línea UltraConfort, Etapa 4, niños, 40 piezas, talla Grande (atributo G, peso 9 a 12 kg). Todo coincide y confirma las 40 piezas y la talla Grande antes no verificadas. Anomalías del catálogo ignoradas: el título dice 'Talla Mediano (M)' (contradice el atributo G y el rango de peso de la Etapa 4) y el atributo 'Nombre' dice 'X99 Und' (contradice las 40 piezas); tampoco se usan fragancia ni parabenos porque son inconsistentes con las otras etapas. 'otros' se entrega completo.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</si>
  <si>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</si>
  <si>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</si>
  <si>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</si>
  <si>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</si>
  <si>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</si>
  <si>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</si>
  <si>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</si>
  <si>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</si>
  <si>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</si>
  <si>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</si>
  <si>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</si>
  <si>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</si>
  <si>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</si>
  <si>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</si>
  <si>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</si>
  <si>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</si>
  <si>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</si>
  <si>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</si>
  <si>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</si>
  <si>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 Descripción reescrita el 2026-09-29 con el catálogo y otros vendedores de Mercado Libre. Fuentes: catálogo ML MLM17379811 (origen gtin: peso 5 a 7.5 kg, características, atributos, texto del fabricante reescrito), texto de otro vendedor (solo como dato) y descripción actual. No se confirma: el nombre del catálogo dice 40 piezas, pero su atributo 'Unidades por envase' y un texto de otro vendedor dicen 38; el título y el sistema (C38) dicen 38. Si el empaque trae 38, puede marcarse confirmado. Se ignoró 'Vida útil: 1 días' del catálogo (dato absurdo). Ficha: talla 'Chico (P)' y 'otros' ampliado con datos del catálogo.</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</si>
  <si>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</si>
  <si>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</si>
  <si>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</si>
  <si>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</si>
  <si>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</si>
  <si>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</si>
  <si>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</si>
  <si>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</si>
  <si>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</si>
  <si>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</si>
  <si>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</si>
  <si>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</si>
  <si>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</si>
  <si>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</si>
  <si>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</si>
  <si>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</si>
  <si>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</si>
  <si>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</si>
  <si>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</si>
  <si>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</si>
  <si>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</si>
  <si>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</si>
  <si>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</si>
  <si>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</si>
  <si>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</si>
  <si>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GTIN confirmado en el catálogo de Mercado Libre (MLM17379859, 2026-09-29). Comparado: marca Huggies, línea UltraConfort, Etapa 3, niñas,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</si>
  <si>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</si>
  <si>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</si>
  <si>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</si>
  <si>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</si>
  <si>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</si>
  <si>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GTIN confirmado en el catálogo de Mercado Libre (MLM17379865, 2026-09-29). Comparado: marca Huggies, línea UltraConfort, Etapa 3, niños,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</si>
  <si>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</si>
  <si>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</si>
  <si>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</si>
  <si>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</si>
  <si>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</si>
  <si>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</si>
  <si>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</si>
  <si>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</si>
  <si>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</si>
  <si>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</si>
  <si>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</si>
  <si>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</si>
  <si>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</si>
  <si>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</si>
  <si>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</si>
  <si>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</si>
  <si>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</si>
  <si>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</si>
  <si>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</si>
  <si>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</si>
  <si>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</si>
  <si>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</si>
  <si>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</si>
  <si>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</si>
  <si>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</si>
  <si>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</si>
  <si>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</si>
  <si>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</si>
  <si>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</si>
  <si>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</si>
  <si>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</si>
  <si>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</si>
  <si>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</si>
  <si>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</si>
  <si>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</si>
  <si>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</si>
  <si>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</si>
  <si>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</si>
  <si>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</si>
  <si>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</si>
  <si>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</si>
  <si>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</si>
  <si>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</si>
  <si>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</si>
  <si>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</si>
  <si>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</si>
  <si>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</si>
  <si>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</si>
  <si>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</si>
  <si>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</si>
  <si>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</si>
  <si>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</si>
  <si>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</si>
  <si>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</si>
  <si>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</si>
  <si>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</si>
  <si>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</si>
  <si>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</si>
  <si>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</si>
  <si>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</si>
  <si>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</si>
  <si>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</si>
  <si>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</si>
  <si>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</si>
  <si>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</si>
  <si>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</si>
  <si>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</si>
  <si>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 Catálogo de Mercado Libre MLM29010145 no coincide: El catálogo ML describe 'Scarpett K' como suplemento nutricional/vitamina (marca DMC, sin sabor, comprimido, 'peso de porción 100 g', libre de gluten, desde 18 años, sin betametasona ni ketorolaco). La ficha es un medicamento con receta de betametasona 0.5 mg + ketorolaco 10 mg (fabricante Medicam). Solo coinciden el nombre 'Scarpett K' y las 20 tabletas por caja. La naturaleza del producto (suplemento vs medicamento con receta), la marca (DMC vs Medicam) y la composición no coinciden. No se toma ningún dato del catálogo, que no sirve para confirmar ni descartar la concentración 0.5 mg/10 mg.</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</si>
  <si>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</si>
  <si>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</si>
  <si>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</si>
  <si>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</si>
  <si>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</si>
  <si>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el catálogo de Mercado Libre (MLM40655980, 2026-09-29). Comparado: marca Autrin 600, laboratorio Armstrong, tabletas, 36 por frasco, registro 80151 SSA (la ficha tiene 80151 SSA IV; el catálogo indica fracción IV, consistente). El catálogo da la fórmula: cianocobalamina 25 mcg, fumarato ferroso 350 mg, tocoferol 25.83 mg, ácido ascórbico 600 mg, ácido fólico 1 mg; el '600' es el ácido ascórbico. Es antibiótico: No (confirma que la ficha de otra tienda que decía amoxicilina era un error). Receta: requerida, simple, fracción IV (resuelve el 'Revisar' de receta_mx, coherente con SSA IV). Se corrigen principio_activo y concentracion (antes '600').</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</si>
  <si>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</si>
  <si>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</si>
  <si>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</si>
  <si>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</si>
  <si>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</si>
  <si>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</si>
  <si>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</si>
  <si>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</si>
  <si>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</si>
  <si>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</si>
  <si>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</si>
  <si>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</si>
  <si>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</si>
  <si>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</si>
  <si>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</si>
  <si>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</si>
  <si>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</si>
  <si>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</si>
  <si>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</si>
  <si>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</si>
  <si>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 Catálogo de Mercado Libre MLM57098464 no coincide: El catálogo ML es un listado genérico: 'Carbonato De Magnesio Tabletas Sin Sabor Gluten Free 3 Bolsas 7g'; la marca es 'carbonato de magnesio' (no Magnesia Coyoacán), la forma es tabletas/comprimidos en bolsas (la ficha dice cubos envueltos individualmente) y la descripción da un peso total de 131 g, incongruente con 3 x 7 g = 21 g. Coinciden: carbonato de magnesio, 3 unidades de 7 g, suplemento, sin sabor. No coinciden marca, forma (tabletas en bolsa vs cubos) ni peso total. No se toma ningún dato del catálogo.</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</si>
  <si>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</si>
  <si>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</si>
  <si>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</si>
  <si>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</si>
  <si>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</si>
  <si>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</si>
  <si>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</si>
  <si>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</si>
  <si>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</si>
  <si>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</si>
  <si>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</si>
  <si>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</si>
  <si>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</si>
  <si>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</si>
  <si>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</si>
  <si>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</si>
  <si>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</si>
  <si>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</si>
  <si>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</si>
  <si>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</si>
  <si>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</si>
  <si>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</si>
  <si>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</si>
  <si>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</si>
  <si>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</si>
  <si>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</si>
  <si>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</si>
  <si>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</si>
  <si>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</si>
  <si>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</si>
  <si>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</si>
  <si>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</si>
  <si>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</si>
  <si>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</si>
  <si>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</si>
  <si>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</si>
  <si>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</si>
  <si>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</si>
  <si>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</si>
  <si>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</si>
  <si>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</si>
  <si>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</si>
  <si>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</si>
  <si>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</si>
  <si>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</si>
  <si>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</si>
  <si>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</si>
  <si>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</si>
  <si>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</si>
  <si>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</si>
  <si>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</si>
  <si>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</si>
  <si>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</si>
  <si>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</si>
  <si>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</si>
  <si>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</si>
  <si>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</si>
  <si>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</si>
  <si>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</si>
  <si>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GTIN confirmado en el catálogo de Mercado Libre (MLM39455675, 2026-09-29). Comparado: marca Vick VapoRub (en ML 'Vicks'; en México la marca es Vick, y el repositorio usa mayoritariamente 'Vick': sin cambio), laboratorio Procter &amp; Gamble, ungüento/pomada, 12 g por lata, 40 latas por caja, alcanfor/mentol/eucalipto. Todo coincide y resuelve que el GTIN es la caja de 40 latas. El catálogo aporta el registro 448 SSA, receta no requerida y valores exactos (alcanfor 5.26 g, mentol 2.82 g, esencia de eucalipto 1.33 g; los de la ficha eran redondeos); la base por 100 g se conserva de la ficha, el catálogo no la indica.</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</si>
  <si>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</si>
  <si>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</si>
  <si>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</si>
  <si>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</si>
  <si>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</si>
  <si>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</si>
  <si>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</si>
  <si>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</si>
  <si>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</si>
  <si>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</si>
  <si>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</si>
  <si>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</si>
  <si>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</si>
  <si>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</si>
  <si>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</si>
  <si>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</si>
  <si>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</si>
  <si>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</si>
  <si>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</si>
  <si>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</si>
  <si>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</si>
  <si>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</si>
  <si>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</si>
  <si>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</si>
  <si>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</si>
  <si>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</si>
  <si>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</si>
  <si>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</si>
  <si>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</si>
  <si>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</si>
  <si>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</si>
  <si>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</si>
  <si>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</si>
  <si>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</si>
  <si>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</si>
  <si>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</si>
  <si>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</si>
  <si>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</si>
  <si>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</si>
  <si>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</si>
  <si>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</si>
  <si>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</si>
  <si>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</si>
  <si>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</si>
  <si>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</si>
  <si>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</si>
  <si>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</si>
  <si>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</si>
  <si>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</si>
  <si>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</si>
  <si>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</si>
  <si>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</si>
  <si>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</si>
  <si>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</si>
  <si>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</si>
  <si>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</si>
  <si>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</si>
  <si>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</si>
  <si>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</si>
  <si>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</si>
  <si>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</si>
  <si>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</si>
  <si>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</si>
  <si>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</si>
  <si>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</si>
  <si>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</si>
  <si>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</si>
  <si>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</si>
  <si>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</si>
  <si>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GTIN confirmado en el catálogo de Mercado Libre (MLM39473490, 2026-09-29). Comparado: marca Humylub Ofteno PF, laboratorio Sophia, solución oftálmica, frasco gotero de 10 ml, condroitín sulfato sódico 1.8 mg + hialuronato sódico 1 mg por ml, registro 150M2007 SSA (la ficha tiene 150M2007 SSA IV; el catálogo indica fracción IV). Todo coincide. Resuelve la duda de receta: requerida (simple, fracción IV), igual que la caja fotografiada. No se toman más datos.</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</si>
  <si>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</si>
  <si>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</si>
  <si>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</si>
  <si>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</si>
  <si>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</si>
  <si>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GTIN confirmado en el catálogo de Mercado Libre (MLM40243609, 2026-09-29). Comparado: marca Pepto-Bismol, laboratorio Procter &amp; Gamble, suspensión oral, 118 ml, 1 frasco, subsalicilato de bismuto. Todo coincide y confirma el GTIN con un listado mexicano. Aporta registro 30310 SSA, receta no requerida y la cantidad de 1.75 g de subsalicilato de bismuto; el catálogo no indica la base de referencia (por 100 ml u otra), por eso se anota con esa salvedad. Verificar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</si>
  <si>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</si>
  <si>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</si>
  <si>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</si>
  <si>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</si>
  <si>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</si>
  <si>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</si>
  <si>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</si>
  <si>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</si>
  <si>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</si>
  <si>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</si>
  <si>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GTIN confirmado en el catálogo de Mercado Libre (MLM21519467, 2026-09-29). Comparado: marca Dibar, alcohol etílico 96 %, caja de 12 unidades de 1 litro (ML: 'Caja Con 12 Litros', pack de 12; descripción '12 unidades de 1 litro'). Todo coincide con el nombre del sistema (caja de 12). Nota: una farmacia listaba este GTIN como botella individual de 1 L; ML lo lista como la caja de 12, así que conviene confirmar en el empaque si el GTIN es de la caja o de la botella. La ficha dice uso exclusivamente industrial; el texto de ML habla de usos farmacéuticos, hospitalarios y de desinfección: no reutilizar esas afirmaciones.</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</si>
  <si>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</si>
  <si>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</si>
  <si>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</si>
  <si>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</si>
  <si>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</si>
  <si>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</si>
  <si>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</si>
  <si>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</si>
  <si>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</si>
  <si>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</si>
  <si>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</si>
  <si>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</si>
  <si>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</si>
  <si>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</si>
  <si>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</si>
  <si>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</si>
  <si>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</si>
  <si>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</si>
  <si>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</si>
  <si>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</si>
  <si>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</si>
  <si>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</si>
  <si>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</si>
  <si>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</si>
  <si>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</si>
  <si>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</si>
  <si>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</si>
  <si>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</si>
  <si>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</si>
  <si>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</si>
  <si>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</si>
  <si>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</si>
  <si>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</si>
  <si>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</si>
  <si>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</si>
  <si>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</si>
  <si>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</si>
  <si>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</si>
  <si>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</si>
  <si>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</si>
  <si>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</si>
  <si>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</si>
  <si>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</si>
  <si>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</si>
  <si>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</si>
  <si>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</si>
  <si>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</si>
  <si>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</si>
  <si>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</si>
  <si>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</si>
  <si>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</si>
  <si>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</si>
  <si>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</si>
  <si>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</si>
  <si>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</si>
  <si>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</si>
  <si>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</si>
  <si>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</si>
  <si>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</si>
  <si>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</si>
  <si>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</si>
  <si>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</si>
  <si>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</si>
  <si>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</si>
  <si>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</si>
  <si>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</si>
  <si>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</si>
  <si>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</si>
  <si>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</si>
  <si>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</si>
  <si>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</si>
  <si>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</si>
  <si>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</si>
  <si>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</si>
  <si>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</si>
  <si>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</si>
  <si>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</si>
  <si>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</si>
  <si>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</si>
  <si>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</si>
  <si>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</si>
  <si>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</si>
  <si>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</si>
  <si>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</si>
  <si>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</si>
  <si>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</si>
  <si>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</si>
  <si>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</si>
  <si>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</si>
  <si>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</si>
  <si>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</si>
  <si>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</si>
  <si>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</si>
  <si>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</si>
  <si>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</si>
  <si>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</si>
  <si>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</si>
  <si>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</si>
  <si>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</si>
  <si>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</si>
  <si>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</si>
  <si>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</si>
  <si>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</si>
  <si>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</si>
  <si>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</si>
  <si>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</si>
  <si>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</si>
  <si>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</si>
  <si>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</si>
  <si>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</si>
  <si>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</si>
  <si>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</si>
  <si>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</si>
  <si>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</si>
  <si>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</si>
  <si>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</si>
  <si>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</si>
  <si>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</si>
  <si>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</si>
  <si>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</si>
  <si>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</si>
  <si>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</si>
  <si>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</si>
  <si>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</si>
  <si>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</si>
  <si>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</si>
  <si>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</si>
  <si>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</si>
  <si>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</si>
  <si>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</si>
  <si>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</si>
  <si>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</si>
  <si>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</si>
  <si>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</si>
  <si>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</si>
  <si>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</si>
  <si>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</si>
  <si>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</si>
  <si>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</si>
  <si>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</si>
  <si>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</si>
  <si>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</si>
  <si>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</si>
  <si>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</si>
  <si>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</si>
  <si>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</si>
  <si>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</si>
  <si>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</si>
  <si>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</si>
  <si>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</si>
  <si>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</si>
  <si>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</si>
  <si>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</si>
  <si>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</si>
  <si>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</si>
  <si>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</si>
  <si>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</si>
  <si>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</si>
  <si>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</si>
  <si>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</si>
  <si>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</si>
  <si>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</si>
  <si>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</si>
  <si>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</si>
  <si>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</si>
  <si>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</si>
  <si>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</si>
  <si>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</si>
  <si>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</si>
  <si>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</si>
  <si>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</si>
  <si>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</si>
  <si>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</si>
  <si>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</si>
  <si>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</si>
  <si>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</si>
  <si>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</si>
  <si>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</si>
  <si>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</si>
  <si>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</si>
  <si>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</si>
  <si>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</si>
  <si>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catalogo_ml, fabricante, tienda</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</si>
  <si>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</si>
  <si>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</si>
  <si>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</si>
  <si>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</si>
  <si>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</si>
  <si>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</si>
  <si>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</si>
  <si>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</si>
  <si>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</si>
  <si>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</si>
  <si>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</si>
  <si>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</si>
  <si>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</si>
  <si>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</si>
  <si>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</si>
  <si>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</si>
  <si>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</si>
  <si>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</si>
  <si>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</si>
  <si>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</si>
  <si>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GTIN confirmado en el catálogo de Mercado Libre (MLM16997449, 2026-09-29). Comparado: marca Nan, fabricante Nestlé, línea Optimal Pro 3 (la ficha usa 'Optipro'; sin cambio), lata en polvo, 400 g, unidad 1, edad de 1 a 3 años. Todo coincide; el catálogo confirma los 400 g por su propio GTIN. El sabor 'Sin sabor' no aparece en el catálogo (no comparable). No se usa lo de gluten: la característica dice 'libre de gluten' pero el atributo dice 'Es libre de gluten: No'. 'otros' se entrega completo.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</si>
  <si>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</si>
  <si>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</si>
  <si>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</si>
  <si>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</si>
  <si>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</si>
  <si>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</si>
  <si>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</si>
  <si>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</si>
  <si>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</si>
  <si>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</si>
  <si>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</si>
  <si>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</si>
  <si>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</si>
  <si>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</si>
  <si>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</si>
  <si>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</si>
  <si>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</si>
  <si>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</si>
  <si>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</si>
  <si>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</si>
  <si>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</si>
  <si>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</si>
  <si>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</si>
  <si>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</si>
  <si>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</si>
  <si>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</si>
  <si>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</si>
  <si>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</si>
  <si>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</si>
  <si>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</si>
  <si>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</si>
  <si>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</si>
  <si>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</si>
  <si>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</si>
  <si>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</si>
  <si>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</si>
  <si>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</si>
  <si>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</si>
  <si>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</si>
  <si>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</si>
  <si>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</si>
  <si>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</si>
  <si>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</si>
  <si>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</si>
  <si>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</si>
  <si>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</si>
  <si>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</si>
  <si>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</si>
  <si>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</si>
  <si>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</si>
  <si>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</si>
  <si>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</si>
  <si>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</si>
  <si>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</si>
  <si>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</si>
  <si>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</si>
  <si>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</si>
  <si>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</si>
  <si>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</si>
  <si>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</si>
  <si>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</si>
  <si>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</si>
  <si>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</si>
  <si>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</si>
  <si>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</si>
  <si>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</si>
  <si>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</si>
  <si>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</si>
  <si>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</si>
  <si>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</si>
  <si>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</si>
  <si>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</si>
  <si>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</si>
  <si>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</si>
  <si>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</si>
  <si>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</si>
  <si>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</si>
  <si>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</si>
  <si>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</si>
  <si>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</si>
  <si>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</si>
  <si>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</si>
  <si>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</si>
  <si>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</si>
  <si>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</si>
  <si>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</si>
  <si>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</si>
  <si>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</si>
  <si>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</si>
  <si>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</si>
  <si>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</si>
  <si>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</si>
  <si>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</si>
  <si>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</si>
  <si>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</si>
  <si>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</si>
  <si>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</si>
  <si>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</si>
  <si>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</si>
  <si>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</si>
  <si>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</si>
  <si>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</si>
  <si>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</si>
  <si>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</si>
  <si>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</si>
  <si>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</si>
  <si>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</si>
  <si>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</si>
  <si>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</si>
  <si>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</si>
  <si>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</si>
  <si>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</si>
  <si>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</si>
  <si>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</si>
  <si>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</si>
  <si>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</si>
  <si>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</si>
  <si>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</si>
  <si>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</si>
  <si>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</si>
  <si>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</si>
  <si>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</si>
  <si>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</si>
  <si>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</si>
  <si>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</si>
  <si>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</si>
  <si>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</si>
  <si>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</si>
  <si>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</si>
  <si>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</si>
  <si>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</si>
  <si>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</si>
  <si>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</si>
  <si>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</si>
  <si>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</si>
  <si>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</si>
  <si>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</si>
  <si>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</si>
  <si>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</si>
  <si>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</si>
  <si>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</si>
  <si>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</si>
  <si>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</si>
  <si>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</si>
  <si>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</si>
  <si>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</si>
  <si>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</si>
  <si>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</si>
  <si>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</si>
  <si>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</si>
  <si>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</si>
  <si>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</si>
  <si>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</si>
  <si>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</si>
  <si>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</si>
  <si>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</si>
  <si>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</si>
  <si>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</si>
  <si>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</si>
  <si>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</si>
  <si>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</si>
  <si>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</si>
  <si>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</si>
  <si>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</si>
  <si>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</si>
  <si>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</si>
  <si>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</si>
  <si>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</si>
  <si>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</si>
  <si>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</si>
  <si>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</si>
  <si>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</si>
  <si>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</si>
  <si>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</si>
  <si>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</si>
  <si>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</si>
  <si>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</si>
  <si>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</si>
  <si>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</si>
  <si>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</si>
  <si>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</si>
  <si>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</si>
  <si>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</si>
  <si>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</si>
  <si>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</si>
  <si>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</si>
  <si>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</si>
  <si>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</si>
  <si>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</si>
  <si>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</si>
  <si>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</si>
  <si>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</si>
  <si>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</si>
  <si>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</si>
  <si>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</si>
  <si>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</si>
  <si>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</si>
  <si>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</si>
  <si>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</si>
  <si>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</si>
  <si>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</si>
  <si>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</si>
  <si>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</si>
  <si>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</si>
  <si>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</si>
  <si>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</si>
  <si>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</si>
  <si>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</si>
  <si>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</si>
  <si>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</si>
  <si>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</si>
  <si>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</si>
  <si>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</si>
  <si>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</si>
  <si>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</si>
  <si>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</si>
  <si>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</si>
  <si>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</si>
  <si>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</si>
  <si>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</si>
  <si>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</si>
  <si>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</si>
  <si>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</si>
  <si>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</si>
  <si>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</si>
  <si>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</si>
  <si>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</si>
  <si>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</si>
  <si>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</si>
  <si>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</si>
  <si>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</si>
  <si>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</si>
  <si>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</si>
  <si>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</si>
  <si>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</si>
  <si>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</si>
  <si>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</si>
  <si>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</si>
  <si>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</si>
  <si>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</si>
  <si>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</si>
  <si>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</si>
  <si>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</si>
  <si>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</si>
  <si>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</si>
  <si>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</si>
  <si>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</si>
  <si>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</si>
  <si>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</si>
  <si>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</si>
  <si>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</si>
  <si>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</si>
  <si>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</si>
  <si>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</si>
  <si>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</si>
  <si>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</si>
  <si>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</si>
  <si>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</si>
  <si>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</si>
  <si>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</si>
  <si>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</si>
  <si>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</si>
  <si>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</si>
  <si>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</si>
  <si>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</si>
  <si>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</si>
  <si>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</si>
  <si>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</si>
  <si>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</si>
  <si>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</si>
  <si>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</si>
  <si>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</si>
  <si>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</si>
  <si>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</si>
  <si>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</si>
  <si>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</si>
  <si>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</si>
  <si>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</si>
  <si>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</si>
  <si>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</si>
  <si>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</si>
  <si>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</si>
  <si>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</si>
  <si>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</si>
  <si>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</si>
  <si>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</si>
  <si>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</si>
  <si>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</si>
  <si>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</si>
  <si>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</si>
  <si>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el catálogo de Mercado Libre (MLM39989872, 2026-09-29). Catálogo ML MLM39989872 (origen gtin) coincide en producto y presentación (Adimod 800 mg/7 ml, 10 frascos de 7 ml). Fuentes: catálogo (laboratorio Armstrong, pidotimod 800 mg, ATC L03AX05, solución oral, receta requerida simple, registro 445M94 SSA, conservación a temperatura ambiente, no antibiótico) y descripción actual. No hay indicaciones terapéuticas ni advertencias detalladas en las fuentes, por eso no se afirman. Se quitó 'monodosis' de la presentación (no está en el catálogo). Última frase de advertencias sobre otros medicamentos/embarazo es precaución general, no dato del producto.</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</si>
  <si>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</si>
  <si>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</si>
  <si>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</si>
  <si>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</si>
  <si>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</si>
  <si>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</si>
  <si>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</si>
  <si>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</si>
  <si>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</si>
  <si>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</si>
  <si>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</si>
  <si>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</si>
  <si>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</si>
  <si>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</si>
  <si>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</si>
  <si>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</si>
  <si>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</si>
  <si>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</si>
  <si>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</si>
  <si>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</si>
  <si>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</si>
  <si>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</si>
  <si>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</si>
  <si>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</si>
  <si>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</si>
  <si>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</si>
  <si>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</si>
  <si>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</si>
  <si>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</si>
  <si>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</si>
  <si>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</si>
  <si>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</si>
  <si>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</si>
  <si>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</si>
  <si>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</si>
  <si>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</si>
  <si>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</si>
  <si>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</si>
  <si>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</si>
  <si>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</si>
  <si>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</si>
  <si>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</si>
  <si>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</si>
  <si>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</si>
  <si>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</si>
  <si>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</si>
  <si>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</si>
  <si>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</si>
  <si>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</si>
  <si>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</si>
  <si>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</si>
  <si>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</si>
  <si>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</si>
  <si>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</si>
  <si>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</si>
  <si>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</si>
  <si>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</si>
  <si>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</si>
  <si>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</si>
  <si>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</si>
  <si>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</si>
  <si>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</si>
  <si>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</si>
  <si>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</si>
  <si>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</si>
  <si>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</si>
  <si>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</si>
  <si>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</si>
  <si>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</si>
  <si>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</si>
  <si>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</si>
  <si>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</si>
  <si>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</si>
  <si>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</si>
  <si>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</si>
  <si>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</si>
  <si>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confirmado en el catálogo de Mercado Libre (MLM26094897, 2026-09-29). Comparado: marca Ensure, línea Advance, con HMB (CaHMB), sabor fresa, líquido en botella de 237 ml, unidad 1. Todo coincide. El catálogo aporta edad mínima recomendada 14 años (se anota en 'otros' como dato de ML; 'Adultos' se deja sin cambio), lactosa y gluten. No se usa 'vegano': la característica dice apto y el atributo dice 'Es vegano: No'. Se ignoran 'peso de la porción 1 kg' y 'valores nutricionales 237' por incongruentes. 'otros' se entrega completo.</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</si>
  <si>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</si>
  <si>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</si>
  <si>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</si>
  <si>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</si>
  <si>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</si>
  <si>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</si>
  <si>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</si>
  <si>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</si>
  <si>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</si>
  <si>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</si>
  <si>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</si>
  <si>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</si>
  <si>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</si>
  <si>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</si>
  <si>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</si>
  <si>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</si>
  <si>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</si>
  <si>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</si>
  <si>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</si>
  <si>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</si>
  <si>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</si>
  <si>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</si>
  <si>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</si>
  <si>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</si>
  <si>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</si>
  <si>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</si>
  <si>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</si>
  <si>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</si>
  <si>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</si>
  <si>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</si>
  <si>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</si>
  <si>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</si>
  <si>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</si>
  <si>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</si>
  <si>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</si>
  <si>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</si>
  <si>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</si>
  <si>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</si>
  <si>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</si>
  <si>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</si>
  <si>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</si>
  <si>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</si>
  <si>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</si>
  <si>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</si>
  <si>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</si>
  <si>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</si>
  <si>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</si>
  <si>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</si>
  <si>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</si>
  <si>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</si>
  <si>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</si>
  <si>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</si>
  <si>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</si>
  <si>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</si>
  <si>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</si>
  <si>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</si>
  <si>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</si>
  <si>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</si>
  <si>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</si>
  <si>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</si>
  <si>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</si>
  <si>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</si>
  <si>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</si>
  <si>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</si>
  <si>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</si>
  <si>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</si>
  <si>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</si>
  <si>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</si>
  <si>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</si>
  <si>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</si>
  <si>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</si>
  <si>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</si>
  <si>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</si>
  <si>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</si>
  <si>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</si>
  <si>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</si>
  <si>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</si>
  <si>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</si>
  <si>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</si>
  <si>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</si>
  <si>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</si>
  <si>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</si>
  <si>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</si>
  <si>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</si>
  <si>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</si>
  <si>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</si>
  <si>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</si>
  <si>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</si>
  <si>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</si>
  <si>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</si>
  <si>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</si>
  <si>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</si>
  <si>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</si>
  <si>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 Catálogo de Mercado Libre MLM36026961 no coincide: El catálogo ML corresponde a otro producto: 'Croquetas Sportsmans Choice Adult Raza Pequeña 8 Kg' (alimento seco para perro adulto, marca Sportsman's Choice, fabricante Member's Mark, pack de 2 bolsas de 8 kg). La ficha es Dibar alcohol etílico 71.5° G.L., 1 l, caja con 12. No coincide nada (marca, tipo de producto, contenido). El GTIN 7501868901131 apunta en ML a un producto ajeno, por lo que no confirma ni descarta la identidad del alcohol Dibar 71.5°. No se toma ningún dato del catálogo.</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</si>
  <si>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</si>
  <si>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</si>
  <si>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</si>
  <si>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</si>
  <si>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</si>
  <si>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</si>
  <si>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</si>
  <si>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</si>
  <si>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</si>
  <si>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</si>
  <si>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</si>
  <si>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</si>
  <si>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</si>
  <si>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</si>
  <si>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</si>
  <si>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</si>
  <si>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</si>
  <si>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</si>
  <si>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</si>
  <si>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</si>
  <si>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</si>
  <si>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</si>
  <si>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</si>
  <si>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</si>
  <si>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el catálogo de Mercado Libre (MLM39473294, 2026-09-29). Comparado: marca Lurmivi, tabletas (comprimido), 4 por caja, tinidazol 500 mg + clindamicina 312.5 mg + fluconazol 37.5 mg. Todo coincide; el catálogo confirma la composición del empaque y descarta la ficha errónea de otra tienda. Aporta registro 304M2016 SSA, receta requerida (simple), fracción IV y que es antibiótico. Discrepancia menor: el catálogo indica laboratorio Senosiain y la ficha decía 'Itra' (según la caja); se propone Laboratorios Senosiain, verificar en el empaque. 'otros' se entrega completo.</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</si>
  <si>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</si>
  <si>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</si>
  <si>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</si>
  <si>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</si>
  <si>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</si>
  <si>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</si>
  <si>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</si>
  <si>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</si>
  <si>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</si>
  <si>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</si>
  <si>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</si>
  <si>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</si>
  <si>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</si>
  <si>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</si>
  <si>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</si>
  <si>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</si>
  <si>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</si>
  <si>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</si>
  <si>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</si>
  <si>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</si>
  <si>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</si>
  <si>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</si>
  <si>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</si>
  <si>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</si>
  <si>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</si>
  <si>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</si>
  <si>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</si>
  <si>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</si>
  <si>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</si>
  <si>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confirmado en el catálogo de Mercado Libre (MLM44887653, 2026-09-29). Comparado: marca Evra, laboratorio Gedeon Richter plc (igual que el fabricante de la ficha), 3 parches por caja, etinilestradiol 0.60 mg + norelgestromina 6.00 mg por parche, registro 381M2002 SSA (igual que la ficha, que agrega SSA IV). Todo coincide; el catálogo con Gedeon Richter apoya el fabricante de la ficha frente a Janssen-Cilag. Receta requerida (simple). Sin datos nuevos.</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</si>
  <si>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</si>
  <si>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</si>
  <si>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</si>
  <si>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</si>
  <si>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</si>
  <si>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</si>
  <si>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</si>
  <si>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</si>
  <si>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</si>
  <si>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</si>
  <si>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</si>
  <si>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</si>
  <si>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</si>
  <si>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</si>
  <si>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</si>
  <si>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</si>
  <si>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</si>
  <si>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</si>
  <si>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</si>
  <si>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</si>
  <si>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</si>
  <si>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</si>
  <si>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</si>
  <si>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</si>
  <si>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</si>
  <si>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</si>
  <si>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</si>
  <si>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</si>
  <si>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</si>
  <si>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</si>
  <si>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</si>
  <si>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</si>
  <si>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</si>
  <si>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</si>
  <si>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</si>
  <si>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</si>
  <si>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</si>
  <si>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</si>
  <si>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</si>
  <si>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</si>
  <si>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</si>
  <si>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</si>
  <si>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</si>
  <si>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</si>
  <si>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</si>
  <si>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</si>
  <si>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</si>
  <si>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</si>
  <si>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</si>
  <si>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</si>
  <si>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</si>
  <si>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</si>
  <si>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</si>
  <si>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</si>
  <si>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</si>
  <si>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</si>
  <si>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</si>
  <si>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</si>
  <si>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</si>
  <si>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</si>
  <si>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</si>
  <si>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</si>
  <si>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</si>
  <si>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</si>
  <si>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</si>
  <si>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</si>
  <si>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</si>
  <si>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</si>
  <si>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</si>
  <si>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</si>
  <si>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</si>
  <si>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</si>
  <si>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</si>
  <si>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</si>
  <si>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</si>
  <si>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</si>
  <si>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GTIN confirmado en el catálogo de Mercado Libre (MLM39455709, 2026-09-29). Comparado: marca Unesia, Genomma Laboratories México, bifonazol 1 g, ungüento, 2 tubos de 20 g (40 g en total). Todo coincide. El catálogo aporta el registro 010M2009 SSA y confirma que no requiere receta (antes asumido). El catálogo no indica la base de la concentración; se conserva '1 g por 100 g' de la ficha (tomada del empaque).</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</si>
  <si>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</si>
  <si>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</si>
  <si>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</si>
  <si>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</si>
  <si>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</si>
  <si>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</si>
  <si>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</si>
  <si>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</si>
  <si>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</si>
  <si>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</si>
  <si>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</si>
  <si>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</si>
  <si>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</si>
  <si>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</si>
  <si>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</si>
  <si>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</si>
  <si>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</si>
  <si>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</si>
  <si>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</si>
  <si>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</si>
  <si>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</si>
  <si>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</si>
  <si>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</si>
  <si>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</si>
  <si>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</si>
  <si>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</si>
  <si>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</si>
  <si>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</si>
  <si>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</si>
  <si>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</si>
  <si>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</si>
  <si>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</si>
  <si>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</si>
  <si>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</si>
  <si>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</si>
  <si>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</si>
  <si>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</si>
  <si>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</si>
  <si>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</si>
  <si>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</si>
  <si>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</si>
  <si>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</si>
  <si>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</si>
  <si>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</si>
  <si>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</si>
  <si>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</si>
  <si>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</si>
  <si>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</si>
  <si>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</si>
  <si>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</si>
  <si>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</si>
  <si>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</si>
  <si>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</si>
  <si>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</si>
  <si>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</si>
  <si>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</si>
  <si>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</si>
  <si>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</si>
  <si>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</si>
  <si>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</si>
  <si>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</si>
  <si>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</si>
  <si>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</si>
  <si>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</si>
  <si>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</si>
  <si>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</si>
  <si>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</si>
  <si>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</si>
  <si>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</si>
  <si>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</si>
  <si>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</si>
  <si>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</si>
  <si>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</si>
  <si>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</si>
  <si>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</si>
  <si>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</si>
  <si>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</si>
  <si>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</si>
  <si>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</si>
  <si>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</si>
  <si>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</si>
  <si>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</si>
  <si>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</si>
  <si>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</si>
  <si>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</si>
  <si>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</si>
  <si>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 Catálogo de Mercado Libre MLM75543444 no coincide: Longitud de aguja: el catálogo dice 21G x 40 mm (0.80 x 40 mm, 1 1/2"), la ficha dice 21 G x 32 mm, dato que era una inferencia por el color verde y no tenía fuente. Coinciden: marca BD, jeringa de 5 ml, caja de 100 unidades, aguja 21 G incluida, desechable, uso intramuscular. Diferencia: longitud de la aguja (40 mm vs 32 mm inferido). El catálogo agrega punta Luer lock y aguja desmontable, y no menciona 'Plastipak' ni 'estéril' (no comparable, sin contradicción). Se entrega la corrección de variante y calibre según el catálogo; 'otros' se entrega completo.</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</si>
  <si>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</si>
  <si>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</si>
  <si>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</si>
  <si>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</si>
  <si>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</si>
  <si>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</si>
  <si>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</si>
  <si>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</si>
  <si>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</si>
  <si>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</si>
  <si>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</si>
  <si>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</si>
  <si>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</si>
  <si>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</si>
  <si>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GTIN confirmado en el catálogo de Mercado Libre (MLM67332968, 2026-09-29). Comparado: marca Vitacilina, línea Clarité, Triple Efecto, emulsión aclaradora de 200 ml, todo tipo de piel, activos niacinamida, vitamina C y agua de regaliz (igual que la ficha). Todo coincide; el catálogo por GTIN confirma la equivalencia por nombre y presentación. Advertencia: el texto de ML dice que se aplica en rostro, cuello y escote y que es 'dermatológicamente testeada' mientras un atributo dice 'No'; la ficha y el nombre del sistema indican emulsión corporal. No reutilizar esas afirmaciones del catálogo. 'otros' se entrega completo.</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</si>
  <si>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</si>
  <si>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</si>
  <si>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</si>
  <si>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</si>
  <si>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</si>
  <si>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</si>
  <si>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</si>
  <si>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</si>
  <si>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</si>
  <si>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</si>
  <si>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</si>
  <si>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</si>
  <si>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</si>
  <si>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</si>
  <si>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</si>
  <si>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</si>
  <si>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</si>
  <si>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</si>
  <si>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</si>
  <si>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</si>
  <si>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</si>
  <si>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</si>
  <si>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</si>
  <si>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</si>
  <si>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</si>
  <si>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</si>
  <si>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</si>
  <si>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</si>
  <si>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</si>
  <si>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</si>
  <si>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</si>
  <si>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</si>
  <si>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</si>
  <si>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</si>
  <si>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</si>
  <si>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</si>
  <si>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</si>
  <si>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</si>
  <si>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</si>
  <si>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</si>
  <si>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</si>
  <si>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GTIN confirmado en el catálogo de Mercado Libre (MLM39455589, 2026-09-29). Comparado: marca Alka-Seltzer, laboratorio Bayer de México, tabletas efervescentes, 100 tabletas, ácido acetilsalicílico + bicarbonato sódico + ácido cítrico. Todo coincide. El catálogo aporta el registro 17518 SSA, las cantidades (0.324 g / 1.976 g / 1 g; se anotan por tableta, que es la única lectura posible en una presentación de 100 tabletas) y receta no requerida. Nota: el nombre del sistema es una promoción (exhibidor con 100 tabletas más un Alka Defense de regalo); el catálogo, el título y la ficha describen solo las 100 tabletas de Alka-Seltzer.</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</si>
  <si>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</si>
  <si>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</si>
  <si>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</si>
  <si>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</si>
  <si>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</si>
  <si>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</si>
  <si>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</si>
  <si>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</si>
  <si>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</si>
  <si>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</si>
  <si>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</si>
  <si>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</si>
  <si>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</si>
  <si>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</si>
  <si>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</si>
  <si>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</si>
  <si>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</si>
  <si>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</si>
  <si>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</si>
  <si>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</si>
  <si>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</si>
  <si>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</si>
  <si>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</si>
  <si>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</si>
  <si>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</si>
  <si>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</si>
  <si>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</si>
  <si>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</si>
  <si>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</si>
  <si>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</si>
  <si>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</si>
  <si>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</si>
  <si>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</si>
  <si>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</si>
  <si>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</si>
  <si>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</si>
  <si>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</si>
  <si>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</si>
  <si>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</si>
  <si>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</si>
  <si>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</si>
  <si>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</si>
  <si>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</si>
  <si>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</si>
  <si>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</si>
  <si>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</si>
  <si>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</si>
  <si>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</si>
  <si>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</si>
  <si>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</si>
  <si>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</si>
  <si>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</si>
  <si>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</si>
  <si>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</si>
  <si>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</si>
  <si>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</si>
  <si>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</si>
  <si>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</si>
  <si>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</si>
  <si>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</si>
  <si>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</si>
  <si>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</si>
  <si>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</si>
  <si>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</si>
  <si>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</si>
  <si>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</si>
  <si>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</si>
  <si>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</si>
  <si>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</si>
  <si>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</si>
  <si>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</si>
  <si>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</si>
  <si>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</si>
  <si>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</si>
  <si>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</si>
  <si>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</si>
  <si>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</si>
  <si>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</si>
  <si>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</si>
  <si>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</si>
  <si>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</si>
  <si>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</si>
  <si>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</si>
  <si>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</si>
  <si>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</si>
  <si>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</si>
  <si>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</si>
  <si>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</si>
  <si>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</si>
  <si>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</si>
  <si>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</si>
  <si>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</si>
  <si>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</si>
  <si>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</si>
  <si>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</si>
  <si>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</si>
  <si>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</si>
  <si>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</si>
  <si>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</si>
  <si>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</si>
  <si>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</si>
  <si>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</si>
  <si>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</si>
  <si>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</si>
  <si>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</si>
  <si>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</si>
  <si>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</si>
  <si>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</si>
  <si>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</si>
  <si>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</si>
  <si>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</si>
  <si>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</si>
  <si>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</si>
  <si>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</si>
  <si>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</si>
  <si>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</si>
  <si>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</si>
  <si>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</si>
  <si>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</si>
  <si>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</si>
  <si>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</si>
  <si>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</si>
  <si>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</si>
  <si>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</si>
  <si>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</si>
  <si>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</si>
  <si>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</si>
  <si>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</si>
  <si>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</si>
  <si>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</si>
  <si>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</si>
  <si>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</si>
  <si>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</si>
  <si>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</si>
  <si>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</si>
  <si>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</si>
  <si>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</si>
  <si>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</si>
  <si>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</si>
  <si>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</si>
  <si>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</si>
  <si>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</si>
  <si>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</si>
  <si>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</si>
  <si>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</si>
  <si>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</si>
  <si>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</si>
  <si>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</si>
  <si>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</si>
  <si>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</si>
  <si>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</si>
  <si>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GTIN confirmado en el catálogo de Mercado Libre (MLM25586380, 2026-09-29). Catálogo MLM25586380 (Dibar Monarca 10 x 10 cm, 8 capas, algodón, tipo simple, estéril, caja con 100 sobres individuales). Coinciden marca, línea, medidas, capas, tipo, esterilidad y 100 piezas por caja. No se adopta el 'peso neto 30 g' del catálogo (no comparable con la ficha).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</si>
  <si>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</si>
  <si>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</si>
  <si>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</si>
  <si>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</si>
  <si>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</si>
  <si>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</si>
  <si>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</si>
  <si>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</si>
  <si>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</si>
  <si>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</si>
  <si>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</si>
  <si>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</si>
  <si>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</si>
  <si>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</si>
  <si>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</si>
  <si>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</si>
  <si>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</si>
  <si>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</si>
  <si>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</si>
  <si>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</si>
  <si>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</si>
  <si>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</si>
  <si>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</si>
  <si>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</si>
  <si>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</si>
  <si>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</si>
  <si>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</si>
  <si>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</si>
  <si>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</si>
  <si>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</si>
  <si>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</si>
  <si>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</si>
  <si>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</si>
  <si>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</si>
  <si>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</si>
  <si>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</si>
  <si>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</si>
  <si>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</si>
  <si>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</si>
  <si>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</si>
  <si>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</si>
  <si>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</si>
  <si>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</si>
  <si>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</si>
  <si>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</si>
  <si>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</si>
  <si>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</si>
  <si>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</si>
  <si>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</si>
  <si>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</si>
  <si>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</si>
  <si>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</si>
  <si>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</si>
  <si>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</si>
  <si>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</si>
  <si>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</si>
  <si>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</si>
  <si>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</si>
  <si>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</si>
  <si>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</si>
  <si>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</si>
  <si>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</si>
  <si>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</si>
  <si>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</si>
  <si>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</si>
  <si>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</si>
  <si>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</si>
  <si>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</si>
  <si>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</si>
  <si>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</si>
  <si>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</si>
  <si>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</si>
  <si>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</si>
  <si>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</si>
  <si>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</si>
  <si>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</si>
  <si>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</si>
  <si>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</si>
  <si>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</si>
  <si>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</si>
  <si>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</si>
  <si>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</si>
  <si>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</si>
  <si>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</si>
  <si>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</si>
  <si>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</si>
  <si>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</si>
  <si>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</si>
  <si>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</si>
  <si>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</si>
  <si>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</si>
  <si>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</si>
  <si>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</si>
  <si>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</si>
  <si>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</si>
  <si>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</si>
  <si>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</si>
  <si>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</si>
  <si>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</si>
  <si>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</si>
  <si>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</si>
  <si>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</si>
  <si>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</si>
  <si>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</si>
  <si>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</si>
  <si>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</si>
  <si>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</si>
  <si>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</si>
  <si>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</si>
  <si>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</si>
  <si>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</si>
  <si>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</si>
  <si>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</si>
  <si>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</si>
  <si>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</si>
  <si>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</si>
  <si>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</si>
  <si>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</si>
  <si>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</si>
  <si>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</si>
  <si>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</si>
  <si>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</si>
  <si>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</si>
  <si>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</si>
  <si>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</si>
  <si>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</si>
  <si>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</si>
  <si>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</si>
  <si>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</si>
  <si>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</si>
  <si>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</si>
  <si>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</si>
  <si>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</si>
  <si>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</si>
  <si>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</si>
  <si>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</si>
  <si>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</si>
  <si>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</si>
  <si>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</si>
  <si>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</si>
  <si>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</si>
  <si>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</si>
  <si>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</si>
  <si>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</si>
  <si>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</si>
  <si>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</si>
  <si>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</si>
  <si>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</si>
  <si>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</si>
  <si>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</si>
  <si>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</si>
  <si>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</si>
  <si>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</si>
  <si>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</si>
  <si>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</si>
  <si>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</si>
  <si>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</si>
  <si>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</si>
  <si>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</si>
  <si>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</si>
  <si>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</si>
  <si>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</si>
  <si>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</si>
  <si>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</si>
  <si>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</si>
  <si>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</si>
  <si>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</si>
  <si>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</si>
  <si>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</si>
  <si>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</si>
  <si>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</si>
  <si>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</si>
  <si>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</si>
  <si>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</si>
  <si>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</si>
  <si>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</si>
  <si>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</si>
  <si>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</si>
  <si>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</si>
  <si>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</si>
  <si>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</si>
  <si>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</si>
  <si>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</si>
  <si>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</si>
  <si>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</si>
  <si>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</si>
  <si>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</si>
  <si>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</si>
  <si>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</si>
  <si>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</si>
  <si>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</si>
  <si>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</si>
  <si>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</si>
  <si>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</si>
  <si>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 | https://www.farmaciasdesimilares.com/esporas_bac_claus_4bill_10amp_sinuberase/p</t>
  </si>
  <si>
    <t xml:space="preserve">2 fotos de tienda (Farmacias Similares, vía su API de catálogo VTEX; ficha 'Sinuberase Probióticos Bacillus clausii 4 billones UFC 10 ampolletas de 5 ml', misma presentación exacta). _1: caja de frente, limpia, 1810 px; _2: caja con insignia descriptiva '10 Amps Colitis', 1934 px. Descartadas las otras 4 fotos de la ficha (gráficos promocionales). Origen tienda; no son de la pieza individual. Mayoreo Farmacéutico y Benavides traen la caja de 20 ampolletas (otra presentación) y Mayoreo además con logotipo.</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</si>
  <si>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</si>
  <si>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</si>
  <si>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</si>
  <si>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</si>
  <si>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</si>
  <si>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</si>
  <si>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</si>
  <si>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</si>
  <si>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</si>
  <si>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</si>
  <si>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</si>
  <si>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 Catálogo de Mercado Libre MLM54445970 no coincide: El catálogo MLM54445970 es Difamhed (difenhidramina 10 mg/ml, solución inyectable, 10 ml, laboratorio Farmadextrum, receta requerida, registro 0008M79): otra marca, otro tipo de producto, otra forma farmacéutica y otro contenido. No corresponde a un gel antibacterial Dibar aroma limón de 1 L. Se compararon marca, tipo de producto, forma, contenido y aroma; ninguno coincide. El catálogo asociado a este GTIN no sirve para verificar el producto; la ficha actual no se modifica.</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</si>
  <si>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</si>
  <si>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</si>
  <si>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</si>
  <si>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</si>
  <si>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</si>
  <si>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</si>
  <si>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</si>
  <si>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</si>
  <si>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</si>
  <si>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</si>
  <si>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</si>
  <si>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</si>
  <si>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</si>
  <si>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</si>
  <si>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</si>
  <si>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</si>
  <si>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</si>
  <si>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 Descripción reescrita el 2026-09-29 con el catálogo y otros vendedores de Mercado Libre. Sin catálogo ML ni otros vendedores. Fuentes: descripción actual y notas de investigación (GTIN confirmado en tiendas; no se encontró fabricante). Se omitió 'apto para uso unisex' por no aportar información útil y no se afirma esterilidad (algunas fichas la mencionan, otras no). El modo de uso es una indicación general derivada del propósito del producto, no un dato del fabricante.</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</si>
  <si>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</si>
  <si>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</si>
  <si>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</si>
  <si>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</si>
  <si>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</si>
  <si>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</si>
  <si>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</si>
  <si>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</si>
  <si>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</si>
  <si>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</si>
  <si>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</si>
  <si>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</si>
  <si>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</si>
  <si>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en el catálogo de Mercado Libre (MLM22264352, 2026-09-29). Catálogo ML MLM22264352 (origen gtin): misma marca, tipo de producto y peso (polvo desodorante Mexsana Bayer 160 g); el catálogo lo presenta como 'para pies', el título como 'corporal' (su texto también dice apto para todo el cuerpo). Fuentes: catálogo (control de olor y sudor, alivio de la picazón en calzado cerrado, hipoalergénico, dermatológicamente testeado, botella) y descripción actual (pies, axilas, rozaduras, fragancia alcanfor/romero/naranja). CONFLICTO: el catálogo dice que contiene triclosán y la descripción/ficha anteriores decían 'sin triclosán'; no se afirma ninguna de las dos cosas y se quitó 'Sin triclosán' de 'otros'. También se omitió 'para toda la familia' porque el catálogo marca 'apta para bebés: No'; se remite al empaque. Falta confirmar en el empaque si es medicado ('MED' del sistema).</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</si>
  <si>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</si>
  <si>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</si>
  <si>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</si>
  <si>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</si>
  <si>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</si>
  <si>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 Descripción reescrita el 2026-09-29 con el catálogo y otros vendedores de Mercado Libre. Sin catálogo ML ni otros vendedores. Fuentes: descripción actual e investigación (GTIN confirmado en varias fichas; fabricante P&amp;G según una farmacia). No hay ingredientes ni modo de uso en las fuentes, así que se omitieron esas secciones y se remite al empaque.</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</si>
  <si>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</si>
  <si>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</si>
  <si>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</si>
  <si>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</si>
  <si>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</si>
  <si>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</si>
  <si>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</si>
  <si>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</si>
  <si>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confirmado en el catálogo de Mercado Libre (MLM15995537, 2026-09-29). Catálogo ML MLM15995537 (origen gtin): Tena Slip Nocturno talla G, 8 piezas; coincide con el título. Fuentes: catálogo (nocturno, acostado, absorción máxima, doble barrera, cubierta tipo tela, cintas y elásticos, gel absorbente, libre de látex, anatómico) y descripción actual (vitamina E, cintas multiajuste, nula movilidad); investigación indica que el diseño del empaque cambió (versión ProSkin). Se omitió el atributo 'a prueba de agua' por ambiguo. Sin modo de uso en las fuentes.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</si>
  <si>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</si>
  <si>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</si>
  <si>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</si>
  <si>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</si>
  <si>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</si>
  <si>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</si>
  <si>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confirmado en el catálogo de Mercado Libre (MLM15995535, 2026-09-29). Catálogo ML MLM15995535 (origen gtin): Tena Slip Comfort talla G, 10 unidades; coincide con el título. Fuentes: catálogo (absorción más rápida, gel, doble barrera, doble zona absorbente, cubierta tipo tela, cintas ajustables, materiales respirables, intensidad abundante, anatómico, libre de látex) y descripción actual (adulto mayor, nula movilidad). Se ignoraron 'Peso mínimo/máximo: 0 kg' del catálogo. Sin modo de uso en las fuentes.</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</si>
  <si>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</si>
  <si>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</si>
  <si>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</si>
  <si>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</si>
  <si>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</si>
  <si>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</si>
  <si>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</si>
  <si>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</si>
  <si>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</si>
  <si>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</si>
  <si>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</si>
  <si>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confirmado en el catálogo de Mercado Libre (MLM34498691, 2026-09-29). Catálogo ML MLM34498691 (origen gtin): Brillantina Palmolive líquida con aceite de oliva, 52 ml; coincide. Fuentes: catálogo (52 ml, líquida, aceite de oliva, brillo, libre de gluten, botella) y descripción actual (peinado, suavidad, frizz, aroma floral, tapa negra, tomados de descripciones de tienda). El catálogo indica 'no dermatológicamente testeada', dato que no se incluyó. Sin ingredientes ni modo de uso en las fuentes, se omitieron esas secciones.</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</si>
  <si>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</si>
  <si>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</si>
  <si>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en el catálogo de Mercado Libre (MLM19895679, 2026-09-29). Catálogo ML MLM19895679 (origen gtin): Pasta Lassar Andrómaco tarro 30 g con óxido de zinc 25 %; coincide. Fuentes: catálogo (barrera protectora, prevenir irritaciones, cicatrización, rozaduras, escoceduras, fácil de extender) y descripción actual (fabricante, ardor y comezón, quemaduras superficiales, piquetes, 25 g por 100 g, conservación a no más de 30 °C). Una ficha de farmacia decía 35 %, pero etiqueta, catálogo y otra ficha dicen 25 %. No hay modo de uso detallado ni registro sanitario en las fuentes; el modo de uso es genérico de aplicación tópica.</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</si>
  <si>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</si>
  <si>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</si>
  <si>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</si>
  <si>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</si>
  <si>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</si>
  <si>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en el catálogo de Mercado Libre (MLM21341971, 2026-09-29). Catálogo ML MLM21341971 (origen gtin): Stefano Royal aerosol hombre 159 ml; coincide con el título. Fuentes: catálogo (fragancia lavanda/vainilla/ámbar, zona axilas, hombre, dermatológicamente testeado) y descripción actual. Dudas: el catálogo marca 'antitranspirante: Sí' con sales de aluminio y 'horas de protección: 2 días', y da 159 g de peso neto (el sistema dice 113 g); por ser datos inconsistentes no se afirmaron. Las advertencias del aerosol se remiten al envase porque las fuentes no las traen.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</si>
  <si>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</si>
  <si>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</si>
  <si>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en el catálogo de Mercado Libre (MLM39473929, 2026-09-29). Catálogo MLM39473929 (Troferit-flow 30/30 mg, 15 tabletas, comprimido, ambroxol clorhidrato 30 mg + dropropizina 30 mg). Coinciden marca, línea, concentración, forma y 15 tabletas. Resuelve dudas de la investigación: es la versión con ambroxol y requiere receta (simple, fracción IV), lo que contradice la categoría 'venta libre' del sistema. Discrepancia sin resolver: el catálogo indica laboratorio 'Productos Científicos, S.A. de C.V.' y la ficha 'Productos Farmacéuticos, S.A. de C.V. (Chinoin)'; no se cambió el fabricante, verificar en el empaque.</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</si>
  <si>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</si>
  <si>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</si>
  <si>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</si>
  <si>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</si>
  <si>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</si>
  <si>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 Descripción reescrita el 2026-09-29 con el catálogo y otros vendedores de Mercado Libre. El catálogo ML MLM29490024 asociado al GTIN es un foco solar LED, no un desodorante: no describe este producto, se ignoró por completo y confirmado = false (conviene revisar/quitar ese catalogo_id en el producto). Fuentes: descripción actual e investigación (texto tomado de la página oficial de AXE México, GTIN confirmado allí). El 'Abra, gire' del modo de uso anterior no se conservó por poco claro.</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</si>
  <si>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</si>
  <si>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</si>
  <si>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</si>
  <si>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en el catálogo de Mercado Libre (MLM19543731, 2026-09-29). Catálogo ML MLM19543731 (origen gtin): 'Prudence Clásico con 100 condones vitrolero'; coincide con producto y presentación (100 piezas). Ojo: la investigación indica que ese catálogo se dedujo del título del resultado sin poder abrirlo, y su texto tiene rastro de publicidad de otro vendedor (se ignoró). Fuentes: catálogo (látex, lubricado con silicón, medidas 52 mm x 160 mm x 0.08 mm, envolturas individuales) y descripción actual (aroma a vainilla). Se omitieron las 'calificaciones FDA, CE e ISO' de la descripción anterior por no poder confirmarse para esta presentación, y no se incluyó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</si>
  <si>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</si>
  <si>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</si>
  <si>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</si>
  <si>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</si>
  <si>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</si>
  <si>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</si>
  <si>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</si>
  <si>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</si>
  <si>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</si>
  <si>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</si>
  <si>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</si>
  <si>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</si>
  <si>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</si>
  <si>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</si>
  <si>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</si>
  <si>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</si>
  <si>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</si>
  <si>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</si>
  <si>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</si>
  <si>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</si>
  <si>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</si>
  <si>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</si>
  <si>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</si>
  <si>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</si>
  <si>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</si>
  <si>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</si>
  <si>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</si>
  <si>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</si>
  <si>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</si>
  <si>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</si>
  <si>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</si>
  <si>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 Catálogo de Mercado Libre MLM41483348 no coincide: El catálogo MLM41483348 describe una sola botella de 500 ml (formato de venta: unidad, 1 por pack), no la caja con 24 botellas de la ficha y del nombre del sistema. El catálogo confirma que este GTIN corresponde a la pieza individual. Coinciden marca Dibar, alcohol desnaturalizado, concentración 71.5 y 500 ml. Solo difiere el número de piezas (1 vs 24). Del catálogo se toman fragancia neutra y sin dosificador; se ignora el texto que lo llama gel/antibacterial porque contradice su propio atributo de formato líquido.</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</si>
  <si>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</si>
  <si>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</si>
  <si>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</si>
  <si>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</si>
  <si>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</si>
  <si>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</si>
  <si>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</si>
  <si>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</si>
  <si>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</si>
  <si>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</si>
  <si>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</si>
  <si>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</si>
  <si>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</si>
  <si>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</si>
  <si>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</si>
  <si>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</si>
  <si>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</si>
  <si>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GTIN confirmado en el catálogo de Mercado Libre (MLM45994780, 2026-09-29). Catálogo MLM45994780 (Duo Pack Prudence 'Zero+ Retardante', 3 piezas c/u, 6 en total, lubricados, látex). Coinciden marca, formato dúo de 2 x 3 = 6 piezas, lubricado y látex; 'Zero' y 'Retardante' (Extra Time, según la ficha) coinciden. El catálogo no nombra 'Extra Time' ni el reparto 3 + 3, que solo consta en el nombre del sistema.</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</si>
  <si>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</si>
  <si>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</si>
  <si>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</si>
  <si>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</si>
  <si>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</si>
  <si>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</si>
  <si>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</si>
  <si>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</si>
  <si>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</si>
  <si>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</si>
  <si>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</si>
  <si>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</si>
  <si>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</si>
  <si>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</si>
  <si>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</si>
  <si>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</si>
  <si>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</si>
  <si>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</si>
  <si>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 Catálogo de Mercado Libre MLM21809505 no coincide: El catálogo MLM21809505 es un pack de 3 cepillos (unidades por pack: 3), no la caja con 12 piezas de la ficha; indica color blanco, mientras la ficha dice colores surtidos, y su descripción menciona un cepillo interdental y dos repuestos, que la ficha no contempla. Coinciden marca Clinic, modelo 38, dureza media y uso ortodóncico/interdental. Difieren el contenido del pack (3 vs caja de 12) y el color. El GTIN corresponde a un pack de 3; el formato 'caja con 12' de la ficha sigue sin confirmarse.</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</si>
  <si>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</si>
  <si>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</si>
  <si>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</si>
  <si>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</si>
  <si>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</si>
  <si>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</si>
  <si>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</si>
  <si>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</si>
  <si>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</si>
  <si>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</si>
  <si>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</si>
  <si>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</si>
  <si>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</si>
  <si>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</si>
  <si>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</si>
  <si>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</si>
  <si>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</si>
  <si>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</si>
  <si>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</si>
  <si>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</si>
  <si>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</si>
  <si>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</si>
  <si>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</si>
  <si>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</si>
  <si>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</si>
  <si>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</si>
  <si>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</si>
  <si>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</si>
  <si>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</si>
  <si>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</si>
  <si>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</si>
  <si>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</si>
  <si>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confirmado en el catálogo de Mercado Libre (MLM65258805, 2026-09-29). Catálogo MLM65258805 (metformina 1000 mg + dapagliflozina 10 mg, 28 tabletas, laboratorio MSN, receta requerida, registro 046M2025 SSA IV). Coinciden principios activos, concentración, 28 tabletas, laboratorio MSN, condición con receta y registro idéntico al de la ficha. El catálogo solo dice 'comprimido' y no menciona liberación prolongada; ese dato se conserva de la ficha y del nombre del sistema. La categoría del sistema 'venta libre / digestivos' es incorrecta: el catálogo exige receta.</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</si>
  <si>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</si>
  <si>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</si>
  <si>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</si>
  <si>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</si>
  <si>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</si>
  <si>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</si>
  <si>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</si>
  <si>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</si>
  <si>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</si>
  <si>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</si>
  <si>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</si>
  <si>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</si>
  <si>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</si>
  <si>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</si>
  <si>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</si>
  <si>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</si>
  <si>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</si>
  <si>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</si>
  <si>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</si>
  <si>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</si>
  <si>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</si>
  <si>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</si>
  <si>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</si>
  <si>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</si>
  <si>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</si>
  <si>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</si>
  <si>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</si>
  <si>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</si>
  <si>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</si>
  <si>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</si>
  <si>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</si>
  <si>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</si>
  <si>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</si>
  <si>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</si>
  <si>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 Catálogo de Mercado Libre MLM19533625 no coincide: El catálogo MLM19533625 es 'Gel Dental Colgate Kids Con Fluor Sabores Surtidos 50 g' y dice que el sabor puede ser fresa o uva; no identifica la variante Fresantástico ni el sabor fresa de la ficha (la investigación ya había visto este GTIN con caja de sabor uva). Coinciden marca Colgate, línea Kids, 50 g, con flúor, uso infantil y formato crema. El sabor no se puede confirmar (catálogo: surtidos fresa y uva; ficha: Fresantástico/fresa). Se agregan fluoruro de sodio 0.24 %, libre de gluten y baja abrasión.</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</si>
  <si>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</si>
  <si>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</si>
  <si>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</si>
  <si>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</si>
  <si>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</si>
  <si>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</si>
  <si>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</si>
  <si>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</si>
  <si>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</si>
  <si>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</si>
  <si>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</si>
  <si>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</si>
  <si>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GTIN confirmado en el catálogo de Mercado Libre (MLM77233911, 2026-09-29). Catálogo MLM77233911 (BD Plastipak 3 ml, aguja verde 21G x 32 mm, caja con 100, punta Luer lock, estéril, un solo uso, empaque individual). Coinciden marca, línea, capacidad, aguja, color, 100 piezas, esterilidad y empaque individual. El GTIN de 14 dígitos es el de la caja de 100, coherente con el catálogo.</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</si>
  <si>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</si>
  <si>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</si>
  <si>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</si>
  <si>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</si>
  <si>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</si>
  <si>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</si>
  <si>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</si>
  <si>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</si>
  <si>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</si>
  <si>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</si>
  <si>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</si>
  <si>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</si>
  <si>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</si>
  <si>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</si>
  <si>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</si>
  <si>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</si>
  <si>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</si>
  <si>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</si>
  <si>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</si>
  <si>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</si>
  <si>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</si>
  <si>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</si>
  <si>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</si>
  <si>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</si>
  <si>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</si>
  <si>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</si>
  <si>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</si>
  <si>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</si>
  <si>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</si>
  <si>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</si>
  <si>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</si>
  <si>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</si>
  <si>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</si>
  <si>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</si>
  <si>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</si>
  <si>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</si>
  <si>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</si>
  <si>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</si>
  <si>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</si>
  <si>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</si>
  <si>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</si>
  <si>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</si>
  <si>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</si>
  <si>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</si>
  <si>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</si>
  <si>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</si>
  <si>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</si>
  <si>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</si>
  <si>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</si>
  <si>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GTIN confirmado en el catálogo de Mercado Libre (MLM51584290, 2026-09-29). Catálogo MLM51584290 (KleenBebé Ahorrapack: 2 paquetes de 99 toallitas = 198). Coinciden marca, total de 198 toallitas, fibras naturales y doble textura; resuelve la duda de la investigación: son 2 paquetes de 99. El catálogo no nombra 'Suavelastic Max' (su línea figura como 'Toallitas Húmedas Ahorrapack'); ese nombre se conserva del sistema y no se pudo confirmar con el catálogo.</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</si>
  <si>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</si>
  <si>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</si>
  <si>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</si>
  <si>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</si>
  <si>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</si>
  <si>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</si>
  <si>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</si>
  <si>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</si>
  <si>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</si>
  <si>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</si>
  <si>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</si>
  <si>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</si>
  <si>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</si>
  <si>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</si>
  <si>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</si>
  <si>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</si>
  <si>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</si>
  <si>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GTIN confirmado en el catálogo de Mercado Libre (MLM45287669, 2026-09-29). Catálogo MLM45287669 (Iodex Cristal ungüento, frasco de 60 g, GlaxoSmithKline México, salicilato de metilo 5, alcanfor 7, mentol 3, cineol 1, receta no requerida, registro 157M85 SSA). Coinciden marca, línea, 60 g, forma, principios activos y porcentajes (eucaliptol = cineol). Se agrega el registro y la venta libre. El '24' del nombre del sistema no aparece en el catálogo (describe una unidad) y sigue sin explicarse.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</si>
  <si>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</si>
  <si>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</si>
  <si>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</si>
  <si>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</si>
  <si>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</si>
  <si>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</si>
  <si>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</si>
  <si>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</si>
  <si>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</si>
  <si>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</si>
  <si>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</si>
  <si>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</si>
  <si>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</si>
  <si>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</si>
  <si>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</si>
  <si>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</si>
  <si>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</si>
  <si>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</si>
  <si>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</si>
  <si>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</si>
  <si>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</si>
  <si>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</si>
  <si>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</si>
  <si>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</si>
  <si>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</si>
  <si>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</si>
  <si>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</si>
  <si>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</si>
  <si>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</si>
  <si>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</si>
  <si>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</si>
  <si>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</si>
  <si>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</si>
  <si>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</si>
  <si>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</si>
  <si>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</si>
  <si>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</si>
  <si>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</si>
  <si>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</si>
  <si>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</si>
  <si>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</si>
  <si>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</si>
  <si>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</si>
  <si>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</si>
  <si>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</si>
  <si>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</si>
  <si>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</si>
  <si>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</si>
  <si>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</si>
  <si>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</si>
  <si>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</si>
  <si>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</si>
  <si>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</si>
  <si>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</si>
  <si>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</si>
  <si>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</si>
  <si>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</si>
  <si>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</si>
  <si>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</si>
  <si>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</si>
  <si>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</si>
  <si>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</si>
  <si>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</si>
  <si>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</si>
  <si>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</si>
  <si>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</si>
  <si>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</si>
  <si>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</si>
  <si>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</si>
  <si>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</si>
  <si>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</si>
  <si>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</si>
  <si>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</si>
  <si>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</si>
  <si>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</si>
  <si>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</si>
  <si>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</si>
  <si>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</si>
  <si>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</si>
  <si>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</si>
  <si>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</si>
  <si>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GTIN confirmado en el catálogo de Mercado Libre (MLM22960283, 2026-09-29). Catálogo MLM22960283 (Omron HEM-7121J, tensiómetro digital de brazo, mide sistólica, diastólica y frecuencia cardíaca, inflado automático). Coinciden marca, modelo, tipo y mediciones. La memoria de 30 mediciones y el sensor de posición de la ficha no aparecen en el catálogo (que indica 'cantidad de memorias: 1', sin contradecirlos); se conservan. Se agregan brazalete 22 a 42 cm, pilas AA incluidas y detector de movimiento, datos que la investigación no pudo confirmar.</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</si>
  <si>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</si>
  <si>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</si>
  <si>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</si>
  <si>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</si>
  <si>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</si>
  <si>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</si>
  <si>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</si>
  <si>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</si>
  <si>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</si>
  <si>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</si>
  <si>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</si>
  <si>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</si>
  <si>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</si>
  <si>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</si>
  <si>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</si>
  <si>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</si>
  <si>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</si>
  <si>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</si>
  <si>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</si>
  <si>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</si>
  <si>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</si>
  <si>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</si>
  <si>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</si>
  <si>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</si>
  <si>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</si>
  <si>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</si>
  <si>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</si>
  <si>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</si>
  <si>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</si>
  <si>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 | https://www.medartmx.com/producto/pasta-lassar-50g-/8008</t>
  </si>
  <si>
    <t xml:space="preserve">1 foto de tienda (MedartMX, 500 px, frasco de Pasta de Lassar óxido de zinc contenido neto 50 g, limpia, sin logotipo ni texto). La tienda la lista 'sin marca' y el frasco no muestra la marca de frente, pero el diseño de la etiqueta (azul y blanco, 'PASTA DE LASSAR / Óxido de Zinc') es idéntico al frasco de Química Coyoacán en su propia publicación de la página del fabricante (nuestros-productos, imagen Coyoacan-5). Es la pieza individual, que es como se vende (1 pieza). Resolución justa (500 px).</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</si>
  <si>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</si>
  <si>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</si>
  <si>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</si>
  <si>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</si>
  <si>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</si>
  <si>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</si>
  <si>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</si>
  <si>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</si>
  <si>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</si>
  <si>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</si>
  <si>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</si>
  <si>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</si>
  <si>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</si>
  <si>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</si>
  <si>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</si>
  <si>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</si>
  <si>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2 fotos del fabricante (nivea.com.mx, PNG transparente de 1010x1180 sobre fondo blanco, limpias): _1 envase de 400 ml Body Milk Nutritiva; _3 envase de 100 ml Body Milk Nutritiva. Son fotos de las piezas individuales; el producto se vende como paquete de 2 (400 ml + 100 ml) y ninguna página muestra el paquete combinado. Se descartó una foto con banner lateral de texto descriptivo (_2).</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</si>
  <si>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</si>
  <si>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</si>
  <si>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</si>
  <si>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</si>
  <si>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</si>
  <si>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</si>
  <si>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</si>
  <si>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</si>
  <si>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</si>
  <si>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</si>
  <si>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</si>
  <si>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</si>
  <si>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</si>
  <si>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</si>
  <si>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</si>
  <si>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</si>
  <si>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</si>
  <si>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</si>
  <si>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</si>
  <si>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</si>
  <si>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</si>
  <si>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</si>
  <si>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</si>
  <si>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</si>
  <si>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</si>
  <si>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</si>
  <si>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</si>
  <si>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</si>
  <si>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</si>
  <si>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</si>
  <si>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</si>
  <si>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</si>
  <si>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</si>
  <si>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</si>
  <si>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</si>
  <si>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</si>
  <si>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</si>
  <si>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</si>
  <si>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</si>
  <si>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</si>
  <si>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</si>
  <si>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</si>
  <si>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</si>
  <si>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</si>
  <si>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</si>
  <si>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</si>
  <si>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</si>
  <si>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</si>
  <si>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</si>
  <si>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</si>
  <si>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</si>
  <si>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</si>
  <si>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</si>
  <si>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</si>
  <si>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</si>
  <si>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</si>
  <si>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</si>
  <si>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</si>
  <si>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</si>
  <si>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</si>
  <si>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</si>
  <si>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</si>
  <si>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</si>
  <si>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</si>
  <si>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</si>
  <si>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</si>
  <si>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</si>
  <si>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</si>
  <si>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</si>
  <si>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</si>
  <si>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</si>
  <si>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</si>
  <si>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 Catálogo de Mercado Libre MLM19783878 no coincide: El catálogo MLM19783878 es 'Tarjeta con 12 dispositivos Bic Comfort 3 Normal-móvil (azul)' y no menciona 'Advance'; la ficha dice 'Advance Piel Normal'. Normal-móvil y Advance podrían ser versiones distintas, por lo que la variante no se confirma. Coinciden marca, línea Comfort 3, 3 hojas, cabezal móvil, desechable, piel normal (el catálogo dice no apto para piel sensible) y 12 piezas en tarjeta. Solo la variante Advance queda sin confirmar. No se agregan características del catálogo (recortadora, banda lubricante) porque pueden ser de la versión Normal-móvil.</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</si>
  <si>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</si>
  <si>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</si>
  <si>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</si>
  <si>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</si>
  <si>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</si>
  <si>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</si>
  <si>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</si>
  <si>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</si>
  <si>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</si>
  <si>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</si>
  <si>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</si>
  <si>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</si>
  <si>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</si>
  <si>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</si>
  <si>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</si>
  <si>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</si>
  <si>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</si>
  <si>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</si>
  <si>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</si>
  <si>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</si>
  <si>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</si>
  <si>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</si>
  <si>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</si>
  <si>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</si>
  <si>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</si>
  <si>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</si>
  <si>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</si>
  <si>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</si>
  <si>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</si>
  <si>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</si>
  <si>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</si>
  <si>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</si>
  <si>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</si>
  <si>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</si>
  <si>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</si>
  <si>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</si>
  <si>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</si>
  <si>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</si>
  <si>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</si>
  <si>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</si>
  <si>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</si>
  <si>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</si>
  <si>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</si>
  <si>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</si>
  <si>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</si>
  <si>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</si>
  <si>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</si>
  <si>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</si>
  <si>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</si>
  <si>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</si>
  <si>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</si>
  <si>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</si>
  <si>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</si>
  <si>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</si>
  <si>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</si>
  <si>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</si>
  <si>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</si>
  <si>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</si>
  <si>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</si>
  <si>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</si>
  <si>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</si>
  <si>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</si>
  <si>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</si>
  <si>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</si>
  <si>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</si>
  <si>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</si>
  <si>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</si>
  <si>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</si>
  <si>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</si>
  <si>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</si>
  <si>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</si>
  <si>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 | https://grupofarmapronto.com/producto/cintapore-piel-2-5x9-2mts/ | https://www.farmalisto.com.mx/adhesivos/8137-comprar-cintapore-empaque-con-1-rollo-25cmx92m-color-blanco-material-de-curacion-precio.html</t>
  </si>
  <si>
    <t xml:space="preserve">1 foto (595 px útiles) de Farmapronto: rollo individual Cintapore color piel 2.5 cm x 9.2 m en su bolsa (GTIN de la pieza 7503002770238); foto de la pieza individual; el producto se vende en caja de 12 rollos. La bolsa trae impreso el rótulo '85% más producto' (es del empaque, no de la tienda); sin logotipo de tienda. No hay foto de la caja de 12 en ninguna tienda accesible (iFarma y Farmalisto bloquean la descarga con Cloudflare/captcha; Amazon y Mercado Libre no se usan). Fabricante Codifarma según la ficha de Farmalisto (Cintapore blanco 2.5 x 9.2).</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</si>
  <si>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</si>
  <si>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</si>
  <si>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</si>
  <si>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</si>
  <si>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</si>
  <si>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</si>
  <si>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</si>
  <si>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</si>
  <si>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</si>
  <si>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</si>
  <si>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</si>
  <si>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</si>
  <si>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</si>
  <si>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</si>
  <si>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</si>
  <si>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</si>
  <si>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</si>
  <si>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</si>
  <si>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GTIN confirmado en el catálogo de Mercado Libre (MLM65935966, 2026-09-29). Catálogo MLM65935966 (Daflon 1000 mg, 30 comprimidos, Sanfer, diosmina 900 mg + hesperidina 100 mg, registro 072M97 SSA, receta requerida simple). Coinciden marca, concentración, 30 tabletas, laboratorio Sanfer y registro (la ficha añade el sufijo IV). Resuelve la duda de receta: requerida. El fabricante 'Servier / distribuido por Sanfer' no contradice al catálogo, que solo indica Sanfer.</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</si>
  <si>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</si>
  <si>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</si>
  <si>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</si>
  <si>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</si>
  <si>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</si>
  <si>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</si>
  <si>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</si>
  <si>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</si>
  <si>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</si>
  <si>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GTIN confirmado en el catálogo de Mercado Libre (MLM48917702, 2026-09-29). Catálogo MLM48917702 (Saridon 500/50 mg, 100 comprimidos, Bayer de México, paracetamol 500 mg + cafeína 50 mg, receta no requerida, registro 16260 SSA). Coincide todo lo comparable; confirma la venta libre y aporta el registro sanitario.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</si>
  <si>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</si>
  <si>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</si>
  <si>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</si>
  <si>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</si>
  <si>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</si>
  <si>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</si>
  <si>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</si>
  <si>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</si>
  <si>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</si>
  <si>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</si>
  <si>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</si>
  <si>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</si>
  <si>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GTIN confirmado en el catálogo de Mercado Libre (MLM21818931, 2026-09-29). Catálogo ML MLM21818931 (origen gtin): Clinic Ortodoncia 67, pack x 6 unidades; su descripción de 'Kit de limpieza para ortodoncia Clinic 67 Premium Pack' lista 1 cepillo, cera, 3 interdentales y capuchón (6 piezas), coincide con el título. CONFLICTO con la descripción/ficha anteriores, que decían 'tapa protectora y estuche' sin cera: se siguió el catálogo (contenido explícito); conviene compararlo con las fotos del empaque. Se ignoró 'edad mínima 8 años' del catálogo y se usó 'vida útil 3 meses' solo como recomendación de cambio de cepillo.</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</si>
  <si>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</si>
  <si>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</si>
  <si>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</si>
  <si>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</si>
  <si>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</si>
  <si>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</si>
  <si>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</si>
  <si>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</si>
  <si>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</si>
  <si>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</si>
  <si>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</si>
  <si>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</si>
  <si>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</si>
  <si>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</si>
  <si>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</si>
  <si>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</si>
  <si>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</si>
  <si>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</si>
  <si>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GTIN confirmado en el catálogo de Mercado Libre (MLM41443328, 2026-09-29). Catálogo ML MLM41443328 (origen gtin): 'Bálsamo labial Laboratorios Azteca Clásico exhibidor 60x2.5 g'; coincide en presentación (exhibidor de 60 piezas de 2.5 g). Diferencias de nombre: el catálogo lo pone como marca Laboratorios Azteca, otro vendedor lo llama Golba con el mismo texto; podría ser el fabricante de Golba, pero no se agregó fabricante a la ficha por no estar confirmado en las fuentes. El catálogo marca sabor menta, pero el título dice surtido, así que no se afirmó sabor ni aroma. Fuentes: catálogo y texto del otro vendedor (humecta, repara, protege, dermatológicamente testeado) y descripción actual (cera de abeja, colores surtidos). Se ignoró 'efecto voluminizador'.</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</si>
  <si>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</si>
  <si>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</si>
  <si>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</si>
  <si>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</si>
  <si>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</si>
  <si>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</si>
  <si>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GTIN confirmado en el catálogo de Mercado Libre (MLM39463284, 2026-09-29). Catálogo MLM39463284 (Febrax 100/200 mg, 5 supositorios, Siegfried Rhein, naproxeno sódico 100 mg + paracetamol 200 mg, receta no requerida, registro 177M2014 SSA). Coinciden todos los campos comparables, incluido el registro; confirma la venta sin receta. La línea 'Niños' y la edad de la ficha no aparecen en el catálogo. El '252' del sistema sigue sin explicarse.</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</si>
  <si>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</si>
  <si>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</si>
  <si>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</si>
  <si>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</si>
  <si>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</si>
  <si>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</si>
  <si>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</si>
  <si>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</si>
  <si>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</si>
  <si>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</si>
  <si>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</si>
  <si>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</si>
  <si>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</si>
  <si>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</si>
  <si>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</si>
  <si>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</si>
  <si>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</si>
  <si>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</si>
  <si>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</si>
  <si>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</si>
  <si>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 Descripción reescrita el 2026-09-29 con el catálogo y otros vendedores de Mercado Libre. Sin catálogo ML ni otros vendedores. Fuentes: descripción actual e investigación (confianza media; identificado por nombre). Duda: el GTIN del sistema (37501023108888) tiene 14 dígitos, parece código logístico de caja, y 'C24' del nombre sugiere una caja con 24 rollos, mientras el título y el precio parecen de un solo rollo; confirmar el formato de venta antes de publicar. Ficha: se reescribió 'otros' para quitar la nota interna sobre el GTIN de 14 dígitos y C24, que no debe salir publicada.</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</si>
  <si>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</si>
  <si>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</si>
  <si>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</si>
  <si>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</si>
  <si>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</si>
  <si>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GTIN confirmado en el catálogo de Mercado Libre (MLM19713511, 2026-09-29). Catálogo MLM19713511 (Tegaderm Film 3M 10 x 12 cm, caja con 50, modelo 1626W, estéril, adhesivo hipoalergénico sin látex). Coinciden marca, línea, medida, modelo 1626W y 50 piezas. Se ignora 'Color: Blanco' del catálogo (el apósito es transparente según su propia descripción).</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</si>
  <si>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</si>
  <si>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</si>
  <si>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</si>
  <si>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</si>
  <si>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 | https://mayfar.mitiendanube.com/productos/dex-clor-c-12-tabs/</t>
  </si>
  <si>
    <t xml:space="preserve">1 foto (876 px útiles) de Mayfar (tienda en Tiendanube), caja de Dex-Clor (dexametasona / clorfeniramina) de Medicam, 'Caja con 12 tabletas', de frente, fondo blanco, sin logotipo de tienda ni marcas de agua. Origen tienda. Es la presentación exacta. La concentración por tableta sigue sin confirmarse.</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</si>
  <si>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</si>
  <si>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</si>
  <si>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</si>
  <si>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GTIN confirmado en el catálogo de Mercado Libre (MLM25862756, 2026-09-29). Catálogo ML MLM25862756 (origen gtin): Vaseline Petrolato Puro 85 g; coincide. Fuentes: catálogo (fabricante Unilever, 100 % petrolato con triple purificación, piel seca, hipoalergénico, sin fragancia ni parabenos, dermatológicamente testeado), texto de otros vendedores y descripción actual (ingrediente petrolato). Se omitió la mención a eczema y 'recomendado para mayores de 30 años'/'zona rostro' por ser afirmaciones dudosas del catálogo. Fabricante Unilever ya estaba en la ficha y ahora lo respalda el catálogo. Se trata como cosmético, sin la frase de cierre de medicamentos.</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</si>
  <si>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</si>
  <si>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</si>
  <si>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</si>
  <si>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</si>
  <si>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</si>
  <si>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GTIN confirmado en el catálogo de Mercado Libre (MLM52067871, 2026-09-29). Catálogo ML MLM52067871 (origen gtin): Galia gasa simple 10x10 cm, 10 piezas esterilizadas, algodón; coincide en marca, medida y cantidad (el catálogo dice 'bolsa con 10 piezas' y el título 'sobres': se tomó como la misma presentación de 10 unidades). Fuentes: catálogo (hidrófila, algodón puro, estéril, flexible, no autoadhesiva, advertencias de un solo uso, empaque dañado y almacenamiento) y descripción actual (10 sobres, libre de impurezas, una pieza a la vez). No se encontró sitio del fabricante.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</si>
  <si>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</si>
  <si>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</si>
  <si>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GTIN confirmado en el catálogo de Mercado Libre (MLM67882952, 2026-09-29). Catálogo MLM67882952 (protector solar en barra Fotosun UV100 FPS 50+, 20 g, Solar Stick). Coinciden marca, línea Solar Stick, 20 g y formato en barra. El título del catálogo y el nombre del sistema dicen FPS 50+, frente al 'FPS 50' de la ficha (el atributo numérico del catálogo dice 50). Se normaliza la marca a 'Fotosun' (UV100 es el producto en el catálogo) y se agregan edad, tipo de piel y características.</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</si>
  <si>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</si>
  <si>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</si>
  <si>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</si>
  <si>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</si>
  <si>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</si>
  <si>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</si>
  <si>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GTIN confirmado en el catálogo de Mercado Libre (MLM19504353, 2026-09-29). Catálogo ML MLM19504353 (origen gtin): Fijador de cabello Super Punck 250 ml Jaloma (megafijación, spray); coincide con el título, y con eso queda respaldado el GTIN que la investigación no había podido confirmar en el sitio oficial. Fuentes: catálogo (250 ml, no maltrata, sin residuos blancos, dermatológicamente testeado, vegano, libre de gluten) y descripción actual (peinados casuales o deportivos, modo de uso). No se agregó fabricante (no está en las fuentes).</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</si>
  <si>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</si>
  <si>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</si>
  <si>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</si>
  <si>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</si>
  <si>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</si>
  <si>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</si>
  <si>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</si>
  <si>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</si>
  <si>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</si>
  <si>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</si>
  <si>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</si>
  <si>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</si>
  <si>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</si>
  <si>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</si>
  <si>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</si>
  <si>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 Descripción reescrita el 2026-09-29 con el catálogo y otros vendedores de Mercado Libre. El catálogo ML MLM19754962 (origen gtin) es 'Pasta dental Freska-ra Fortident 132 g', otra presentación (132 g vs 100 ml del título), así que no confirma el producto y confirmado = false; la investigación ya había descartado una foto de la versión 'Complete 5 en 1' de 132 g. No se usaron sus datos (sabor menta, 'aliento fresco') por corresponder a otra presentación. Fuentes: solo la descripción actual, con información muy limitada (sin ingredientes ni modo de uso). DESCRIPCIÓN DE 788 CARACTERES (menos de 800): hay muy pocos datos reales (sin ingredientes, modo de uso ni beneficios específicos) y no se rellenó con datos inventados; remite al empaque.</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</si>
  <si>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</si>
  <si>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</si>
  <si>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</si>
  <si>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</si>
  <si>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</si>
  <si>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</si>
  <si>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</si>
  <si>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</si>
  <si>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</si>
  <si>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</si>
  <si>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</si>
  <si>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</si>
  <si>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</si>
  <si>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</si>
  <si>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</si>
  <si>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</si>
  <si>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</si>
  <si>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</si>
  <si>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</si>
  <si>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</si>
  <si>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</si>
  <si>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</si>
  <si>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</si>
  <si>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</si>
  <si>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</si>
  <si>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</si>
  <si>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</si>
  <si>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GTIN confirmado en el catálogo de Mercado Libre (MLM19504395, 2026-09-29). Fuentes: catálogo ML MLM19504395 (origen gtin, mismo producto y 60 g: cera Wax &amp; Shine Trendy Telaraña, marca Xiomara); las descripciones de otros vendedores son copia de la del catálogo; descripción y ficha actuales para modo de uso, fijación ligera y acabado mate (no aparecen en el catálogo, vienen de la ficha de tienda previa). Redacción propia. Discrepancias: el catálogo dice 'Consistencia: Cera' y 'Frasco', la ficha actual decía 'cera en gel' y 'Tarro'; en la descripción se usa 'cera' y 'envase' y en la ficha se quitó 'en gel' de otros; presentacion (Tarro) se dejó sin tocar, verificar con el empaque. No se afirma 'sin residuos grasos' (de la descripción anterior) porque el catálogo no lo respalda y lista lanolina. Sin advertencias en las fuentes, sección omitida. genero (Hombre) y tipo_piel_cabello (Cabello normal) de la ficha actual no se pudieron verificar con el catálogo.</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</si>
  <si>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</si>
  <si>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</si>
  <si>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</si>
  <si>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</si>
  <si>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</si>
  <si>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</si>
  <si>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</si>
  <si>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</si>
  <si>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</si>
  <si>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</si>
  <si>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</si>
  <si>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</si>
  <si>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</si>
  <si>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</si>
  <si>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</si>
  <si>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</si>
  <si>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</si>
  <si>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GTIN confirmado en el catálogo de Mercado Libre (MLM18224574, 2026-09-29). Fuentes: catálogo ML MLM18224574 (origen gtin): 'Oxímetro de pulso para dedo Homecare INH01', marca Homecare, texto 'marca Inhalacare By Homecare', una pieza; investigación previa. DUDA: la investigación previa atribuye al INH01 otro GTIN (7502256731934) y no encontró este GTIN en ninguna página; aquí Mercado Libre lo asocia por GTIN al INH01, por eso se marca confirmado y se propone título con INH01, pero conviene verificar el modelo en el empaque (si no es INH01, quitar 'INH01' del título y revisar los datos técnicos: LED, pilas AAA, precisión 2 %). Se omitió 'Dr.O2' del nombre del catálogo. Modo de uso y advertencias de la descripción actual (uñas, esmalte, manos frías). No es medicamento, sin frase de cierre de medicamentos.</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</si>
  <si>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</si>
  <si>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</si>
  <si>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GTIN confirmado en el catálogo de Mercado Libre (MLM36457563, 2026-09-29). Catálogo MLM36457563 (Tira Pila Duracell AA 6 pz, alcalina, no recargable, código MN1500B1). Coinciden marca, tamaño AA, tipo alcalina, 6 piezas en tira y modelo MN1500B1. Se descartan el 1.2 V y los 2500 mAh del catálogo por no ser coherentes con una pila alcalina; se conserva 1.5 V de la ficha. El GTIN del sistema es un GTIN-14; el catálogo describe la tira de 6 y no informa cuántas tiras trae la caja.</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</si>
  <si>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</si>
  <si>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</si>
  <si>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</si>
  <si>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</si>
  <si>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</si>
  <si>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</si>
  <si>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</si>
  <si>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</si>
  <si>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</si>
  <si>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</si>
  <si>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</si>
  <si>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</si>
  <si>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</si>
  <si>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</si>
  <si>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</si>
  <si>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</si>
  <si>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</si>
  <si>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</si>
  <si>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</si>
  <si>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</si>
  <si>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GTIN confirmado en el catálogo de Mercado Libre (MLM25850225, 2026-09-29). Catálogo MLM25850225 (Listerine Cool Mint 500 ml, sabor menta, 4 aceites esenciales: mentol, timol, eucaliptol y salicilato de metilo, con alcohol). Coincide todo lo comparable y confirma los cuatro aceites esenciales que la investigación había supuesto; el texto del catálogo es de la versión de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</si>
  <si>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</si>
  <si>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</si>
  <si>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</si>
  <si>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</si>
  <si>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</si>
  <si>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GTIN confirmado en el catálogo de Mercado Libre (MLM39473604, 2026-09-29). Catálogo MLM39473604 (Dimegan-D jarabe, frasco de 60 ml, Senosiain, loratadina 1 mg + fenilefrina 4 mg por ml según el título 0.1 g/0.4 g por 100 ml, receta requerida fracción IV, registro 131M2002 SSA). 1 mg/ml y 4 mg/ml equivalen a los 10 mg y 40 mg por 10 ml de la ficha y descartan la lectura 'Infantil 1/2 mg/ml' de otra ficha. El catálogo no dice 'infantil'; la 'INF' del nombre del sistema sigue sin confirmarse.</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</si>
  <si>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</si>
  <si>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</si>
  <si>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</si>
  <si>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</si>
  <si>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</si>
  <si>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</si>
  <si>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</si>
  <si>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</si>
  <si>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</si>
  <si>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</si>
  <si>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</si>
  <si>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</si>
  <si>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</si>
  <si>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</si>
  <si>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</si>
  <si>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</si>
  <si>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</si>
  <si>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</si>
  <si>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</si>
  <si>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</si>
  <si>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GTIN confirmado en el catálogo de Mercado Libre (MLM48917970, 2026-09-29). Catálogo MLM48917970 (Gaap PF Ofteno latanoprost 0.05 mg/ml = 0.005 %, frasco gotero 3 ml, Laboratorios Sophia, receta requerida, registro 285M2004 SSA). Coinciden marca, línea Ofteno PF, principio activo, concentración, 3 ml, forma oftálmica y receta. El catálogo aporta el registro sanitario que la investigación no había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</si>
  <si>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</si>
  <si>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</si>
  <si>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</si>
  <si>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</si>
  <si>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</si>
  <si>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</si>
  <si>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</si>
  <si>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</si>
  <si>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</si>
  <si>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</si>
  <si>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</si>
  <si>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</si>
  <si>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</si>
  <si>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</si>
  <si>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</si>
  <si>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</si>
  <si>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</si>
  <si>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</si>
  <si>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</si>
  <si>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</si>
  <si>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</si>
  <si>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</si>
  <si>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</si>
  <si>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</si>
  <si>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</si>
  <si>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</si>
  <si>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</si>
  <si>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</si>
  <si>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1 foto (1148 px) del sitio oficial de Nivea México: tarro de vidrio de 400 ml de frente (fondo desenfocado de baño, sin texto ni logotipo de tienda). Es la foto del envase principal (400 ml), no del combo con lata de 50 ml; el producto se vende como combo tarro 400 ml + lata 50 ml (no existe foto del combo). Descartadas: imagen del sitio oficial con texto promocional y la de ilustración de mano con medida; vistas de la tapa de Claroshop y Walmart (solo tapa, con cintillo de texto la de Walmart).</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</si>
  <si>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</si>
  <si>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</si>
  <si>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</si>
  <si>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</si>
  <si>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</si>
  <si>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</si>
  <si>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</si>
  <si>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</si>
  <si>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</si>
  <si>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</si>
  <si>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</si>
  <si>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</si>
  <si>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</si>
  <si>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</si>
  <si>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</si>
  <si>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</si>
  <si>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</si>
  <si>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</si>
  <si>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</si>
  <si>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</si>
  <si>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</si>
  <si>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</si>
  <si>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</si>
  <si>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</si>
  <si>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</si>
  <si>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</si>
  <si>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</si>
  <si>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</si>
  <si>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</si>
  <si>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</si>
  <si>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</si>
  <si>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</si>
  <si>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</si>
  <si>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</si>
  <si>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</si>
  <si>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</si>
  <si>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</si>
  <si>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</si>
  <si>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</si>
  <si>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</si>
  <si>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</si>
  <si>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</si>
  <si>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</si>
  <si>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</si>
  <si>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</si>
  <si>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</si>
  <si>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</si>
  <si>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</si>
  <si>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</si>
  <si>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</si>
  <si>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</si>
  <si>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</si>
  <si>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</si>
  <si>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</si>
  <si>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</si>
  <si>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</si>
  <si>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</si>
  <si>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</si>
  <si>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</si>
  <si>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</si>
  <si>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GTIN confirmado en el catálogo de Mercado Libre (MLM27352976, 2026-09-29). Catálogo MLM27352976 (Jeringa 3 ml 22G x 32 mm BD Plastipak, caja con 100, aguja incluida, punta Luer lock, libre de látex, estéril, desechable). Coinciden marca, línea, capacidad, calibre y largo de aguja y 100 piezas. Se ignora el atributo 'Tipo de uso: para insulina' por ser incoherente con una jeringa de 3 ml con aguja 22G. El color negro de la ficha corresponde al calibre 22G, pero el catálogo no lo menciona.</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</si>
  <si>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</si>
  <si>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</si>
  <si>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</si>
  <si>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</si>
  <si>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</si>
  <si>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</si>
  <si>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</si>
  <si>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</si>
  <si>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</si>
  <si>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</si>
  <si>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</si>
  <si>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</si>
  <si>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</si>
  <si>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</si>
  <si>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</si>
  <si>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</si>
  <si>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</si>
  <si>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</si>
  <si>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</si>
  <si>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</si>
  <si>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</si>
  <si>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</si>
  <si>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</si>
  <si>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</si>
  <si>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</si>
  <si>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</si>
  <si>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</si>
  <si>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</si>
  <si>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</si>
  <si>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</si>
  <si>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</si>
  <si>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</si>
  <si>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</si>
  <si>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</si>
  <si>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</si>
  <si>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</si>
  <si>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</si>
  <si>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</si>
  <si>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</si>
  <si>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</si>
  <si>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</si>
  <si>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</si>
  <si>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</si>
  <si>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</si>
  <si>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</si>
  <si>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</si>
  <si>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</si>
  <si>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</si>
  <si>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</si>
  <si>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</si>
  <si>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</si>
  <si>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</si>
  <si>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</si>
  <si>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</si>
  <si>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</si>
  <si>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</si>
  <si>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</si>
  <si>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</si>
  <si>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</si>
  <si>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</si>
  <si>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</si>
  <si>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</si>
  <si>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</si>
  <si>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</si>
  <si>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</si>
  <si>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</si>
  <si>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</si>
  <si>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</si>
  <si>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</si>
  <si>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</si>
  <si>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</si>
  <si>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</si>
  <si>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</si>
  <si>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</si>
  <si>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</si>
  <si>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</si>
  <si>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</si>
  <si>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</si>
  <si>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</si>
  <si>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</si>
  <si>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</si>
  <si>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</si>
  <si>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</si>
  <si>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</si>
  <si>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</si>
  <si>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</si>
  <si>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</si>
  <si>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</si>
  <si>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</si>
  <si>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</si>
  <si>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</si>
  <si>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</si>
  <si>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</si>
  <si>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</si>
  <si>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</si>
  <si>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</si>
  <si>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</si>
  <si>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</si>
  <si>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</si>
  <si>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</si>
  <si>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</si>
  <si>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</si>
  <si>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</si>
  <si>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</si>
  <si>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</si>
  <si>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</si>
  <si>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</si>
  <si>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</si>
  <si>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</si>
  <si>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</si>
  <si>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</si>
  <si>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</si>
  <si>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</si>
  <si>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</si>
  <si>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</si>
  <si>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</si>
  <si>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</si>
  <si>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</si>
  <si>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</si>
  <si>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</si>
  <si>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</si>
  <si>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</si>
  <si>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</si>
  <si>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</si>
  <si>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</si>
  <si>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</si>
  <si>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</si>
  <si>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</si>
  <si>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</si>
  <si>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</si>
  <si>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</si>
  <si>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</si>
  <si>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</si>
  <si>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</si>
  <si>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</si>
  <si>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</si>
  <si>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</si>
  <si>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</si>
  <si>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</si>
  <si>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</si>
  <si>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</si>
  <si>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</si>
  <si>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</si>
  <si>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</si>
  <si>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</si>
  <si>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</si>
  <si>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</si>
  <si>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</si>
  <si>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</si>
  <si>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</si>
  <si>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</si>
  <si>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</si>
  <si>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</si>
  <si>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</si>
  <si>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</si>
  <si>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</si>
  <si>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</si>
  <si>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</si>
  <si>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</si>
  <si>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</si>
  <si>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</si>
  <si>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</si>
  <si>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</si>
  <si>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</si>
  <si>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</si>
  <si>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</si>
  <si>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</si>
  <si>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</si>
  <si>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</si>
  <si>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</si>
  <si>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</si>
  <si>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</si>
  <si>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</si>
  <si>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</si>
  <si>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</si>
  <si>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</si>
  <si>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GTIN confirmado en el catálogo de Mercado Libre (MLM42479285, 2026-09-29). Catálogo MLM42479285 (Patanol 0.2 %, frasco gotero 2.5 ml, Novartis Pharma AG, olopatadina 2 mg, receta requerida, registro 463M98 SSA). Coinciden marca, principio activo, concentración (consistente con 0.2 % = 2 mg/ml), 2.5 ml, forma oftálmica, receta y registro (la ficha añade el sufijo IV). El fabricante de la ficha (Alcon, Novartis) no contradice al catálogo; sin cambios.</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</si>
  <si>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</si>
  <si>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</si>
  <si>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</si>
  <si>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</si>
  <si>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</si>
  <si>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</si>
  <si>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</si>
  <si>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</si>
  <si>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</si>
  <si>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</si>
  <si>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</si>
  <si>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</si>
  <si>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</si>
  <si>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</si>
  <si>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</si>
  <si>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</si>
  <si>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</si>
  <si>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</si>
  <si>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2 fotos de HEB (origen tienda, 501 y 777 px), sin logotipos de tienda: (1) caja individual Nexcare Micropore blanco 2.5 cm x 5 m de frente y (2) rollo blanco 3M sin caja. Son fotos de la pieza individual del mismo producto exacto (misma marca, ancho y color); el producto se vende en caja de 12. Descartadas: duplicado de la caja de Benavides (520 px) para no repetir.</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</si>
  <si>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</si>
  <si>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</si>
  <si>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</si>
  <si>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</si>
  <si>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</si>
  <si>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</si>
  <si>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</si>
  <si>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</si>
  <si>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</si>
  <si>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</si>
  <si>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</si>
  <si>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</si>
  <si>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</si>
  <si>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</si>
  <si>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</si>
  <si>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</si>
  <si>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</si>
  <si>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</si>
  <si>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</si>
  <si>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</si>
  <si>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</si>
  <si>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</si>
  <si>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GTIN confirmado en el catálogo de Mercado Libre (MLM39475114, 2026-09-29). Catálogo MLM39475114 (Solución CS Pisa, cloruro de sodio 0.9 g (0.9 %), frasco plástico de 100 ml, Laboratorios Pisa, receta requerida fracción IV, registro 82175 SSA). Coinciden marca, principio activo, concentración, 100 ml y forma inyectable. Se agrega el registro y la receta requerida. El '50' del sistema no aparece en el catálogo (1 frasco) y sigue sin explicarse; la variante 'mini oval' no se puede comparar.</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</si>
  <si>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</si>
  <si>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</si>
  <si>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</si>
  <si>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</si>
  <si>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</si>
  <si>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</si>
  <si>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</si>
  <si>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</si>
  <si>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</si>
  <si>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</si>
  <si>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</si>
  <si>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</si>
  <si>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</si>
  <si>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</si>
  <si>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</si>
  <si>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</si>
  <si>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</si>
  <si>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</si>
  <si>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</si>
  <si>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</si>
  <si>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</si>
  <si>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</si>
  <si>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</si>
  <si>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</si>
  <si>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</si>
  <si>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</si>
  <si>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</si>
  <si>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</si>
  <si>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</si>
  <si>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</si>
  <si>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</si>
  <si>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</si>
  <si>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GTIN confirmado en el catálogo de Mercado Libre (MLM17017824, 2026-09-29). Fuentes: catálogo ML MLM17017824 (origen gtin, Lady Speed Stick Pro 5 Beneficios 45 g, barra): beneficios, 48 horas, sin alcohol etílico, ingredientes, modo de uso, advertencias, fragancia floral y frutal; descripción y ficha actuales (fabricante Colgate-Palmolive). Redacción propia; no se copiaron los eslóganes del catálogo. La lista de ingredientes se transcribe tal cual del catálogo. Sin dudas.</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</si>
  <si>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</si>
  <si>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</si>
  <si>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GTIN confirmado en el catálogo de Mercado Libre (MLM61578605, 2026-09-29). Fuentes: catálogo ML MLM61578605 (origen gtin, 'Toallitas Humedas Huggies Black Label C/56pz', 56 unidades por envase, formato de venta unidad); descripción y ficha actuales. El catálogo confirma paquete individual de 56, así que se descarta la caja de 8. Peso (766 g) y medidas del paquete tomados del texto del catálogo; el atributo 'Cantidad de packs: 56' del catálogo parece un error y se ignoró. Sin modo de uso ni advertencias en las fuentes, secciones omitidas. La frase sobre el diseño del empaque es prudencia general, no dato de fuente (quitar si no se desea).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</si>
  <si>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</si>
  <si>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</si>
  <si>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 Descripción reescrita el 2026-09-29 con el catálogo y otros vendedores de Mercado Libre. Sin catálogo ML ni descripciones de otros vendedores; fuentes: descripción y ficha actuales y notas de investigación (el GTIN aparece como NEUROCER GRA C/30 de Medicam: ácido glutámico, complejo B, vitamina E y C). No hay cantidades por gragea, dosis ni indicaciones, y no se sabe si es medicamento o suplemento; se trató como medicamento (receta_mx = No) y se cerró con la frase obligatoria. Se repiten datos reales (marca, laboratorio, forma, vía) en Presentación para acercarse al mínimo. Verificar con el empaque antes de publicar. La advertencia sobre embarazo, lactancia y otros medicamentos viene de la descripción actual (precaución general, no de una fuente del fabricante). Ficha sin cambios.</t>
  </si>
  <si>
    <t xml:space="preserve">https://cedismed.com/producto/neurocer/ | https://mayfar.mitiendanube.com/productos/neurocer-c-30-grag/</t>
  </si>
  <si>
    <t xml:space="preserve">1 foto (935 px útiles) de Mayfar (Tiendanube): estuche de Neurocer Medicam 'con 30 grageas', ácido glutámico, complejo B, vitaminas C y E, de frente, fondo blanco, sin logotipo de tienda. Origen tienda. Es la presentación exacta.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</si>
  <si>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</si>
  <si>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</si>
  <si>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</si>
  <si>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GTIN confirmado en el catálogo de Mercado Libre (MLM19606260, 2026-09-29). Catálogo MLM19606260 (Kit Colgate Triple Acción pasta 75 ml + cepillo dental mediano). Coinciden marca, línea Triple Acción, crema de 75 ml y kit de cepillo + crema. El catálogo no menciona el sabor 'Menta Original'; el título está en singular y no indica el paquete de 2 piezas que vio la investigación en otra fuente.</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</si>
  <si>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</si>
  <si>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</si>
  <si>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GTIN confirmado en el catálogo de Mercado Libre (MLM29682583, 2026-09-29). Fuentes: catálogo ML MLM29682583 (origen gtin, Perrigo Parche Poroso alivio articulaciones y cadera, 1 pieza; adhesión segura, no transparente); descripción y ficha actuales (composición según distribuidores, medidas, color rojo). No se copió 'Fabricante: Loiifa' del catálogo (dato dudoso). El catálogo no trae medidas; 12.5 x 18.5 cm viene de la ficha actual. Sin modo de uso, dosis ni tiempo de aplicación en las fuentes: se remite al empaque. Medicamento de venta libre, cierra con la frase obligatoria. 'Cubre una zona amplia' es una inferencia del tamaño, quitar si se prefiere. Ficha sin cambios.</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</si>
  <si>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</si>
  <si>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</si>
  <si>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</si>
  <si>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</si>
  <si>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</si>
  <si>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</si>
  <si>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</si>
  <si>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</si>
  <si>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</si>
  <si>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</si>
  <si>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</si>
  <si>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</si>
  <si>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</si>
  <si>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</si>
  <si>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</si>
  <si>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</si>
  <si>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</si>
  <si>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</si>
  <si>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</si>
  <si>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</si>
  <si>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GTIN confirmado en el catálogo de Mercado Libre (MLM17017199, 2026-09-29). Fuentes: catálogo ML MLM17017199 (origen gtin, Axe Kilo 150 ml aerosol): 48 horas, menta fresca y madera, 0 % sales de aluminio, modo de uso, lata reciclable, con alcohol, no antitranspirante; descripción y ficha actuales (evitar uso íntimo, fabricante Unilever). CORRECCIÓN: la ficha actual decía aroma 'lavanda y sándalo'; el catálogo del mismo GTIN dice 'menta fresca y madera', se corrigió sabor_aroma y linea (catálogo: Body Spray). Redacción propia. La advertencia sobre fuego y calor se deduce de 'aerosol' y 'con alcohol' del catálogo, no es texto de una fuente.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</si>
  <si>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</si>
  <si>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</si>
  <si>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</si>
  <si>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</si>
  <si>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</si>
  <si>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</si>
  <si>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GTIN confirmado en el catálogo de Mercado Libre (MLM22285715, 2026-09-29). Fuentes: catálogo ML MLM22285715 (origen gtin, Mascarilla Hair Food Aguacate x350ml, pote, cabello seco, vegana, fragancia aguacate, modo de uso en tres formas); descripción y ficha actuales. CORRECCIÓN: la ficha y descripción actuales decían '98% biodegradable'; el catálogo dice biodegradable y 'hasta 98% de origen natural', se corrigió en ficha (otros). Se ignoraron los atributos contradictorios del catálogo 'Requiere enjuague: No' e 'Hipoalergénico: No'. genero (Mujer) tomado del catálogo. 'Brillante' viene de la descripción actual. Redacción propia del modo de uso.</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</si>
  <si>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</si>
  <si>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</si>
  <si>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</si>
  <si>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GTIN confirmado en el catálogo de Mercado Libre (MLM27805927, 2026-09-29). Fuentes: catálogo ML MLM27805927 (origen gtin, 'Desodorante en Aerosol Stefano Cosmo 159ml', marca Stefano; casi sin datos); descripción y ficha actuales. Se confirma por GTIN, línea Cosmo y formato aerosol; DUDA menor: el catálogo indica 159 ml y no menciona 'Men', el título dice 113 g (la ficha actual anota 'etiqueta del envase: 159 mL', y el Midnight, mismo formato, figura como 159 ml / 113 g). El catálogo dice 'No contiene alcohol'; no se incluyó porque es dato aislado y poco fiable en un aerosol. Los datos reales son escasos (sin ingredientes ni fabricante); las advertencias de aerosol son precauciones generales, no de una ficha del producto. Ficha sin cambios.</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</si>
  <si>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</si>
  <si>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</si>
  <si>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</si>
  <si>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</si>
  <si>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</si>
  <si>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</si>
  <si>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</si>
  <si>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</si>
  <si>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</si>
  <si>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</si>
  <si>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</si>
  <si>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</si>
  <si>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</si>
  <si>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</si>
  <si>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</si>
  <si>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</si>
  <si>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</si>
  <si>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</si>
  <si>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</si>
  <si>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</si>
  <si>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</si>
  <si>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</si>
  <si>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</si>
  <si>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</si>
  <si>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</si>
  <si>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</si>
  <si>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</si>
  <si>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</si>
  <si>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</si>
  <si>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</si>
  <si>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</si>
  <si>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</si>
  <si>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</si>
  <si>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</si>
  <si>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</si>
  <si>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</si>
  <si>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</si>
  <si>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</si>
  <si>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</si>
  <si>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</si>
  <si>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</si>
  <si>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</si>
  <si>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</si>
  <si>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</si>
  <si>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</si>
  <si>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</si>
  <si>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</si>
  <si>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</si>
  <si>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</si>
  <si>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</si>
  <si>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</si>
  <si>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</si>
  <si>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</si>
  <si>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</si>
  <si>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</si>
  <si>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</si>
  <si>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</si>
  <si>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</si>
  <si>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</si>
  <si>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</si>
  <si>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</si>
  <si>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</si>
  <si>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</si>
  <si>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</si>
  <si>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</si>
  <si>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</si>
  <si>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</si>
  <si>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</si>
  <si>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</si>
  <si>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</si>
  <si>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</si>
  <si>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</si>
  <si>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</si>
  <si>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</si>
  <si>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</si>
  <si>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</si>
  <si>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</si>
  <si>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</si>
  <si>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</si>
  <si>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</si>
  <si>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</si>
  <si>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</si>
  <si>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</si>
  <si>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</si>
  <si>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 | https://broncolin.com.mx/bronco-fresh/</t>
  </si>
  <si>
    <t xml:space="preserve">1 foto (552 px) del sitio del fabricante Broncolin ('Bronco Fresh Charola Mixto'): charola/exhibidor de 12 caramelos Bronco Fresh de sabores surtidos, fondo blanco, sin texto promocional. Origen fabricante. Es la presentación del exhibidor surtido; el nombre de la foto es 'Charola Mixto' y no se pudo cotejar el GTIN en el sitio.</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</si>
  <si>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</si>
  <si>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</si>
  <si>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</si>
  <si>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</si>
  <si>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</si>
  <si>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</si>
  <si>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</si>
  <si>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</si>
  <si>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</si>
  <si>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</si>
  <si>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</si>
  <si>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</si>
  <si>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</si>
  <si>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</si>
  <si>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</si>
  <si>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</si>
  <si>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</si>
  <si>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</si>
  <si>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</si>
  <si>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</si>
  <si>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</si>
  <si>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</si>
  <si>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</si>
  <si>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</si>
  <si>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</si>
  <si>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</si>
  <si>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</si>
  <si>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</si>
  <si>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</si>
  <si>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</si>
  <si>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</si>
  <si>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</si>
  <si>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</si>
  <si>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</si>
  <si>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</si>
  <si>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</si>
  <si>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</si>
  <si>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</si>
  <si>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</si>
  <si>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</si>
  <si>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</si>
  <si>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</si>
  <si>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</si>
  <si>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</si>
  <si>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</si>
  <si>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</si>
  <si>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</si>
  <si>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</si>
  <si>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</si>
  <si>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</si>
  <si>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</si>
  <si>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</si>
  <si>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</si>
  <si>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</si>
  <si>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</si>
  <si>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</si>
  <si>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</si>
  <si>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</si>
  <si>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</si>
  <si>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</si>
  <si>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</si>
  <si>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</si>
  <si>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</si>
  <si>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</si>
  <si>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</si>
  <si>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</si>
  <si>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GTIN confirmado en el catálogo de Mercado Libre (MLM37496728, 2026-09-29). Catálogo MLM37496728 (Shampoo Ricitos de Oro Lavanda y Lechuga 400 ml, pack de 2, 800 ml en total, bebés, hipoalergénico). Coinciden marca, línea y aroma, 2 x 400 ml = 800 ml y edad. No se adopta 'fórmula 2 en 1' porque solo aparece en el catálogo y no se pudo corroborar.</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</si>
  <si>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</si>
  <si>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</si>
  <si>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</si>
  <si>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</si>
  <si>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</si>
  <si>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</si>
  <si>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</si>
  <si>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</si>
  <si>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</si>
  <si>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</si>
  <si>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</si>
  <si>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</si>
  <si>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</si>
  <si>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</si>
  <si>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</si>
  <si>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</si>
  <si>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</si>
  <si>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</si>
  <si>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</si>
  <si>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</si>
  <si>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</si>
  <si>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</si>
  <si>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</si>
  <si>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</si>
  <si>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</si>
  <si>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</si>
  <si>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</si>
  <si>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</si>
  <si>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</si>
  <si>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</si>
  <si>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</si>
  <si>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</si>
  <si>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</si>
  <si>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</si>
  <si>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</si>
  <si>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</si>
  <si>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</si>
  <si>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</si>
  <si>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</si>
  <si>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</si>
  <si>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</si>
  <si>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</si>
  <si>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</si>
  <si>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</si>
  <si>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</si>
  <si>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</si>
  <si>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</si>
  <si>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</si>
  <si>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</si>
  <si>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</si>
  <si>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</si>
  <si>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</si>
  <si>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</si>
  <si>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</si>
  <si>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</si>
  <si>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</si>
  <si>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</si>
  <si>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</si>
  <si>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</si>
  <si>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</si>
  <si>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</si>
  <si>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</si>
  <si>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</si>
  <si>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</si>
  <si>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</si>
  <si>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</si>
  <si>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</si>
  <si>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</si>
  <si>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</si>
  <si>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</si>
  <si>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</si>
  <si>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</si>
  <si>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</si>
  <si>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</si>
  <si>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</si>
  <si>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</si>
  <si>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</si>
  <si>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</si>
  <si>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</si>
  <si>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</si>
  <si>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</si>
  <si>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</si>
  <si>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</si>
  <si>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 Catálogo de Mercado Libre MLM52435612 no coincide: La ficha dice Etapa 6 y talla Extra Jumbo (XXG); el catálogo MLM52435612 dice 'Movilastic Etapa 7', talla Extra Extra Jumbo (XXJ), para bebés de 17 a 24 kg. El nombre interno del catálogo ('Kleenbebé Movilastic XXJumbo 40´s') coincide con 'MOVILASTIC XXJUMB C/40' del sistema, así que la ficha parece equivocada en la etapa. Coinciden marca, línea Movilastic, unisex, autoajustable y 40 piezas. Difieren etapa y talla; se corrige la ficha con los datos del catálogo. La línea del catálogo dice 'Etapa 7 Bluey': podría ser una edición con diseño Bluey que el nombre del sistema no menciona; no se agregó.</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</si>
  <si>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</si>
  <si>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</si>
  <si>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</si>
  <si>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</si>
  <si>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</si>
  <si>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</si>
  <si>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</si>
  <si>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</si>
  <si>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</si>
  <si>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</si>
  <si>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 Catálogo de Mercado Libre MLM39455603 no coincide: El catálogo MLM39455603 indica 28 cápsulas (unidades por envase: 28), no 14 como la ficha y el nombre del sistema; tampoco menciona la variante 'Dual'. Coinciden marca, omeprazol 20 mg, cápsula y laboratorio Liomont; el catálogo confirma venta sin receta y aporta el registro. Se conservó 14 cápsulas en la ficha porque tres tiendas con este GTIN dicen 14; la discrepancia 14 vs 28 (28 coincide con la presentación Dual de 14 + 14) sigue sin resolver y requiere revisar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</si>
  <si>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</si>
  <si>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</si>
  <si>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</si>
  <si>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</si>
  <si>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</si>
  <si>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</si>
  <si>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</si>
  <si>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</si>
  <si>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</si>
  <si>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</si>
  <si>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</si>
  <si>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</si>
  <si>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</si>
  <si>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</si>
  <si>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</si>
  <si>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</si>
  <si>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</si>
  <si>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</si>
  <si>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</si>
  <si>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</si>
  <si>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</si>
  <si>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 Catálogo de Mercado Libre MLM61968330 no coincide: El catálogo MLM61968330 describe un paquete con 10 gasas (unidades por envase: 10, 1 pack), no 100 piezas ni 10 paquetes de 10 como dice la ficha; el GTIN parece ser del paquete de 10 y no de la caja de 100. Además indica 18 capas frente a las 8 capas de la ficha (posible confusión con el tejido 18 x 24; el catálogo del otro GTIN Monarca de 100 piezas dice 8 capas). Coinciden marca Dibar, línea Monarca, 10 x 10 cm y estéril. Difieren el número de piezas y las capas. No se modifica la ficha; conviene verificar si el GTIN corresponde al paquete de 10 o a la caja.</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</si>
  <si>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</si>
  <si>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</si>
  <si>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</si>
  <si>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</si>
  <si>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</si>
  <si>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</si>
  <si>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</si>
  <si>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</si>
  <si>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</si>
  <si>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</si>
  <si>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</si>
  <si>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</si>
  <si>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</si>
  <si>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</si>
  <si>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</si>
  <si>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</si>
  <si>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</si>
  <si>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</si>
  <si>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</si>
  <si>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</si>
  <si>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</si>
  <si>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</si>
  <si>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</si>
  <si>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</si>
  <si>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</si>
  <si>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</si>
  <si>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</si>
  <si>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</si>
  <si>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</si>
  <si>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</si>
  <si>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</si>
  <si>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</si>
  <si>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</si>
  <si>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</si>
  <si>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</si>
  <si>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 | https://api.mercadolibre.com/products/MLM44178982</t>
  </si>
  <si>
    <t xml:space="preserve">2 fotos del catálogo de Mercado Libre obtenidas con la API oficial (producto MLM44178982 'Jeringa BD Plastipak 10 ml 22G 32 mm, 100 piezas', origen catalogo_ml): (2) caja de cartón de 100 jeringas BD Plastipak de frente (1179 px) y (1) foto limpia de la pieza individual, jeringa 10 ml con y sin capuchón (1178 px; foto de la pieza individual, el producto se vende en caja de 100). Descartada la 3.ª imagen del catálogo (tabla de especificaciones con texto).</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</si>
  <si>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</si>
  <si>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</si>
  <si>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</si>
  <si>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 Catálogo de Mercado Libre MLM19824084 no coincide: El catálogo MLM19824084 es 'Aparato de Afeitar Bic Soleil 3 Láminas - Paquete de 12 (rosa)': indica color rosa, mientras la ficha dice 'Color Collection' con colores surtidos, y su descripción (en portugués, 'Soleil Sensitive') apunta a la versión para piel sensible en lugar de Color Collection. Coinciden marca, línea Soleil, 3 hojas, banda lubricante, mango ergonómico, desechable y 12 piezas. Quedan sin confirmar la variante Color Collection y los colores surtidos; no se agregan características del catálogo por si son de otra variante.</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</si>
  <si>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</si>
  <si>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</si>
  <si>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</si>
  <si>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</si>
  <si>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</si>
  <si>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GTIN confirmado en el catálogo de Mercado Libre (MLM31033688, 2026-09-29). Catálogo MLM31033688 (Rexona Men Clinical Sport Strength en crema, 58 g, protección 96 h, hombre, antitranspirante). Coinciden marca, línea, variante, formato crema, 58 g, género y 96 h. No se adopta 'libre de aluminio' (atributo dudoso en un antitranspirante) ni la vida útil.</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</si>
  <si>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</si>
  <si>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</si>
  <si>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</si>
  <si>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</si>
  <si>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</si>
  <si>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</si>
  <si>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</si>
  <si>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</si>
  <si>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</si>
  <si>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</si>
  <si>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</si>
  <si>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</si>
  <si>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</si>
  <si>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</si>
  <si>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</si>
  <si>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GTIN confirmado en el catálogo de Mercado Libre (MLM19944645, 2026-09-29). Fuentes: catálogo ML MLM19944645 (origen gtin, GUM cera para ortodoncia con menta, vitamina E y aloe vera, 5 barras, estuche pre-cortado; texto habla de Sunstar); descripción y ficha actuales. DUDA menor: el catálogo tiene atributos contradictorios ('Sabor: Neutro' y 'sin sabor') frente a su propio nombre y descripción ('con Menta', 'sabor a menta'); se siguió el nombre y la descripción, que coinciden con el título y la ficha actual. Sin instructivo detallado en las fuentes; el modo de uso se apoya en 'aplicación directa sobre las zonas de roce' del catálogo. Ficha sin cambios. No incluye la afirmación de otros textos de que la recomiendan en consultorios de ortodoncia.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</si>
  <si>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</si>
  <si>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</si>
  <si>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</si>
  <si>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</si>
  <si>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</si>
  <si>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</si>
  <si>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 Catálogo de Mercado Libre MLM76444770 no coincide: El catálogo MLM76444770 es inconsistente en el contenido: el título dice 200 gr pero el atributo 'peso neto' dice 250 g; los 200 g de la ficha no se pueden confirmar con este catálogo. Coinciden marca Rexona, línea Efficient, formato polvo/talco antibacterial para pies y envase tipo botella. El contenido queda sin confirmar por la contradicción interna del catálogo (200 g en el título, 250 g en el atributo).</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</si>
  <si>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</si>
  <si>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</si>
  <si>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</si>
  <si>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</si>
  <si>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</si>
  <si>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</si>
  <si>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</si>
  <si>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</si>
  <si>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</si>
  <si>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</si>
  <si>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</si>
  <si>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</si>
  <si>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</si>
  <si>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</si>
  <si>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GTIN confirmado en el catálogo de Mercado Libre (MLM27967092, 2026-09-29). Fuentes: catálogo ML MLM27967092 (origen gtin, Neutek MT 201C: alarma, pantalla retroiluminada, resistente al agua, funda y batería incluidas, color blanco, zona axila) y descripción de otro vendedor (idéntica al catálogo: axilar u oral, auto-apagado, indicador de batería); descripción y ficha actuales (material hipoalergénico, uso casa y viaje, limpieza). Sin rango, precisión ni tipo de batería en las fuentes, no se anotan. El catálogo dice 'axila' y el texto dice 'axilar u oral'; se usó 'axilar u oral' y se remite al instructivo. Sin memoria de temperatura (catálogo), no se menciona.</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</si>
  <si>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</si>
  <si>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</si>
  <si>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 Descripción reescrita el 2026-09-29 con el catálogo y otros vendedores de Mercado Libre. Sin catálogo ML ni otros vendedores; fuente única: descripción y ficha actuales, que según la investigación salen del empaque en fotos y de la ficha de la versión de 200 g (GTIN no confirmado en tienda). No hay ingredientes ni datos adicionales: no se agregaron datos para completar. Ficha sin cambios.</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</si>
  <si>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</si>
  <si>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</si>
  <si>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</si>
  <si>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</si>
  <si>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</si>
  <si>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</si>
  <si>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</si>
  <si>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</si>
  <si>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</si>
  <si>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</si>
  <si>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</si>
  <si>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</si>
  <si>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</si>
  <si>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</si>
  <si>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</si>
  <si>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</si>
  <si>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</si>
  <si>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</si>
  <si>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</si>
  <si>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</si>
  <si>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</si>
  <si>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</si>
  <si>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</si>
  <si>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GTIN confirmado en el catálogo de Mercado Libre (MLM17017489, 2026-09-29). Fuentes: catálogo ML MLM17017489 (origen gtin, Stefano Midnight aerosol; 159 ml; su propia descripción dice 113 Gr; con alcohol, inflamable, no antitranspirante, axilas, hombre); descripción y ficha actuales (modo de uso a 15 cm y advertencias de aerosol). El título dice 113 g y el catálogo 159 ml: es el mismo envase (159 ml / 113 g). Sin ingredientes en las fuentes. La ficha actual marca fabricante Colgate-Palmolive, que según la investigación se infirió del prefijo del GTIN (no es dato de fuente); no se usó en la descripción.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</si>
  <si>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</si>
  <si>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</si>
  <si>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</si>
  <si>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</si>
  <si>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</si>
  <si>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</si>
  <si>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</si>
  <si>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</si>
  <si>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</si>
  <si>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</si>
  <si>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</si>
  <si>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</si>
  <si>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</si>
  <si>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</si>
  <si>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</si>
  <si>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</si>
  <si>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</si>
  <si>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</si>
  <si>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</si>
  <si>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</si>
  <si>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</si>
  <si>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</si>
  <si>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</si>
  <si>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</si>
  <si>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</si>
  <si>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</si>
  <si>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</si>
  <si>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</si>
  <si>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</si>
  <si>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</si>
  <si>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</si>
  <si>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</si>
  <si>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</si>
  <si>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GTIN confirmado en el catálogo de Mercado Libre (MLM17017173, 2026-09-29). Fuentes: catálogo ML MLM17017173 (origen gtin, Stefano Original Black en barra 60 g: antitranspirante, sin alcohol, hipoalergénico, fragancia maderosa-aromática-herbaria, sándalo, vetiver y clavo, axilas, hombre); descripción y ficha actuales (fabricante Colgate-Palmolive, según tienda departamental). Sin advertencias ni modo de uso detallado en las fuentes: el modo de uso es genérico (aplicar en axilas) y la sección de advertencias se omitió. Redacción propia.</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</si>
  <si>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</si>
  <si>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</si>
  <si>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GTIN confirmado en el catálogo de Mercado Libre (MLM23142359, 2026-09-29). Fuentes: catálogo ML MLM23142359 (origen gtin, Kleenex doble hoja 180 piezas; solo dice suavidad, resistencia y doble hoja) y descripción de otro vendedor (idéntica al catálogo); descripción y ficha actuales (medidas 21.5 x 21.0 cm, uso, diseño de caja variable según investigación). Datos reales muy escasos (sin modo de uso, ingredientes ni advertencias en las fuentes); el modo de uso es una redacción genérica derivada de 'desechables' y de su uso en nariz, rostro y manos. No se agregaron datos para completar. Ficha sin cambios.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</si>
  <si>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</si>
  <si>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</si>
  <si>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GTIN confirmado en el catálogo de Mercado Libre (MLM51598262, 2026-09-29). Fuentes: catálogo ML MLM51598262 (origen gtin, Palmolive Dermoprotector + Colágeno en spray, 91 g: 72 horas, colágeno humectante, libre de alcohol, aval de la Fundación Mexicana para la Dermatología, fragancia neutro, sin género); descripción y ficha actuales (modo de uso). El GTIN queda confirmado por el catálogo, lo que resuelve la duda de la investigación previa (horas de protección y aroma). CORRECCIÓN de ficha: marca era 'Palmolive Neutro Balance'; el catálogo separa marca Palmolive y línea Neutro Balance. La advertencia de aerosol es precaución general, no viene de las fuentes.</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</si>
  <si>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</si>
  <si>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</si>
  <si>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</si>
  <si>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</si>
  <si>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</si>
  <si>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</si>
  <si>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</si>
  <si>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</si>
  <si>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</si>
  <si>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</si>
  <si>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</si>
  <si>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</si>
  <si>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GTIN confirmado en el catálogo de Mercado Libre (MLM17017084, 2026-09-29). Fuentes: catálogo ML MLM17017084 (origen gtin, Lady Speed Stick Powder Fresh aerosol antitranspirante, línea 24/7; 150 ml; inflamable; mujer); descripción y ficha actuales (48 horas, sin alcohol, sin residuos blancos, 15 cm, fabricante Colgate-Palmolive). El título dice 91 g y el catálogo 150 ml: mismo envase aerosol (150 ml / 91 g). El catálogo no menciona 'sin alcohol', '48 horas' ni 'no mancha': se conservan de la descripción actual. Redacción propia.</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</si>
  <si>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</si>
  <si>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</si>
  <si>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</si>
  <si>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</si>
  <si>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</si>
  <si>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</si>
  <si>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</si>
  <si>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</si>
  <si>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</si>
  <si>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</si>
  <si>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GTIN confirmado en el catálogo de Mercado Libre (MLM31228980, 2026-09-29). Fuentes: catálogo ML MLM31228980 (origen gtin, Protectores para lactancia Evenflo 30 piezas: Absorgel, banda adhesiva, forma anatómica, capa impermeable, respirable, hipoalergénicos, empaque individual); descripción y ficha actuales (aloe vera, vitamina E, flujo súper abundante, canales, desechables). Sin modo de uso ni advertencias en las fuentes, secciones omitidas. Redacción propia.</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</si>
  <si>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</si>
  <si>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</si>
  <si>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</si>
  <si>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</si>
  <si>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</si>
  <si>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GTIN confirmado en el catálogo de Mercado Libre (MLM18978701, 2026-09-29). Fuentes: catálogo ML MLM18978701 (origen gtin, Condones de látex Prudence sabor y aroma fresa, 3 unidades; lubricado, con látex, saborizado, línea Sabor y Aroma); descripción y ficha actuales (DKT, advertencias de un solo uso y conservación a no más de 30 °C). Datos reales escasos, sin agregar datos para completar. Se evitaron afirmaciones de eficacia o protección que no están en las fuentes; se remite al empaque. Se omitió 'OFERTADO 8%' del nombre del sistema (promoción). CORRECCIÓN de ficha: linea pasó de 'Prudence' a 'Sabor y Aroma' según catálogo.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</si>
  <si>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</si>
  <si>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</si>
  <si>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</si>
  <si>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</si>
  <si>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</si>
  <si>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 | https://i5-mx.walmartimages.com/gr/images/product-images/img_large/00750043516224L.jpg</t>
  </si>
  <si>
    <t xml:space="preserve">1 foto (968 px) de la CDN de Walmart México, sin --pagina (sus páginas piden verificación): frasco de 650 ml Head &amp; Shoulders 2 en 1 Suave y Manejable de frente, fondo blanco, sin bandas ni logotipo de tienda. Descartadas: foto de Farmacias del Ahorro (banda añadida '2 EN 1 / 650 ML'), foto de Dax (es Men Full &amp; Thick 650 ml, otra variante), foto YZA (banda añadida) y las 3 imágenes publicitarias de Walmart con texto (L1 a L3).</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</si>
  <si>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</si>
  <si>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</si>
  <si>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</si>
  <si>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</si>
  <si>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</si>
  <si>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</si>
  <si>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GTIN confirmado en el catálogo de Mercado Libre (MLM18971900, 2026-09-29). Fuentes: catálogo ML MLM18971900 (origen gtin, Pasta dental Colgate Máxima Protección Anticaries 125 ml, sabor menta, con flúor) y descripción de otro vendedor (ingredientes, modo de uso y precauciones, usadas solo como datos); descripción y ficha actuales (Micro-Calcio, 181.3 g). Se omitió la afirmación de otro vendedor de que previene la gingivitis, porque la marca no la respalda en las demás fuentes. 'Contraindicado para niños' de otro vendedor se redactó como 'no está indicado para niños'. El aval odontológico del tubo de la foto no se menciona (la investigación pide confirmar el empaque vigente en México). Redacción propia.</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</si>
  <si>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</si>
  <si>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</si>
  <si>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</si>
  <si>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</si>
  <si>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</si>
  <si>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</si>
  <si>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</si>
  <si>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</si>
  <si>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</si>
  <si>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</si>
  <si>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</si>
  <si>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</si>
  <si>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</si>
  <si>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</si>
  <si>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</si>
  <si>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</si>
  <si>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</si>
  <si>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</si>
  <si>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</si>
  <si>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</si>
  <si>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</si>
  <si>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</si>
  <si>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</si>
  <si>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</si>
  <si>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</si>
  <si>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</si>
  <si>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</si>
  <si>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</si>
  <si>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</si>
  <si>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</si>
  <si>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</si>
  <si>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</si>
  <si>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</si>
  <si>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</si>
  <si>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</si>
  <si>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</si>
  <si>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</si>
  <si>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</si>
  <si>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</si>
  <si>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</si>
  <si>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</si>
  <si>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</si>
  <si>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</si>
  <si>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</si>
  <si>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</si>
  <si>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</si>
  <si>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</si>
  <si>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</si>
  <si>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</si>
  <si>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</si>
  <si>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</si>
  <si>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</si>
  <si>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</si>
  <si>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</si>
  <si>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</si>
  <si>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</si>
  <si>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</si>
  <si>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</si>
  <si>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</si>
  <si>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</si>
  <si>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</si>
  <si>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</si>
  <si>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</si>
  <si>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</si>
  <si>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</si>
  <si>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</si>
  <si>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</si>
  <si>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</si>
  <si>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</si>
  <si>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</si>
  <si>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</si>
  <si>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</si>
  <si>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</si>
  <si>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</si>
  <si>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</si>
  <si>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</si>
  <si>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</si>
  <si>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</si>
  <si>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</si>
  <si>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</si>
  <si>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</si>
  <si>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GTIN confirmado en el catálogo de Mercado Libre (MLM29910195, 2026-09-29). Fuentes: catálogo ML MLM29910195 (origen gtin, Crema para bebé Mennen Baby Magic sábila y protector solar 300 ml: hipoalergénica, sábila, UV, no contiene PABA, ingredientes, modo de uso); otro vendedor sin datos útiles; descripción y ficha actuales (botella con tapa, Colgate-Palmolive). CORRECCIÓN de ficha: se quitó 'vitamina E y beta-caroteno' de otros porque la lista de ingredientes del catálogo no los incluye (ni tocoferol ni caroteno). En la lista de ingredientes se corrigieron erratas de espacios y 'Leat' por 'Leaf' y se omitió el ingrediente ilegible 'Carboner'; por eso se remite a la lista completa del empaque. La recomendación de la Sociedad Mexicana de Pediatría sale del texto del catálogo. Se omitieron 'rápida absorción' y 'sin sensación grasosa' de la descripción actual por no estar respaldadas en el catálogo.</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</si>
  <si>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</si>
  <si>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</si>
  <si>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</si>
  <si>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</si>
  <si>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</si>
  <si>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</si>
  <si>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</si>
  <si>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</si>
  <si>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</si>
  <si>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</si>
  <si>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</si>
  <si>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</si>
  <si>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</si>
  <si>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</si>
  <si>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</si>
  <si>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</si>
  <si>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</si>
  <si>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</si>
  <si>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</si>
  <si>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</si>
  <si>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</si>
  <si>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</si>
  <si>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</si>
  <si>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</si>
  <si>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</si>
  <si>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</si>
  <si>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</si>
  <si>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</si>
  <si>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</si>
  <si>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</si>
  <si>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</si>
  <si>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</si>
  <si>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</si>
  <si>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</si>
  <si>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</si>
  <si>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</si>
  <si>
    <t xml:space="preserve">1306881054187</t>
  </si>
  <si>
    <t xml:space="preserve">Semplex B.N.P. Complejo B Solución Inyectable 10 ml</t>
  </si>
  <si>
    <t xml:space="preserve">SEMPLEX BN P 1AMP 10ML COMPLEJO B MEDICAM</t>
  </si>
  <si>
    <t xml:space="preserve">Indicación del dueño (29 sep 2026): producto sin fotos; no se encontraron fotos válidas en internet</t>
  </si>
  <si>
    <t xml:space="preserve">7506425658954</t>
  </si>
  <si>
    <t xml:space="preserve">Pañales Huggies Supreme Unisex Etapa 3 con Toallitas</t>
  </si>
  <si>
    <t xml:space="preserve">HUGG SUPR UNISEX ET3 + TAS HUM SUPR C80 C/5</t>
  </si>
  <si>
    <t xml:space="preserve">Indicación del dueño (29 sep 2026): producto sin verificar; no se pudo confirmar en internet ni en el catálogo de Mercado Libre</t>
  </si>
  <si>
    <t xml:space="preserve">1306881057065</t>
  </si>
  <si>
    <t xml:space="preserve">B-Pracet-KP Pregabalina Ketoprofeno B1 B12 30 Piezas</t>
  </si>
  <si>
    <t xml:space="preserve">B-PRACET-KP C30 PREGABALINA KETOPROFENO VIT B1 VIT B12MEDICAM</t>
  </si>
  <si>
    <t xml:space="preserve">7506425658367</t>
  </si>
  <si>
    <t xml:space="preserve">Pañales Huggies Supreme Unisex Etapa 6 con Toallitas</t>
  </si>
  <si>
    <t xml:space="preserve">HUGG SUPR UNISEX ET6 + TAS HUM SUPR C80 C/5</t>
  </si>
  <si>
    <t xml:space="preserve">1306881054163</t>
  </si>
  <si>
    <t xml:space="preserve">Neurodex Dexametasona Complejo B Inyectable 1 Ampolleta</t>
  </si>
  <si>
    <t xml:space="preserve">NEURODEX INY C 1 DEXAMETASONA COMPLEJO B MEDICAM</t>
  </si>
  <si>
    <t xml:space="preserve">7501152111307</t>
  </si>
  <si>
    <t xml:space="preserve">Árnica Montana Paquete con 10 Piezas</t>
  </si>
  <si>
    <t xml:space="preserve">ARNICA MONTANA PAQ C 10</t>
  </si>
  <si>
    <t xml:space="preserve">7501868902213</t>
  </si>
  <si>
    <t xml:space="preserve">Venda Elástica Dibar 30 cm x 5 m Paquete con 8 Piezas</t>
  </si>
  <si>
    <t xml:space="preserve">VENDA DIBAR 30 CM C 8 PZAS</t>
  </si>
  <si>
    <t xml:space="preserve">7501868900226</t>
  </si>
  <si>
    <t xml:space="preserve">Alcohol Etílico 96° Dibar 250 ml Caja con 36 Piezas</t>
  </si>
  <si>
    <t xml:space="preserve">ALCO R 250ML C36 PZAS DIBAR</t>
  </si>
  <si>
    <t xml:space="preserve">1306881052251</t>
  </si>
  <si>
    <t xml:space="preserve">B-Tracet XL Ketorolaco Lidocaína B1 B12 3 Ampolletas</t>
  </si>
  <si>
    <t xml:space="preserve">B TRACET XL SOL C3 AMP KETOROLACO LIDOCAINA TIAMINA CIANOCOBALAMINA MEDICAM 500</t>
  </si>
  <si>
    <t xml:space="preserve">7501868902282</t>
  </si>
  <si>
    <t xml:space="preserve">Venda Elástica Dibar 5 cm x 5 m Paquete con 24 Piezas</t>
  </si>
  <si>
    <t xml:space="preserve">VENDA DIBAR 5CM C 24</t>
  </si>
  <si>
    <t xml:space="preserve">1306881052183</t>
  </si>
  <si>
    <t xml:space="preserve">Neurodex Dexametasona Complejo B 12 Tabletas</t>
  </si>
  <si>
    <t xml:space="preserve">NEURODEX C12 TABS DEXAMETASONA COMPLEJO B MEDICAM</t>
  </si>
  <si>
    <t xml:space="preserve">7506484500430</t>
  </si>
  <si>
    <t xml:space="preserve">Cinta Microporosa Cintapore Piel 1.25 cm x 9 m 24 Rollos</t>
  </si>
  <si>
    <t xml:space="preserve">CINTAPORE PIEL 1 25CM X 9 MTS C24 48</t>
  </si>
  <si>
    <t xml:space="preserve">5030243773237</t>
  </si>
  <si>
    <t xml:space="preserve">Rollo de Papel Térmico Mini Printer 80 x 70</t>
  </si>
  <si>
    <t xml:space="preserve">ROLLO P MINI PRINTER 80X70MTS 75</t>
  </si>
  <si>
    <t xml:space="preserve">7506484500409</t>
  </si>
  <si>
    <t xml:space="preserve">Cintapore Cinta Adhesiva Blanca 2.5 cm x 9 m Caja 12</t>
  </si>
  <si>
    <t xml:space="preserve">CINTAPORE 9MT BCO 2 5CM C12 48</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</si>
</sst>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COUNTA(Revisión!$A$2:$A$1150)</f>
        <v>1149</v>
      </c>
    </row>
    <row r="5" customFormat="false" ht="15" hidden="false" customHeight="false" outlineLevel="0" collapsed="false">
      <c r="A5" s="2" t="s">
        <v>3</v>
      </c>
      <c r="B5" s="2" t="n">
        <f aca="false">COUNTIF(Revisión!$C$2:$C$1150,"Verificado")</f>
        <v>1149</v>
      </c>
    </row>
    <row r="6" customFormat="false" ht="15" hidden="false" customHeight="false" outlineLevel="0" collapsed="false">
      <c r="A6" s="2" t="s">
        <v>4</v>
      </c>
      <c r="B6" s="2" t="n">
        <f aca="false">COUNTIF(Revisión!$N$2:$N$1150,"&gt;0")</f>
        <v>1149</v>
      </c>
    </row>
    <row r="7" customFormat="false" ht="15" hidden="false" customHeight="false" outlineLevel="0" collapsed="false">
      <c r="A7" s="2" t="s">
        <v>5</v>
      </c>
      <c r="B7" s="2" t="n">
        <f aca="false">COUNTIFS(Revisión!$C$2:$C$1150,"Verificado",Revisión!$N$2:$N$1150,"&gt;0")</f>
        <v>1149</v>
      </c>
    </row>
    <row r="8" customFormat="false" ht="15" hidden="false" customHeight="false" outlineLevel="0" collapsed="false">
      <c r="A8" s="2" t="s">
        <v>6</v>
      </c>
      <c r="B8" s="2" t="n">
        <f aca="false">B5-B7</f>
        <v>0</v>
      </c>
    </row>
    <row r="9" customFormat="false" ht="15" hidden="false" customHeight="false" outlineLevel="0" collapsed="false">
      <c r="A9" s="2" t="s">
        <v>7</v>
      </c>
      <c r="B9" s="2" t="n">
        <f aca="false">COUNTIF(Revisión!$C$2:$C$1150,"Sin verificar")</f>
        <v>0</v>
      </c>
    </row>
    <row r="10" customFormat="false" ht="15" hidden="false" customHeight="false" outlineLevel="0" collapsed="false">
      <c r="A10" s="2" t="s">
        <v>8</v>
      </c>
      <c r="B10" s="2" t="n">
        <f aca="false">COUNTIF(Revisión!$C$2:$C$1150,"Pendiente de investigar")</f>
        <v>0</v>
      </c>
    </row>
    <row r="11" customFormat="false" ht="15" hidden="false" customHeight="false" outlineLevel="0" collapsed="false">
      <c r="A11" s="2" t="s">
        <v>9</v>
      </c>
      <c r="B11" s="2" t="n">
        <f aca="false">B9+B10</f>
        <v>0</v>
      </c>
    </row>
    <row r="12" customFormat="false" ht="15" hidden="false" customHeight="false" outlineLevel="0" collapsed="false">
      <c r="A12" s="2" t="s">
        <v>10</v>
      </c>
      <c r="B12" s="3" t="n">
        <f aca="false">IF(B4=0,0,B7/B4)</f>
        <v>1</v>
      </c>
    </row>
    <row r="13" customFormat="false" ht="15" hidden="false" customHeight="false" outlineLevel="0" collapsed="false">
      <c r="A13" s="2" t="s">
        <v>11</v>
      </c>
      <c r="B13" s="2" t="n">
        <f aca="false">COUNTA(Descartados!$A$2:$A$5000)</f>
        <v>14</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8</v>
      </c>
    </row>
    <row r="16" customFormat="false" ht="15" hidden="false" customHeight="false" outlineLevel="0" collapsed="false">
      <c r="A16" s="2" t="s">
        <v>15</v>
      </c>
      <c r="B16" s="2" t="n">
        <f aca="false">ROUNDUP(B11/B14,0)</f>
        <v>0</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row r="28" customFormat="false" ht="15" hidden="false" customHeight="false" outlineLevel="0" collapsed="false">
      <c r="A28" s="4" t="n">
        <v>8</v>
      </c>
      <c r="B28" s="4" t="s">
        <v>23</v>
      </c>
      <c r="C28" s="4" t="n">
        <v>0</v>
      </c>
      <c r="D28" s="4" t="n">
        <v>0</v>
      </c>
      <c r="E28" s="4" t="n">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419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t="s">
        <v>118</v>
      </c>
      <c r="AJ4" s="2" t="s">
        <v>119</v>
      </c>
      <c r="AK4" s="2" t="s">
        <v>120</v>
      </c>
      <c r="AL4" s="2"/>
      <c r="AM4" s="2"/>
      <c r="AN4" s="2" t="s">
        <v>108</v>
      </c>
      <c r="AO4" s="2" t="s">
        <v>121</v>
      </c>
      <c r="AP4" s="2" t="s">
        <v>89</v>
      </c>
    </row>
    <row r="5" customFormat="false" ht="15" hidden="false" customHeight="false" outlineLevel="0" collapsed="false">
      <c r="A5" s="8" t="s">
        <v>122</v>
      </c>
      <c r="B5" s="8" t="s">
        <v>122</v>
      </c>
      <c r="C5" s="2" t="s">
        <v>123</v>
      </c>
      <c r="D5" s="2" t="s">
        <v>124</v>
      </c>
      <c r="E5" s="2" t="s">
        <v>125</v>
      </c>
      <c r="F5" s="9" t="n">
        <f aca="false">Precios!R5</f>
        <v>261</v>
      </c>
      <c r="G5" s="2" t="n">
        <v>12409</v>
      </c>
      <c r="H5" s="10" t="str">
        <f aca="false">Parámetros!$B$28</f>
        <v>Nuevo</v>
      </c>
      <c r="I5" s="10" t="str">
        <f aca="false">Parámetros!$B$29</f>
        <v>Clásica</v>
      </c>
      <c r="J5" s="11" t="s">
        <v>126</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127</v>
      </c>
      <c r="P5" s="2" t="s">
        <v>128</v>
      </c>
      <c r="Q5" s="2" t="s">
        <v>129</v>
      </c>
      <c r="R5" s="2" t="s">
        <v>130</v>
      </c>
      <c r="S5" s="2" t="s">
        <v>131</v>
      </c>
      <c r="T5" s="2" t="s">
        <v>132</v>
      </c>
      <c r="U5" s="2" t="n">
        <v>28</v>
      </c>
      <c r="V5" s="2" t="s">
        <v>133</v>
      </c>
      <c r="W5" s="2" t="n">
        <v>28</v>
      </c>
      <c r="X5" s="2" t="s">
        <v>134</v>
      </c>
      <c r="Y5" s="2" t="s">
        <v>135</v>
      </c>
      <c r="Z5" s="2" t="s">
        <v>136</v>
      </c>
      <c r="AA5" s="2" t="s">
        <v>81</v>
      </c>
      <c r="AB5" s="2"/>
      <c r="AC5" s="2"/>
      <c r="AD5" s="2"/>
      <c r="AE5" s="2"/>
      <c r="AF5" s="2"/>
      <c r="AG5" s="2" t="s">
        <v>137</v>
      </c>
      <c r="AH5" s="2" t="s">
        <v>138</v>
      </c>
      <c r="AI5" s="2" t="s">
        <v>139</v>
      </c>
      <c r="AJ5" s="2" t="s">
        <v>140</v>
      </c>
      <c r="AK5" s="2"/>
      <c r="AL5" s="2"/>
      <c r="AM5" s="2"/>
      <c r="AN5" s="2" t="s">
        <v>87</v>
      </c>
      <c r="AO5" s="2" t="s">
        <v>141</v>
      </c>
      <c r="AP5" s="2" t="s">
        <v>89</v>
      </c>
    </row>
    <row r="6" customFormat="false" ht="15" hidden="false" customHeight="false" outlineLevel="0" collapsed="false">
      <c r="A6" s="8" t="s">
        <v>142</v>
      </c>
      <c r="B6" s="8" t="s">
        <v>142</v>
      </c>
      <c r="C6" s="2" t="s">
        <v>143</v>
      </c>
      <c r="D6" s="2" t="s">
        <v>144</v>
      </c>
      <c r="E6" s="2" t="s">
        <v>145</v>
      </c>
      <c r="F6" s="9" t="n">
        <f aca="false">Precios!R6</f>
        <v>3069</v>
      </c>
      <c r="G6" s="2" t="n">
        <v>10</v>
      </c>
      <c r="H6" s="10" t="str">
        <f aca="false">Parámetros!$B$28</f>
        <v>Nuevo</v>
      </c>
      <c r="I6" s="10" t="str">
        <f aca="false">Parámetros!$B$29</f>
        <v>Clásica</v>
      </c>
      <c r="J6" s="11" t="s">
        <v>146</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147</v>
      </c>
      <c r="P6" s="2" t="s">
        <v>148</v>
      </c>
      <c r="Q6" s="2" t="s">
        <v>149</v>
      </c>
      <c r="R6" s="2" t="s">
        <v>150</v>
      </c>
      <c r="S6" s="2" t="s">
        <v>151</v>
      </c>
      <c r="T6" s="2" t="s">
        <v>152</v>
      </c>
      <c r="U6" s="2" t="n">
        <v>30</v>
      </c>
      <c r="V6" s="2" t="s">
        <v>133</v>
      </c>
      <c r="W6" s="2" t="n">
        <v>30</v>
      </c>
      <c r="X6" s="2" t="s">
        <v>153</v>
      </c>
      <c r="Y6" s="2" t="s">
        <v>151</v>
      </c>
      <c r="Z6" s="2" t="s">
        <v>136</v>
      </c>
      <c r="AA6" s="2" t="s">
        <v>81</v>
      </c>
      <c r="AB6" s="2"/>
      <c r="AC6" s="2"/>
      <c r="AD6" s="2"/>
      <c r="AE6" s="2"/>
      <c r="AF6" s="2" t="s">
        <v>154</v>
      </c>
      <c r="AG6" s="2" t="s">
        <v>155</v>
      </c>
      <c r="AH6" s="2" t="s">
        <v>156</v>
      </c>
      <c r="AI6" s="2" t="s">
        <v>157</v>
      </c>
      <c r="AJ6" s="2" t="s">
        <v>158</v>
      </c>
      <c r="AK6" s="2"/>
      <c r="AL6" s="2"/>
      <c r="AM6" s="2"/>
      <c r="AN6" s="2" t="s">
        <v>87</v>
      </c>
      <c r="AO6" s="2" t="s">
        <v>159</v>
      </c>
      <c r="AP6" s="2" t="s">
        <v>89</v>
      </c>
    </row>
    <row r="7" customFormat="false" ht="15" hidden="false" customHeight="false" outlineLevel="0" collapsed="false">
      <c r="A7" s="8" t="s">
        <v>160</v>
      </c>
      <c r="B7" s="8" t="s">
        <v>160</v>
      </c>
      <c r="C7" s="2" t="s">
        <v>161</v>
      </c>
      <c r="D7" s="2" t="s">
        <v>162</v>
      </c>
      <c r="E7" s="2" t="s">
        <v>163</v>
      </c>
      <c r="F7" s="9" t="n">
        <f aca="false">Precios!R7</f>
        <v>698</v>
      </c>
      <c r="G7" s="2" t="n">
        <v>281</v>
      </c>
      <c r="H7" s="10" t="str">
        <f aca="false">Parámetros!$B$28</f>
        <v>Nuevo</v>
      </c>
      <c r="I7" s="10" t="str">
        <f aca="false">Parámetros!$B$29</f>
        <v>Clásica</v>
      </c>
      <c r="J7" s="11" t="s">
        <v>164</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165</v>
      </c>
      <c r="P7" s="2" t="s">
        <v>166</v>
      </c>
      <c r="Q7" s="2" t="s">
        <v>167</v>
      </c>
      <c r="R7" s="2" t="s">
        <v>168</v>
      </c>
      <c r="S7" s="2" t="s">
        <v>169</v>
      </c>
      <c r="T7" s="2" t="s">
        <v>170</v>
      </c>
      <c r="U7" s="2" t="n">
        <v>36</v>
      </c>
      <c r="V7" s="2" t="s">
        <v>171</v>
      </c>
      <c r="W7" s="2" t="n">
        <v>36</v>
      </c>
      <c r="X7" s="2"/>
      <c r="Y7" s="2"/>
      <c r="Z7" s="2"/>
      <c r="AA7" s="2" t="s">
        <v>169</v>
      </c>
      <c r="AB7" s="2" t="s">
        <v>169</v>
      </c>
      <c r="AC7" s="2"/>
      <c r="AD7" s="2" t="s">
        <v>103</v>
      </c>
      <c r="AE7" s="2"/>
      <c r="AF7" s="2"/>
      <c r="AG7" s="2" t="s">
        <v>172</v>
      </c>
      <c r="AH7" s="2" t="s">
        <v>173</v>
      </c>
      <c r="AI7" s="2" t="s">
        <v>174</v>
      </c>
      <c r="AJ7" s="2"/>
      <c r="AK7" s="2"/>
      <c r="AL7" s="2"/>
      <c r="AM7" s="2"/>
      <c r="AN7" s="2" t="s">
        <v>175</v>
      </c>
      <c r="AO7" s="2" t="s">
        <v>176</v>
      </c>
      <c r="AP7" s="2" t="s">
        <v>89</v>
      </c>
    </row>
    <row r="8" customFormat="false" ht="15" hidden="false" customHeight="false" outlineLevel="0" collapsed="false">
      <c r="A8" s="8" t="s">
        <v>177</v>
      </c>
      <c r="B8" s="8" t="s">
        <v>177</v>
      </c>
      <c r="C8" s="2" t="s">
        <v>178</v>
      </c>
      <c r="D8" s="2" t="s">
        <v>162</v>
      </c>
      <c r="E8" s="2" t="s">
        <v>163</v>
      </c>
      <c r="F8" s="9" t="n">
        <f aca="false">Precios!R8</f>
        <v>529</v>
      </c>
      <c r="G8" s="2" t="n">
        <v>510</v>
      </c>
      <c r="H8" s="10" t="str">
        <f aca="false">Parámetros!$B$28</f>
        <v>Nuevo</v>
      </c>
      <c r="I8" s="10" t="str">
        <f aca="false">Parámetros!$B$29</f>
        <v>Clásica</v>
      </c>
      <c r="J8" s="11" t="s">
        <v>179</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180</v>
      </c>
      <c r="P8" s="2" t="s">
        <v>166</v>
      </c>
      <c r="Q8" s="2" t="s">
        <v>167</v>
      </c>
      <c r="R8" s="2" t="s">
        <v>168</v>
      </c>
      <c r="S8" s="2" t="s">
        <v>181</v>
      </c>
      <c r="T8" s="2" t="s">
        <v>170</v>
      </c>
      <c r="U8" s="2" t="n">
        <v>36</v>
      </c>
      <c r="V8" s="2" t="s">
        <v>171</v>
      </c>
      <c r="W8" s="2" t="n">
        <v>36</v>
      </c>
      <c r="X8" s="2"/>
      <c r="Y8" s="2"/>
      <c r="Z8" s="2"/>
      <c r="AA8" s="2" t="s">
        <v>181</v>
      </c>
      <c r="AB8" s="2" t="s">
        <v>181</v>
      </c>
      <c r="AC8" s="2"/>
      <c r="AD8" s="2" t="s">
        <v>103</v>
      </c>
      <c r="AE8" s="2"/>
      <c r="AF8" s="2"/>
      <c r="AG8" s="2" t="s">
        <v>182</v>
      </c>
      <c r="AH8" s="2" t="s">
        <v>183</v>
      </c>
      <c r="AI8" s="2" t="s">
        <v>184</v>
      </c>
      <c r="AJ8" s="2"/>
      <c r="AK8" s="2"/>
      <c r="AL8" s="2"/>
      <c r="AM8" s="2"/>
      <c r="AN8" s="2" t="s">
        <v>175</v>
      </c>
      <c r="AO8" s="2" t="s">
        <v>185</v>
      </c>
      <c r="AP8" s="2" t="s">
        <v>89</v>
      </c>
    </row>
    <row r="9" customFormat="false" ht="15" hidden="false" customHeight="false" outlineLevel="0" collapsed="false">
      <c r="A9" s="8" t="s">
        <v>186</v>
      </c>
      <c r="B9" s="8" t="s">
        <v>186</v>
      </c>
      <c r="C9" s="2" t="s">
        <v>187</v>
      </c>
      <c r="D9" s="2" t="s">
        <v>92</v>
      </c>
      <c r="E9" s="2" t="s">
        <v>93</v>
      </c>
      <c r="F9" s="9" t="n">
        <f aca="false">Precios!R9</f>
        <v>212</v>
      </c>
      <c r="G9" s="2" t="n">
        <v>2092</v>
      </c>
      <c r="H9" s="10" t="str">
        <f aca="false">Parámetros!$B$28</f>
        <v>Nuevo</v>
      </c>
      <c r="I9" s="10" t="str">
        <f aca="false">Parámetros!$B$29</f>
        <v>Clásica</v>
      </c>
      <c r="J9" s="11" t="s">
        <v>188</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189</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190</v>
      </c>
      <c r="AI9" s="2" t="s">
        <v>191</v>
      </c>
      <c r="AJ9" s="2" t="s">
        <v>192</v>
      </c>
      <c r="AK9" s="2"/>
      <c r="AL9" s="2"/>
      <c r="AM9" s="2"/>
      <c r="AN9" s="2" t="s">
        <v>108</v>
      </c>
      <c r="AO9" s="2" t="s">
        <v>193</v>
      </c>
      <c r="AP9" s="2" t="s">
        <v>89</v>
      </c>
    </row>
    <row r="10" customFormat="false" ht="15" hidden="false" customHeight="false" outlineLevel="0" collapsed="false">
      <c r="A10" s="8" t="s">
        <v>194</v>
      </c>
      <c r="B10" s="8" t="s">
        <v>194</v>
      </c>
      <c r="C10" s="2" t="s">
        <v>195</v>
      </c>
      <c r="D10" s="2" t="s">
        <v>196</v>
      </c>
      <c r="E10" s="2" t="s">
        <v>197</v>
      </c>
      <c r="F10" s="9" t="n">
        <f aca="false">Precios!R10</f>
        <v>354</v>
      </c>
      <c r="G10" s="2" t="n">
        <v>57</v>
      </c>
      <c r="H10" s="10" t="str">
        <f aca="false">Parámetros!$B$28</f>
        <v>Nuevo</v>
      </c>
      <c r="I10" s="10" t="str">
        <f aca="false">Parámetros!$B$29</f>
        <v>Clásica</v>
      </c>
      <c r="J10" s="11" t="s">
        <v>198</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199</v>
      </c>
      <c r="P10" s="2" t="s">
        <v>200</v>
      </c>
      <c r="Q10" s="2" t="s">
        <v>201</v>
      </c>
      <c r="R10" s="2" t="s">
        <v>202</v>
      </c>
      <c r="S10" s="2" t="s">
        <v>203</v>
      </c>
      <c r="T10" s="2" t="s">
        <v>204</v>
      </c>
      <c r="U10" s="2" t="n">
        <v>50</v>
      </c>
      <c r="V10" s="2" t="s">
        <v>205</v>
      </c>
      <c r="W10" s="2" t="n">
        <v>50</v>
      </c>
      <c r="X10" s="2"/>
      <c r="Y10" s="2"/>
      <c r="Z10" s="2"/>
      <c r="AA10" s="2" t="s">
        <v>81</v>
      </c>
      <c r="AB10" s="2"/>
      <c r="AC10" s="2"/>
      <c r="AD10" s="2"/>
      <c r="AE10" s="2"/>
      <c r="AF10" s="2" t="s">
        <v>206</v>
      </c>
      <c r="AG10" s="2" t="s">
        <v>207</v>
      </c>
      <c r="AH10" s="2" t="s">
        <v>208</v>
      </c>
      <c r="AI10" s="2" t="s">
        <v>209</v>
      </c>
      <c r="AJ10" s="2"/>
      <c r="AK10" s="2"/>
      <c r="AL10" s="2"/>
      <c r="AM10" s="2"/>
      <c r="AN10" s="2" t="s">
        <v>87</v>
      </c>
      <c r="AO10" s="2" t="s">
        <v>210</v>
      </c>
      <c r="AP10" s="2" t="s">
        <v>89</v>
      </c>
    </row>
    <row r="11" customFormat="false" ht="15" hidden="false" customHeight="false" outlineLevel="0" collapsed="false">
      <c r="A11" s="8" t="s">
        <v>211</v>
      </c>
      <c r="B11" s="8" t="s">
        <v>211</v>
      </c>
      <c r="C11" s="2" t="s">
        <v>212</v>
      </c>
      <c r="D11" s="2" t="s">
        <v>124</v>
      </c>
      <c r="E11" s="2" t="s">
        <v>125</v>
      </c>
      <c r="F11" s="9" t="n">
        <f aca="false">Precios!R11</f>
        <v>829</v>
      </c>
      <c r="G11" s="2" t="n">
        <v>529</v>
      </c>
      <c r="H11" s="10" t="str">
        <f aca="false">Parámetros!$B$28</f>
        <v>Nuevo</v>
      </c>
      <c r="I11" s="10" t="str">
        <f aca="false">Parámetros!$B$29</f>
        <v>Clásica</v>
      </c>
      <c r="J11" s="11" t="s">
        <v>213</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214</v>
      </c>
      <c r="P11" s="2" t="s">
        <v>215</v>
      </c>
      <c r="Q11" s="2" t="s">
        <v>216</v>
      </c>
      <c r="R11" s="2" t="s">
        <v>217</v>
      </c>
      <c r="S11" s="2" t="s">
        <v>218</v>
      </c>
      <c r="T11" s="2" t="s">
        <v>219</v>
      </c>
      <c r="U11" s="2" t="n">
        <v>50</v>
      </c>
      <c r="V11" s="2" t="s">
        <v>220</v>
      </c>
      <c r="W11" s="2" t="n">
        <v>50</v>
      </c>
      <c r="X11" s="2" t="s">
        <v>221</v>
      </c>
      <c r="Y11" s="2" t="s">
        <v>218</v>
      </c>
      <c r="Z11" s="2" t="s">
        <v>136</v>
      </c>
      <c r="AA11" s="2" t="s">
        <v>81</v>
      </c>
      <c r="AB11" s="2"/>
      <c r="AC11" s="2"/>
      <c r="AD11" s="2"/>
      <c r="AE11" s="2"/>
      <c r="AF11" s="2" t="s">
        <v>222</v>
      </c>
      <c r="AG11" s="2" t="s">
        <v>155</v>
      </c>
      <c r="AH11" s="2" t="s">
        <v>223</v>
      </c>
      <c r="AI11" s="2" t="s">
        <v>224</v>
      </c>
      <c r="AJ11" s="2"/>
      <c r="AK11" s="2"/>
      <c r="AL11" s="2"/>
      <c r="AM11" s="2"/>
      <c r="AN11" s="2" t="s">
        <v>87</v>
      </c>
      <c r="AO11" s="2" t="s">
        <v>225</v>
      </c>
      <c r="AP11" s="2" t="s">
        <v>89</v>
      </c>
    </row>
    <row r="12" customFormat="false" ht="15" hidden="false" customHeight="false" outlineLevel="0" collapsed="false">
      <c r="A12" s="8" t="s">
        <v>226</v>
      </c>
      <c r="B12" s="8" t="s">
        <v>226</v>
      </c>
      <c r="C12" s="2" t="s">
        <v>227</v>
      </c>
      <c r="D12" s="2" t="s">
        <v>162</v>
      </c>
      <c r="E12" s="2" t="s">
        <v>163</v>
      </c>
      <c r="F12" s="9" t="n">
        <f aca="false">Precios!R12</f>
        <v>293</v>
      </c>
      <c r="G12" s="2" t="n">
        <v>417</v>
      </c>
      <c r="H12" s="10" t="str">
        <f aca="false">Parámetros!$B$28</f>
        <v>Nuevo</v>
      </c>
      <c r="I12" s="10" t="str">
        <f aca="false">Parámetros!$B$29</f>
        <v>Clásica</v>
      </c>
      <c r="J12" s="11" t="s">
        <v>228</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229</v>
      </c>
      <c r="P12" s="2" t="s">
        <v>230</v>
      </c>
      <c r="Q12" s="2" t="s">
        <v>167</v>
      </c>
      <c r="R12" s="2" t="s">
        <v>231</v>
      </c>
      <c r="S12" s="2" t="s">
        <v>232</v>
      </c>
      <c r="T12" s="2" t="s">
        <v>170</v>
      </c>
      <c r="U12" s="2" t="n">
        <v>40</v>
      </c>
      <c r="V12" s="2" t="s">
        <v>171</v>
      </c>
      <c r="W12" s="2" t="n">
        <v>40</v>
      </c>
      <c r="X12" s="2"/>
      <c r="Y12" s="2"/>
      <c r="Z12" s="2"/>
      <c r="AA12" s="2" t="s">
        <v>169</v>
      </c>
      <c r="AB12" s="2" t="s">
        <v>233</v>
      </c>
      <c r="AC12" s="2"/>
      <c r="AD12" s="2" t="s">
        <v>103</v>
      </c>
      <c r="AE12" s="2"/>
      <c r="AF12" s="2"/>
      <c r="AG12" s="2" t="s">
        <v>234</v>
      </c>
      <c r="AH12" s="2" t="s">
        <v>235</v>
      </c>
      <c r="AI12" s="2" t="s">
        <v>236</v>
      </c>
      <c r="AJ12" s="2"/>
      <c r="AK12" s="2"/>
      <c r="AL12" s="2"/>
      <c r="AM12" s="2"/>
      <c r="AN12" s="2" t="s">
        <v>175</v>
      </c>
      <c r="AO12" s="2" t="s">
        <v>237</v>
      </c>
      <c r="AP12" s="2" t="s">
        <v>89</v>
      </c>
    </row>
    <row r="13" customFormat="false" ht="15" hidden="false" customHeight="false" outlineLevel="0" collapsed="false">
      <c r="A13" s="8" t="s">
        <v>238</v>
      </c>
      <c r="B13" s="8" t="s">
        <v>238</v>
      </c>
      <c r="C13" s="2" t="s">
        <v>239</v>
      </c>
      <c r="D13" s="2" t="s">
        <v>240</v>
      </c>
      <c r="E13" s="2" t="s">
        <v>241</v>
      </c>
      <c r="F13" s="9" t="n">
        <f aca="false">Precios!R13</f>
        <v>399</v>
      </c>
      <c r="G13" s="2" t="n">
        <v>637</v>
      </c>
      <c r="H13" s="10" t="str">
        <f aca="false">Parámetros!$B$28</f>
        <v>Nuevo</v>
      </c>
      <c r="I13" s="10" t="str">
        <f aca="false">Parámetros!$B$29</f>
        <v>Clásica</v>
      </c>
      <c r="J13" s="11" t="s">
        <v>242</v>
      </c>
      <c r="K13" s="10" t="str">
        <f aca="false">Parámetros!$B$30</f>
        <v>Mercado Envíos</v>
      </c>
      <c r="L13" s="2" t="str">
        <f aca="false">IF(F13&gt;=Parámetros!$B$7,"Envío gratis (obligatorio en Mercado Libre)",Parámetros!$B$31)</f>
        <v>Envío gratis (obligatorio en Mercado Libre)</v>
      </c>
      <c r="M13" s="10" t="str">
        <f aca="false">Parámetros!$B$32</f>
        <v>No acepto</v>
      </c>
      <c r="N13" s="10" t="str">
        <f aca="false">Parámetros!$B$33</f>
        <v>Sin garantía</v>
      </c>
      <c r="O13" s="2" t="s">
        <v>243</v>
      </c>
      <c r="P13" s="2" t="s">
        <v>244</v>
      </c>
      <c r="Q13" s="2" t="s">
        <v>245</v>
      </c>
      <c r="R13" s="2" t="s">
        <v>246</v>
      </c>
      <c r="S13" s="2" t="s">
        <v>247</v>
      </c>
      <c r="T13" s="2" t="s">
        <v>248</v>
      </c>
      <c r="U13" s="2" t="n">
        <v>120</v>
      </c>
      <c r="V13" s="2" t="s">
        <v>77</v>
      </c>
      <c r="W13" s="2" t="n">
        <v>1</v>
      </c>
      <c r="X13" s="2" t="s">
        <v>249</v>
      </c>
      <c r="Y13" s="2" t="s">
        <v>250</v>
      </c>
      <c r="Z13" s="2" t="s">
        <v>136</v>
      </c>
      <c r="AA13" s="2" t="s">
        <v>251</v>
      </c>
      <c r="AB13" s="2"/>
      <c r="AC13" s="2" t="s">
        <v>252</v>
      </c>
      <c r="AD13" s="2" t="s">
        <v>253</v>
      </c>
      <c r="AE13" s="2"/>
      <c r="AF13" s="2" t="s">
        <v>254</v>
      </c>
      <c r="AG13" s="2" t="s">
        <v>255</v>
      </c>
      <c r="AH13" s="2" t="s">
        <v>256</v>
      </c>
      <c r="AI13" s="2" t="s">
        <v>257</v>
      </c>
      <c r="AJ13" s="2" t="s">
        <v>258</v>
      </c>
      <c r="AK13" s="2" t="s">
        <v>259</v>
      </c>
      <c r="AL13" s="2"/>
      <c r="AM13" s="2"/>
      <c r="AN13" s="2" t="s">
        <v>87</v>
      </c>
      <c r="AO13" s="2" t="s">
        <v>260</v>
      </c>
      <c r="AP13" s="2" t="s">
        <v>89</v>
      </c>
    </row>
    <row r="14" customFormat="false" ht="15" hidden="false" customHeight="false" outlineLevel="0" collapsed="false">
      <c r="A14" s="8" t="s">
        <v>261</v>
      </c>
      <c r="B14" s="8" t="s">
        <v>261</v>
      </c>
      <c r="C14" s="2" t="s">
        <v>262</v>
      </c>
      <c r="D14" s="2" t="s">
        <v>162</v>
      </c>
      <c r="E14" s="2" t="s">
        <v>163</v>
      </c>
      <c r="F14" s="9" t="n">
        <f aca="false">Precios!R14</f>
        <v>493</v>
      </c>
      <c r="G14" s="2" t="n">
        <v>263</v>
      </c>
      <c r="H14" s="10" t="str">
        <f aca="false">Parámetros!$B$28</f>
        <v>Nuevo</v>
      </c>
      <c r="I14" s="10" t="str">
        <f aca="false">Parámetros!$B$29</f>
        <v>Clásica</v>
      </c>
      <c r="J14" s="11" t="s">
        <v>263</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264</v>
      </c>
      <c r="P14" s="2" t="s">
        <v>230</v>
      </c>
      <c r="Q14" s="2" t="s">
        <v>167</v>
      </c>
      <c r="R14" s="2" t="s">
        <v>231</v>
      </c>
      <c r="S14" s="2" t="s">
        <v>265</v>
      </c>
      <c r="T14" s="2" t="s">
        <v>170</v>
      </c>
      <c r="U14" s="2" t="n">
        <v>40</v>
      </c>
      <c r="V14" s="2" t="s">
        <v>171</v>
      </c>
      <c r="W14" s="2" t="n">
        <v>40</v>
      </c>
      <c r="X14" s="2"/>
      <c r="Y14" s="2"/>
      <c r="Z14" s="2"/>
      <c r="AA14" s="2" t="s">
        <v>266</v>
      </c>
      <c r="AB14" s="2" t="s">
        <v>267</v>
      </c>
      <c r="AC14" s="2"/>
      <c r="AD14" s="2" t="s">
        <v>103</v>
      </c>
      <c r="AE14" s="2"/>
      <c r="AF14" s="2"/>
      <c r="AG14" s="2" t="s">
        <v>268</v>
      </c>
      <c r="AH14" s="2" t="s">
        <v>269</v>
      </c>
      <c r="AI14" s="2" t="s">
        <v>270</v>
      </c>
      <c r="AJ14" s="2"/>
      <c r="AK14" s="2"/>
      <c r="AL14" s="2"/>
      <c r="AM14" s="2"/>
      <c r="AN14" s="2" t="s">
        <v>175</v>
      </c>
      <c r="AO14" s="2" t="s">
        <v>271</v>
      </c>
      <c r="AP14" s="2" t="s">
        <v>89</v>
      </c>
    </row>
    <row r="15" customFormat="false" ht="15" hidden="false" customHeight="false" outlineLevel="0" collapsed="false">
      <c r="A15" s="8" t="s">
        <v>272</v>
      </c>
      <c r="B15" s="8" t="s">
        <v>272</v>
      </c>
      <c r="C15" s="2" t="s">
        <v>273</v>
      </c>
      <c r="D15" s="2" t="s">
        <v>162</v>
      </c>
      <c r="E15" s="2" t="s">
        <v>163</v>
      </c>
      <c r="F15" s="9" t="n">
        <f aca="false">Precios!R15</f>
        <v>422</v>
      </c>
      <c r="G15" s="2" t="n">
        <v>680</v>
      </c>
      <c r="H15" s="10" t="str">
        <f aca="false">Parámetros!$B$28</f>
        <v>Nuevo</v>
      </c>
      <c r="I15" s="10" t="str">
        <f aca="false">Parámetros!$B$29</f>
        <v>Clásica</v>
      </c>
      <c r="J15" s="11" t="s">
        <v>274</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275</v>
      </c>
      <c r="P15" s="2" t="s">
        <v>166</v>
      </c>
      <c r="Q15" s="2" t="s">
        <v>167</v>
      </c>
      <c r="R15" s="2" t="s">
        <v>168</v>
      </c>
      <c r="S15" s="2" t="s">
        <v>276</v>
      </c>
      <c r="T15" s="2" t="s">
        <v>170</v>
      </c>
      <c r="U15" s="2" t="n">
        <v>36</v>
      </c>
      <c r="V15" s="2" t="s">
        <v>171</v>
      </c>
      <c r="W15" s="2" t="n">
        <v>36</v>
      </c>
      <c r="X15" s="2"/>
      <c r="Y15" s="2"/>
      <c r="Z15" s="2"/>
      <c r="AA15" s="2" t="s">
        <v>276</v>
      </c>
      <c r="AB15" s="2" t="s">
        <v>276</v>
      </c>
      <c r="AC15" s="2"/>
      <c r="AD15" s="2" t="s">
        <v>103</v>
      </c>
      <c r="AE15" s="2"/>
      <c r="AF15" s="2"/>
      <c r="AG15" s="2" t="s">
        <v>277</v>
      </c>
      <c r="AH15" s="2" t="s">
        <v>278</v>
      </c>
      <c r="AI15" s="2" t="s">
        <v>279</v>
      </c>
      <c r="AJ15" s="2"/>
      <c r="AK15" s="2"/>
      <c r="AL15" s="2"/>
      <c r="AM15" s="2"/>
      <c r="AN15" s="2" t="s">
        <v>175</v>
      </c>
      <c r="AO15" s="2" t="s">
        <v>280</v>
      </c>
      <c r="AP15" s="2" t="s">
        <v>89</v>
      </c>
    </row>
    <row r="16" customFormat="false" ht="15" hidden="false" customHeight="false" outlineLevel="0" collapsed="false">
      <c r="A16" s="8" t="s">
        <v>281</v>
      </c>
      <c r="B16" s="8" t="s">
        <v>281</v>
      </c>
      <c r="C16" s="2" t="s">
        <v>282</v>
      </c>
      <c r="D16" s="2" t="s">
        <v>162</v>
      </c>
      <c r="E16" s="2" t="s">
        <v>163</v>
      </c>
      <c r="F16" s="9" t="n">
        <f aca="false">Precios!R16</f>
        <v>275</v>
      </c>
      <c r="G16" s="2" t="n">
        <v>604</v>
      </c>
      <c r="H16" s="10" t="str">
        <f aca="false">Parámetros!$B$28</f>
        <v>Nuevo</v>
      </c>
      <c r="I16" s="10" t="str">
        <f aca="false">Parámetros!$B$29</f>
        <v>Clásica</v>
      </c>
      <c r="J16" s="11" t="s">
        <v>283</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284</v>
      </c>
      <c r="P16" s="2" t="s">
        <v>230</v>
      </c>
      <c r="Q16" s="2" t="s">
        <v>167</v>
      </c>
      <c r="R16" s="2" t="s">
        <v>231</v>
      </c>
      <c r="S16" s="2" t="s">
        <v>285</v>
      </c>
      <c r="T16" s="2" t="s">
        <v>170</v>
      </c>
      <c r="U16" s="2" t="n">
        <v>44</v>
      </c>
      <c r="V16" s="2" t="s">
        <v>171</v>
      </c>
      <c r="W16" s="2" t="n">
        <v>44</v>
      </c>
      <c r="X16" s="2"/>
      <c r="Y16" s="2"/>
      <c r="Z16" s="2"/>
      <c r="AA16" s="2" t="s">
        <v>276</v>
      </c>
      <c r="AB16" s="2" t="s">
        <v>286</v>
      </c>
      <c r="AC16" s="2"/>
      <c r="AD16" s="2" t="s">
        <v>103</v>
      </c>
      <c r="AE16" s="2"/>
      <c r="AF16" s="2"/>
      <c r="AG16" s="2" t="s">
        <v>287</v>
      </c>
      <c r="AH16" s="2" t="s">
        <v>288</v>
      </c>
      <c r="AI16" s="2" t="s">
        <v>289</v>
      </c>
      <c r="AJ16" s="2"/>
      <c r="AK16" s="2"/>
      <c r="AL16" s="2"/>
      <c r="AM16" s="2"/>
      <c r="AN16" s="2" t="s">
        <v>175</v>
      </c>
      <c r="AO16" s="2" t="s">
        <v>290</v>
      </c>
      <c r="AP16" s="2" t="s">
        <v>89</v>
      </c>
    </row>
    <row r="17" customFormat="false" ht="15" hidden="false" customHeight="false" outlineLevel="0" collapsed="false">
      <c r="A17" s="8" t="s">
        <v>291</v>
      </c>
      <c r="B17" s="8" t="s">
        <v>291</v>
      </c>
      <c r="C17" s="2" t="s">
        <v>292</v>
      </c>
      <c r="D17" s="2" t="s">
        <v>162</v>
      </c>
      <c r="E17" s="2" t="s">
        <v>163</v>
      </c>
      <c r="F17" s="9" t="n">
        <f aca="false">Precios!R17</f>
        <v>407</v>
      </c>
      <c r="G17" s="2" t="n">
        <v>610</v>
      </c>
      <c r="H17" s="10" t="str">
        <f aca="false">Parámetros!$B$28</f>
        <v>Nuevo</v>
      </c>
      <c r="I17" s="10" t="str">
        <f aca="false">Parámetros!$B$29</f>
        <v>Clásica</v>
      </c>
      <c r="J17" s="11" t="s">
        <v>293</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294</v>
      </c>
      <c r="P17" s="2" t="s">
        <v>230</v>
      </c>
      <c r="Q17" s="2" t="s">
        <v>167</v>
      </c>
      <c r="R17" s="2" t="s">
        <v>231</v>
      </c>
      <c r="S17" s="2" t="s">
        <v>295</v>
      </c>
      <c r="T17" s="2" t="s">
        <v>170</v>
      </c>
      <c r="U17" s="2" t="n">
        <v>40</v>
      </c>
      <c r="V17" s="2" t="s">
        <v>171</v>
      </c>
      <c r="W17" s="2" t="n">
        <v>40</v>
      </c>
      <c r="X17" s="2"/>
      <c r="Y17" s="2"/>
      <c r="Z17" s="2"/>
      <c r="AA17" s="2" t="s">
        <v>181</v>
      </c>
      <c r="AB17" s="2" t="s">
        <v>296</v>
      </c>
      <c r="AC17" s="2"/>
      <c r="AD17" s="2" t="s">
        <v>103</v>
      </c>
      <c r="AE17" s="2"/>
      <c r="AF17" s="2"/>
      <c r="AG17" s="2" t="s">
        <v>297</v>
      </c>
      <c r="AH17" s="2" t="s">
        <v>298</v>
      </c>
      <c r="AI17" s="2" t="s">
        <v>299</v>
      </c>
      <c r="AJ17" s="2"/>
      <c r="AK17" s="2"/>
      <c r="AL17" s="2"/>
      <c r="AM17" s="2"/>
      <c r="AN17" s="2" t="s">
        <v>175</v>
      </c>
      <c r="AO17" s="2" t="s">
        <v>300</v>
      </c>
      <c r="AP17" s="2" t="s">
        <v>89</v>
      </c>
    </row>
    <row r="18" customFormat="false" ht="15" hidden="false" customHeight="false" outlineLevel="0" collapsed="false">
      <c r="A18" s="8" t="s">
        <v>301</v>
      </c>
      <c r="B18" s="8" t="s">
        <v>301</v>
      </c>
      <c r="C18" s="2" t="s">
        <v>302</v>
      </c>
      <c r="D18" s="2" t="s">
        <v>303</v>
      </c>
      <c r="E18" s="2" t="s">
        <v>304</v>
      </c>
      <c r="F18" s="9" t="n">
        <f aca="false">Precios!R18</f>
        <v>271.46</v>
      </c>
      <c r="G18" s="2" t="n">
        <v>2942</v>
      </c>
      <c r="H18" s="10" t="str">
        <f aca="false">Parámetros!$B$28</f>
        <v>Nuevo</v>
      </c>
      <c r="I18" s="10" t="str">
        <f aca="false">Parámetros!$B$29</f>
        <v>Clásica</v>
      </c>
      <c r="J18" s="11" t="s">
        <v>305</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306</v>
      </c>
      <c r="P18" s="2" t="s">
        <v>72</v>
      </c>
      <c r="Q18" s="2" t="s">
        <v>73</v>
      </c>
      <c r="R18" s="2" t="s">
        <v>219</v>
      </c>
      <c r="S18" s="2" t="s">
        <v>307</v>
      </c>
      <c r="T18" s="2" t="s">
        <v>308</v>
      </c>
      <c r="U18" s="2" t="n">
        <v>30</v>
      </c>
      <c r="V18" s="2" t="s">
        <v>220</v>
      </c>
      <c r="W18" s="2" t="n">
        <v>30</v>
      </c>
      <c r="X18" s="2" t="s">
        <v>307</v>
      </c>
      <c r="Y18" s="2"/>
      <c r="Z18" s="2" t="s">
        <v>136</v>
      </c>
      <c r="AA18" s="2" t="s">
        <v>81</v>
      </c>
      <c r="AB18" s="2"/>
      <c r="AC18" s="2"/>
      <c r="AD18" s="2"/>
      <c r="AE18" s="2"/>
      <c r="AF18" s="2"/>
      <c r="AG18" s="2" t="s">
        <v>309</v>
      </c>
      <c r="AH18" s="2" t="s">
        <v>310</v>
      </c>
      <c r="AI18" s="2" t="s">
        <v>311</v>
      </c>
      <c r="AJ18" s="2" t="s">
        <v>312</v>
      </c>
      <c r="AK18" s="2"/>
      <c r="AL18" s="2"/>
      <c r="AM18" s="2"/>
      <c r="AN18" s="2" t="s">
        <v>87</v>
      </c>
      <c r="AO18" s="2" t="s">
        <v>313</v>
      </c>
      <c r="AP18" s="2" t="s">
        <v>89</v>
      </c>
    </row>
    <row r="19" customFormat="false" ht="15" hidden="false" customHeight="false" outlineLevel="0" collapsed="false">
      <c r="A19" s="8" t="s">
        <v>314</v>
      </c>
      <c r="B19" s="8" t="s">
        <v>314</v>
      </c>
      <c r="C19" s="2" t="s">
        <v>315</v>
      </c>
      <c r="D19" s="2" t="s">
        <v>316</v>
      </c>
      <c r="E19" s="2" t="s">
        <v>317</v>
      </c>
      <c r="F19" s="9" t="n">
        <f aca="false">Precios!R19</f>
        <v>576.33</v>
      </c>
      <c r="G19" s="2" t="n">
        <v>1094</v>
      </c>
      <c r="H19" s="10" t="str">
        <f aca="false">Parámetros!$B$28</f>
        <v>Nuevo</v>
      </c>
      <c r="I19" s="10" t="str">
        <f aca="false">Parámetros!$B$29</f>
        <v>Clásica</v>
      </c>
      <c r="J19" s="11" t="s">
        <v>318</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t="s">
        <v>319</v>
      </c>
      <c r="P19" s="2" t="s">
        <v>320</v>
      </c>
      <c r="Q19" s="2" t="s">
        <v>321</v>
      </c>
      <c r="R19" s="2"/>
      <c r="S19" s="2" t="s">
        <v>322</v>
      </c>
      <c r="T19" s="2" t="s">
        <v>323</v>
      </c>
      <c r="U19" s="2" t="n">
        <v>30</v>
      </c>
      <c r="V19" s="2" t="s">
        <v>133</v>
      </c>
      <c r="W19" s="2" t="n">
        <v>30</v>
      </c>
      <c r="X19" s="2" t="s">
        <v>324</v>
      </c>
      <c r="Y19" s="2" t="s">
        <v>325</v>
      </c>
      <c r="Z19" s="2" t="s">
        <v>136</v>
      </c>
      <c r="AA19" s="2" t="s">
        <v>81</v>
      </c>
      <c r="AB19" s="2"/>
      <c r="AC19" s="2"/>
      <c r="AD19" s="2"/>
      <c r="AE19" s="2"/>
      <c r="AF19" s="2" t="s">
        <v>326</v>
      </c>
      <c r="AG19" s="2" t="s">
        <v>155</v>
      </c>
      <c r="AH19" s="2" t="s">
        <v>327</v>
      </c>
      <c r="AI19" s="2"/>
      <c r="AJ19" s="2"/>
      <c r="AK19" s="2"/>
      <c r="AL19" s="2"/>
      <c r="AM19" s="2"/>
      <c r="AN19" s="2" t="s">
        <v>87</v>
      </c>
      <c r="AO19" s="2" t="s">
        <v>328</v>
      </c>
      <c r="AP19" s="2" t="s">
        <v>89</v>
      </c>
    </row>
    <row r="20" customFormat="false" ht="15" hidden="false" customHeight="false" outlineLevel="0" collapsed="false">
      <c r="A20" s="8" t="s">
        <v>329</v>
      </c>
      <c r="B20" s="8" t="s">
        <v>329</v>
      </c>
      <c r="C20" s="2" t="s">
        <v>330</v>
      </c>
      <c r="D20" s="2" t="s">
        <v>331</v>
      </c>
      <c r="E20" s="2" t="s">
        <v>332</v>
      </c>
      <c r="F20" s="9" t="n">
        <f aca="false">Precios!R20</f>
        <v>158.07</v>
      </c>
      <c r="G20" s="2" t="n">
        <v>241</v>
      </c>
      <c r="H20" s="10" t="str">
        <f aca="false">Parámetros!$B$28</f>
        <v>Nuevo</v>
      </c>
      <c r="I20" s="10" t="str">
        <f aca="false">Parámetros!$B$29</f>
        <v>Clásica</v>
      </c>
      <c r="J20" s="11" t="s">
        <v>333</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334</v>
      </c>
      <c r="P20" s="2" t="s">
        <v>335</v>
      </c>
      <c r="Q20" s="2" t="s">
        <v>336</v>
      </c>
      <c r="R20" s="2" t="s">
        <v>337</v>
      </c>
      <c r="S20" s="2" t="s">
        <v>338</v>
      </c>
      <c r="T20" s="2" t="s">
        <v>339</v>
      </c>
      <c r="U20" s="2" t="n">
        <v>50</v>
      </c>
      <c r="V20" s="2" t="s">
        <v>100</v>
      </c>
      <c r="W20" s="2" t="n">
        <v>1</v>
      </c>
      <c r="X20" s="2" t="s">
        <v>340</v>
      </c>
      <c r="Y20" s="2"/>
      <c r="Z20" s="2" t="s">
        <v>341</v>
      </c>
      <c r="AA20" s="2" t="s">
        <v>342</v>
      </c>
      <c r="AB20" s="2"/>
      <c r="AC20" s="2" t="s">
        <v>343</v>
      </c>
      <c r="AD20" s="2" t="s">
        <v>103</v>
      </c>
      <c r="AE20" s="2"/>
      <c r="AF20" s="2"/>
      <c r="AG20" s="2" t="s">
        <v>344</v>
      </c>
      <c r="AH20" s="2" t="s">
        <v>345</v>
      </c>
      <c r="AI20" s="2" t="s">
        <v>346</v>
      </c>
      <c r="AJ20" s="2"/>
      <c r="AK20" s="2"/>
      <c r="AL20" s="2"/>
      <c r="AM20" s="2"/>
      <c r="AN20" s="2" t="s">
        <v>87</v>
      </c>
      <c r="AO20" s="2" t="s">
        <v>347</v>
      </c>
      <c r="AP20" s="2" t="s">
        <v>89</v>
      </c>
    </row>
    <row r="21" customFormat="false" ht="15" hidden="false" customHeight="false" outlineLevel="0" collapsed="false">
      <c r="A21" s="8" t="s">
        <v>348</v>
      </c>
      <c r="B21" s="8" t="s">
        <v>348</v>
      </c>
      <c r="C21" s="2" t="s">
        <v>349</v>
      </c>
      <c r="D21" s="2" t="s">
        <v>350</v>
      </c>
      <c r="E21" s="2" t="s">
        <v>351</v>
      </c>
      <c r="F21" s="9" t="n">
        <f aca="false">Precios!R21</f>
        <v>718.06</v>
      </c>
      <c r="G21" s="2" t="n">
        <v>1012</v>
      </c>
      <c r="H21" s="10" t="str">
        <f aca="false">Parámetros!$B$28</f>
        <v>Nuevo</v>
      </c>
      <c r="I21" s="10" t="str">
        <f aca="false">Parámetros!$B$29</f>
        <v>Clásica</v>
      </c>
      <c r="J21" s="11" t="s">
        <v>352</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t="s">
        <v>353</v>
      </c>
      <c r="P21" s="2" t="s">
        <v>354</v>
      </c>
      <c r="Q21" s="2" t="s">
        <v>355</v>
      </c>
      <c r="R21" s="2" t="s">
        <v>356</v>
      </c>
      <c r="S21" s="2" t="s">
        <v>357</v>
      </c>
      <c r="T21" s="2" t="s">
        <v>358</v>
      </c>
      <c r="U21" s="2" t="n">
        <v>3</v>
      </c>
      <c r="V21" s="2" t="s">
        <v>77</v>
      </c>
      <c r="W21" s="2" t="n">
        <v>3</v>
      </c>
      <c r="X21" s="2" t="s">
        <v>359</v>
      </c>
      <c r="Y21" s="2" t="s">
        <v>360</v>
      </c>
      <c r="Z21" s="2" t="s">
        <v>80</v>
      </c>
      <c r="AA21" s="2" t="s">
        <v>81</v>
      </c>
      <c r="AB21" s="2"/>
      <c r="AC21" s="2"/>
      <c r="AD21" s="2"/>
      <c r="AE21" s="2"/>
      <c r="AF21" s="2" t="s">
        <v>361</v>
      </c>
      <c r="AG21" s="2" t="s">
        <v>362</v>
      </c>
      <c r="AH21" s="2" t="s">
        <v>363</v>
      </c>
      <c r="AI21" s="2" t="s">
        <v>364</v>
      </c>
      <c r="AJ21" s="2"/>
      <c r="AK21" s="2"/>
      <c r="AL21" s="2"/>
      <c r="AM21" s="2"/>
      <c r="AN21" s="2" t="s">
        <v>87</v>
      </c>
      <c r="AO21" s="2" t="s">
        <v>365</v>
      </c>
      <c r="AP21" s="2" t="s">
        <v>89</v>
      </c>
    </row>
    <row r="22" customFormat="false" ht="15" hidden="false" customHeight="false" outlineLevel="0" collapsed="false">
      <c r="A22" s="8" t="s">
        <v>366</v>
      </c>
      <c r="B22" s="8" t="s">
        <v>366</v>
      </c>
      <c r="C22" s="2" t="s">
        <v>367</v>
      </c>
      <c r="D22" s="2" t="s">
        <v>162</v>
      </c>
      <c r="E22" s="2" t="s">
        <v>163</v>
      </c>
      <c r="F22" s="9" t="n">
        <f aca="false">Precios!R22</f>
        <v>529</v>
      </c>
      <c r="G22" s="2" t="n">
        <v>101</v>
      </c>
      <c r="H22" s="10" t="str">
        <f aca="false">Parámetros!$B$28</f>
        <v>Nuevo</v>
      </c>
      <c r="I22" s="10" t="str">
        <f aca="false">Parámetros!$B$29</f>
        <v>Clásica</v>
      </c>
      <c r="J22" s="11" t="s">
        <v>368</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166</v>
      </c>
      <c r="Q22" s="2" t="s">
        <v>167</v>
      </c>
      <c r="R22" s="2" t="s">
        <v>168</v>
      </c>
      <c r="S22" s="2" t="s">
        <v>266</v>
      </c>
      <c r="T22" s="2" t="s">
        <v>170</v>
      </c>
      <c r="U22" s="2" t="n">
        <v>36</v>
      </c>
      <c r="V22" s="2" t="s">
        <v>171</v>
      </c>
      <c r="W22" s="2" t="n">
        <v>36</v>
      </c>
      <c r="X22" s="2"/>
      <c r="Y22" s="2"/>
      <c r="Z22" s="2"/>
      <c r="AA22" s="2" t="s">
        <v>266</v>
      </c>
      <c r="AB22" s="2" t="s">
        <v>266</v>
      </c>
      <c r="AC22" s="2"/>
      <c r="AD22" s="2" t="s">
        <v>103</v>
      </c>
      <c r="AE22" s="2"/>
      <c r="AF22" s="2"/>
      <c r="AG22" s="2" t="s">
        <v>369</v>
      </c>
      <c r="AH22" s="2" t="s">
        <v>370</v>
      </c>
      <c r="AI22" s="2" t="s">
        <v>371</v>
      </c>
      <c r="AJ22" s="2" t="s">
        <v>372</v>
      </c>
      <c r="AK22" s="2"/>
      <c r="AL22" s="2"/>
      <c r="AM22" s="2"/>
      <c r="AN22" s="2" t="s">
        <v>175</v>
      </c>
      <c r="AO22" s="2" t="s">
        <v>373</v>
      </c>
      <c r="AP22" s="2" t="s">
        <v>89</v>
      </c>
    </row>
    <row r="23" customFormat="false" ht="15" hidden="false" customHeight="false" outlineLevel="0" collapsed="false">
      <c r="A23" s="8" t="s">
        <v>374</v>
      </c>
      <c r="B23" s="8" t="s">
        <v>374</v>
      </c>
      <c r="C23" s="2" t="s">
        <v>375</v>
      </c>
      <c r="D23" s="2" t="s">
        <v>162</v>
      </c>
      <c r="E23" s="2" t="s">
        <v>163</v>
      </c>
      <c r="F23" s="9" t="n">
        <f aca="false">Precios!R23</f>
        <v>566</v>
      </c>
      <c r="G23" s="2" t="n">
        <v>292</v>
      </c>
      <c r="H23" s="10" t="str">
        <f aca="false">Parámetros!$B$28</f>
        <v>Nuevo</v>
      </c>
      <c r="I23" s="10" t="str">
        <f aca="false">Parámetros!$B$29</f>
        <v>Clásica</v>
      </c>
      <c r="J23" s="11" t="s">
        <v>376</v>
      </c>
      <c r="K23" s="10" t="str">
        <f aca="false">Parámetros!$B$30</f>
        <v>Mercado Envíos</v>
      </c>
      <c r="L23" s="2" t="str">
        <f aca="false">IF(F23&gt;=Parámetros!$B$7,"Envío gratis (obligatorio en Mercado Libre)",Parámetros!$B$31)</f>
        <v>Envío gratis (obligatorio en Mercado Libre)</v>
      </c>
      <c r="M23" s="10" t="str">
        <f aca="false">Parámetros!$B$32</f>
        <v>No acepto</v>
      </c>
      <c r="N23" s="10" t="str">
        <f aca="false">Parámetros!$B$33</f>
        <v>Sin garantía</v>
      </c>
      <c r="O23" s="2" t="s">
        <v>377</v>
      </c>
      <c r="P23" s="2" t="s">
        <v>166</v>
      </c>
      <c r="Q23" s="2" t="s">
        <v>167</v>
      </c>
      <c r="R23" s="2" t="s">
        <v>378</v>
      </c>
      <c r="S23" s="2" t="s">
        <v>379</v>
      </c>
      <c r="T23" s="2" t="s">
        <v>170</v>
      </c>
      <c r="U23" s="2" t="n">
        <v>40</v>
      </c>
      <c r="V23" s="2" t="s">
        <v>171</v>
      </c>
      <c r="W23" s="2" t="n">
        <v>40</v>
      </c>
      <c r="X23" s="2"/>
      <c r="Y23" s="2"/>
      <c r="Z23" s="2"/>
      <c r="AA23" s="2" t="s">
        <v>181</v>
      </c>
      <c r="AB23" s="2" t="s">
        <v>181</v>
      </c>
      <c r="AC23" s="2"/>
      <c r="AD23" s="2" t="s">
        <v>253</v>
      </c>
      <c r="AE23" s="2"/>
      <c r="AF23" s="2"/>
      <c r="AG23" s="2" t="s">
        <v>380</v>
      </c>
      <c r="AH23" s="2" t="s">
        <v>381</v>
      </c>
      <c r="AI23" s="2" t="s">
        <v>382</v>
      </c>
      <c r="AJ23" s="2"/>
      <c r="AK23" s="2"/>
      <c r="AL23" s="2"/>
      <c r="AM23" s="2"/>
      <c r="AN23" s="2" t="s">
        <v>175</v>
      </c>
      <c r="AO23" s="2" t="s">
        <v>383</v>
      </c>
      <c r="AP23" s="2" t="s">
        <v>89</v>
      </c>
    </row>
    <row r="24" customFormat="false" ht="15" hidden="false" customHeight="false" outlineLevel="0" collapsed="false">
      <c r="A24" s="8" t="s">
        <v>384</v>
      </c>
      <c r="B24" s="8" t="s">
        <v>384</v>
      </c>
      <c r="C24" s="2" t="s">
        <v>385</v>
      </c>
      <c r="D24" s="2" t="s">
        <v>68</v>
      </c>
      <c r="E24" s="2" t="s">
        <v>69</v>
      </c>
      <c r="F24" s="9" t="n">
        <f aca="false">Precios!R24</f>
        <v>587</v>
      </c>
      <c r="G24" s="2" t="n">
        <v>945</v>
      </c>
      <c r="H24" s="10" t="str">
        <f aca="false">Parámetros!$B$28</f>
        <v>Nuevo</v>
      </c>
      <c r="I24" s="10" t="str">
        <f aca="false">Parámetros!$B$29</f>
        <v>Clásica</v>
      </c>
      <c r="J24" s="11" t="s">
        <v>386</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387</v>
      </c>
      <c r="P24" s="2" t="s">
        <v>388</v>
      </c>
      <c r="Q24" s="2" t="s">
        <v>389</v>
      </c>
      <c r="R24" s="2" t="s">
        <v>390</v>
      </c>
      <c r="S24" s="2" t="s">
        <v>391</v>
      </c>
      <c r="T24" s="2" t="s">
        <v>219</v>
      </c>
      <c r="U24" s="2" t="n">
        <v>30</v>
      </c>
      <c r="V24" s="2" t="s">
        <v>220</v>
      </c>
      <c r="W24" s="2" t="n">
        <v>30</v>
      </c>
      <c r="X24" s="2" t="s">
        <v>392</v>
      </c>
      <c r="Y24" s="2" t="s">
        <v>391</v>
      </c>
      <c r="Z24" s="2" t="s">
        <v>136</v>
      </c>
      <c r="AA24" s="2" t="s">
        <v>81</v>
      </c>
      <c r="AB24" s="2"/>
      <c r="AC24" s="2"/>
      <c r="AD24" s="2"/>
      <c r="AE24" s="2"/>
      <c r="AF24" s="2" t="s">
        <v>393</v>
      </c>
      <c r="AG24" s="2" t="s">
        <v>155</v>
      </c>
      <c r="AH24" s="2" t="s">
        <v>394</v>
      </c>
      <c r="AI24" s="2" t="s">
        <v>395</v>
      </c>
      <c r="AJ24" s="2" t="s">
        <v>396</v>
      </c>
      <c r="AK24" s="2"/>
      <c r="AL24" s="2"/>
      <c r="AM24" s="2"/>
      <c r="AN24" s="2" t="s">
        <v>87</v>
      </c>
      <c r="AO24" s="2" t="s">
        <v>397</v>
      </c>
      <c r="AP24" s="2" t="s">
        <v>89</v>
      </c>
    </row>
    <row r="25" customFormat="false" ht="15" hidden="false" customHeight="false" outlineLevel="0" collapsed="false">
      <c r="A25" s="8" t="s">
        <v>398</v>
      </c>
      <c r="B25" s="8" t="s">
        <v>398</v>
      </c>
      <c r="C25" s="2" t="s">
        <v>399</v>
      </c>
      <c r="D25" s="2" t="s">
        <v>92</v>
      </c>
      <c r="E25" s="2" t="s">
        <v>93</v>
      </c>
      <c r="F25" s="9" t="n">
        <f aca="false">Precios!R25</f>
        <v>329</v>
      </c>
      <c r="G25" s="2" t="n">
        <v>1641</v>
      </c>
      <c r="H25" s="10" t="str">
        <f aca="false">Parámetros!$B$28</f>
        <v>Nuevo</v>
      </c>
      <c r="I25" s="10" t="str">
        <f aca="false">Parámetros!$B$29</f>
        <v>Clásica</v>
      </c>
      <c r="J25" s="11" t="s">
        <v>400</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401</v>
      </c>
      <c r="P25" s="2" t="s">
        <v>95</v>
      </c>
      <c r="Q25" s="2" t="s">
        <v>96</v>
      </c>
      <c r="R25" s="2" t="s">
        <v>97</v>
      </c>
      <c r="S25" s="2" t="s">
        <v>98</v>
      </c>
      <c r="T25" s="2" t="s">
        <v>99</v>
      </c>
      <c r="U25" s="2" t="n">
        <v>400</v>
      </c>
      <c r="V25" s="2" t="s">
        <v>100</v>
      </c>
      <c r="W25" s="2" t="n">
        <v>1</v>
      </c>
      <c r="X25" s="2"/>
      <c r="Y25" s="2"/>
      <c r="Z25" s="2"/>
      <c r="AA25" s="2" t="s">
        <v>101</v>
      </c>
      <c r="AB25" s="2"/>
      <c r="AC25" s="2" t="s">
        <v>102</v>
      </c>
      <c r="AD25" s="2" t="s">
        <v>103</v>
      </c>
      <c r="AE25" s="2"/>
      <c r="AF25" s="2"/>
      <c r="AG25" s="2" t="s">
        <v>402</v>
      </c>
      <c r="AH25" s="2" t="s">
        <v>403</v>
      </c>
      <c r="AI25" s="2" t="s">
        <v>404</v>
      </c>
      <c r="AJ25" s="2" t="s">
        <v>405</v>
      </c>
      <c r="AK25" s="2"/>
      <c r="AL25" s="2"/>
      <c r="AM25" s="2"/>
      <c r="AN25" s="2" t="s">
        <v>108</v>
      </c>
      <c r="AO25" s="2" t="s">
        <v>406</v>
      </c>
      <c r="AP25" s="2" t="s">
        <v>89</v>
      </c>
    </row>
    <row r="26" customFormat="false" ht="15" hidden="false" customHeight="false" outlineLevel="0" collapsed="false">
      <c r="A26" s="8" t="s">
        <v>407</v>
      </c>
      <c r="B26" s="8" t="s">
        <v>407</v>
      </c>
      <c r="C26" s="2" t="s">
        <v>408</v>
      </c>
      <c r="D26" s="2" t="s">
        <v>350</v>
      </c>
      <c r="E26" s="2" t="s">
        <v>351</v>
      </c>
      <c r="F26" s="9" t="n">
        <f aca="false">Precios!R26</f>
        <v>394</v>
      </c>
      <c r="G26" s="2" t="n">
        <v>879</v>
      </c>
      <c r="H26" s="10" t="str">
        <f aca="false">Parámetros!$B$28</f>
        <v>Nuevo</v>
      </c>
      <c r="I26" s="10" t="str">
        <f aca="false">Parámetros!$B$29</f>
        <v>Clásica</v>
      </c>
      <c r="J26" s="11" t="s">
        <v>409</v>
      </c>
      <c r="K26" s="10" t="str">
        <f aca="false">Parámetros!$B$30</f>
        <v>Mercado Envíos</v>
      </c>
      <c r="L26" s="2" t="str">
        <f aca="false">IF(F26&gt;=Parámetros!$B$7,"Envío gratis (obligatorio en Mercado Libre)",Parámetros!$B$31)</f>
        <v>Envío gratis (obligatorio en Mercado Libre)</v>
      </c>
      <c r="M26" s="10" t="str">
        <f aca="false">Parámetros!$B$32</f>
        <v>No acepto</v>
      </c>
      <c r="N26" s="10" t="str">
        <f aca="false">Parámetros!$B$33</f>
        <v>Sin garantía</v>
      </c>
      <c r="O26" s="2" t="s">
        <v>410</v>
      </c>
      <c r="P26" s="2" t="s">
        <v>354</v>
      </c>
      <c r="Q26" s="2" t="s">
        <v>411</v>
      </c>
      <c r="R26" s="2" t="s">
        <v>412</v>
      </c>
      <c r="S26" s="2" t="s">
        <v>152</v>
      </c>
      <c r="T26" s="2" t="s">
        <v>152</v>
      </c>
      <c r="U26" s="2" t="n">
        <v>20</v>
      </c>
      <c r="V26" s="2" t="s">
        <v>133</v>
      </c>
      <c r="W26" s="2" t="n">
        <v>20</v>
      </c>
      <c r="X26" s="2" t="s">
        <v>413</v>
      </c>
      <c r="Y26" s="2" t="s">
        <v>414</v>
      </c>
      <c r="Z26" s="2" t="s">
        <v>136</v>
      </c>
      <c r="AA26" s="2"/>
      <c r="AB26" s="2"/>
      <c r="AC26" s="2"/>
      <c r="AD26" s="2"/>
      <c r="AE26" s="2"/>
      <c r="AF26" s="2"/>
      <c r="AG26" s="2" t="s">
        <v>415</v>
      </c>
      <c r="AH26" s="2" t="s">
        <v>416</v>
      </c>
      <c r="AI26" s="2" t="s">
        <v>417</v>
      </c>
      <c r="AJ26" s="2" t="s">
        <v>418</v>
      </c>
      <c r="AK26" s="2" t="s">
        <v>419</v>
      </c>
      <c r="AL26" s="2"/>
      <c r="AM26" s="2"/>
      <c r="AN26" s="2" t="s">
        <v>87</v>
      </c>
      <c r="AO26" s="2" t="s">
        <v>420</v>
      </c>
      <c r="AP26" s="2" t="s">
        <v>89</v>
      </c>
    </row>
    <row r="27" customFormat="false" ht="15" hidden="false" customHeight="false" outlineLevel="0" collapsed="false">
      <c r="A27" s="8" t="s">
        <v>421</v>
      </c>
      <c r="B27" s="8" t="s">
        <v>421</v>
      </c>
      <c r="C27" s="2" t="s">
        <v>422</v>
      </c>
      <c r="D27" s="2" t="s">
        <v>162</v>
      </c>
      <c r="E27" s="2" t="s">
        <v>163</v>
      </c>
      <c r="F27" s="9" t="n">
        <f aca="false">Precios!R27</f>
        <v>196</v>
      </c>
      <c r="G27" s="2" t="n">
        <v>390</v>
      </c>
      <c r="H27" s="10" t="str">
        <f aca="false">Parámetros!$B$28</f>
        <v>Nuevo</v>
      </c>
      <c r="I27" s="10" t="str">
        <f aca="false">Parámetros!$B$29</f>
        <v>Clásica</v>
      </c>
      <c r="J27" s="11" t="s">
        <v>423</v>
      </c>
      <c r="K27" s="10" t="str">
        <f aca="false">Parámetros!$B$30</f>
        <v>Mercado Envíos</v>
      </c>
      <c r="L27" s="2" t="str">
        <f aca="false">IF(F27&gt;=Parámetros!$B$7,"Envío gratis (obligatorio en Mercado Libre)",Parámetros!$B$31)</f>
        <v>A cargo del comprador</v>
      </c>
      <c r="M27" s="10" t="str">
        <f aca="false">Parámetros!$B$32</f>
        <v>No acepto</v>
      </c>
      <c r="N27" s="10" t="str">
        <f aca="false">Parámetros!$B$33</f>
        <v>Sin garantía</v>
      </c>
      <c r="O27" s="2" t="s">
        <v>424</v>
      </c>
      <c r="P27" s="2" t="s">
        <v>230</v>
      </c>
      <c r="Q27" s="2" t="s">
        <v>167</v>
      </c>
      <c r="R27" s="2" t="s">
        <v>231</v>
      </c>
      <c r="S27" s="2" t="s">
        <v>425</v>
      </c>
      <c r="T27" s="2" t="s">
        <v>170</v>
      </c>
      <c r="U27" s="2" t="n">
        <v>40</v>
      </c>
      <c r="V27" s="2" t="s">
        <v>171</v>
      </c>
      <c r="W27" s="2" t="n">
        <v>40</v>
      </c>
      <c r="X27" s="2"/>
      <c r="Y27" s="2"/>
      <c r="Z27" s="2"/>
      <c r="AA27" s="2" t="s">
        <v>98</v>
      </c>
      <c r="AB27" s="2" t="s">
        <v>426</v>
      </c>
      <c r="AC27" s="2"/>
      <c r="AD27" s="2" t="s">
        <v>103</v>
      </c>
      <c r="AE27" s="2"/>
      <c r="AF27" s="2"/>
      <c r="AG27" s="2" t="s">
        <v>427</v>
      </c>
      <c r="AH27" s="2" t="s">
        <v>428</v>
      </c>
      <c r="AI27" s="2" t="s">
        <v>429</v>
      </c>
      <c r="AJ27" s="2"/>
      <c r="AK27" s="2"/>
      <c r="AL27" s="2"/>
      <c r="AM27" s="2"/>
      <c r="AN27" s="2" t="s">
        <v>175</v>
      </c>
      <c r="AO27" s="2" t="s">
        <v>430</v>
      </c>
      <c r="AP27" s="2" t="s">
        <v>89</v>
      </c>
    </row>
    <row r="28" customFormat="false" ht="15" hidden="false" customHeight="false" outlineLevel="0" collapsed="false">
      <c r="A28" s="8" t="s">
        <v>431</v>
      </c>
      <c r="B28" s="8" t="s">
        <v>431</v>
      </c>
      <c r="C28" s="2" t="s">
        <v>432</v>
      </c>
      <c r="D28" s="2" t="s">
        <v>162</v>
      </c>
      <c r="E28" s="2" t="s">
        <v>163</v>
      </c>
      <c r="F28" s="9" t="n">
        <f aca="false">Precios!R28</f>
        <v>278</v>
      </c>
      <c r="G28" s="2" t="n">
        <v>432</v>
      </c>
      <c r="H28" s="10" t="str">
        <f aca="false">Parámetros!$B$28</f>
        <v>Nuevo</v>
      </c>
      <c r="I28" s="10" t="str">
        <f aca="false">Parámetros!$B$29</f>
        <v>Clásica</v>
      </c>
      <c r="J28" s="11" t="s">
        <v>433</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t="s">
        <v>434</v>
      </c>
      <c r="P28" s="2" t="s">
        <v>230</v>
      </c>
      <c r="Q28" s="2" t="s">
        <v>167</v>
      </c>
      <c r="R28" s="2" t="s">
        <v>231</v>
      </c>
      <c r="S28" s="2" t="s">
        <v>435</v>
      </c>
      <c r="T28" s="2" t="s">
        <v>170</v>
      </c>
      <c r="U28" s="2" t="n">
        <v>44</v>
      </c>
      <c r="V28" s="2" t="s">
        <v>171</v>
      </c>
      <c r="W28" s="2" t="n">
        <v>44</v>
      </c>
      <c r="X28" s="2"/>
      <c r="Y28" s="2"/>
      <c r="Z28" s="2"/>
      <c r="AA28" s="2" t="s">
        <v>436</v>
      </c>
      <c r="AB28" s="2" t="s">
        <v>437</v>
      </c>
      <c r="AC28" s="2"/>
      <c r="AD28" s="2" t="s">
        <v>103</v>
      </c>
      <c r="AE28" s="2"/>
      <c r="AF28" s="2"/>
      <c r="AG28" s="2" t="s">
        <v>438</v>
      </c>
      <c r="AH28" s="2" t="s">
        <v>439</v>
      </c>
      <c r="AI28" s="2" t="s">
        <v>440</v>
      </c>
      <c r="AJ28" s="2" t="s">
        <v>441</v>
      </c>
      <c r="AK28" s="2"/>
      <c r="AL28" s="2"/>
      <c r="AM28" s="2"/>
      <c r="AN28" s="2" t="s">
        <v>175</v>
      </c>
      <c r="AO28" s="2" t="s">
        <v>442</v>
      </c>
      <c r="AP28" s="2" t="s">
        <v>89</v>
      </c>
    </row>
    <row r="29" customFormat="false" ht="15" hidden="false" customHeight="false" outlineLevel="0" collapsed="false">
      <c r="A29" s="8" t="s">
        <v>443</v>
      </c>
      <c r="B29" s="8" t="s">
        <v>443</v>
      </c>
      <c r="C29" s="2" t="s">
        <v>444</v>
      </c>
      <c r="D29" s="2" t="s">
        <v>445</v>
      </c>
      <c r="E29" s="2" t="s">
        <v>446</v>
      </c>
      <c r="F29" s="9" t="n">
        <f aca="false">Precios!R29</f>
        <v>403</v>
      </c>
      <c r="G29" s="2" t="n">
        <v>0</v>
      </c>
      <c r="H29" s="10" t="str">
        <f aca="false">Parámetros!$B$28</f>
        <v>Nuevo</v>
      </c>
      <c r="I29" s="10" t="str">
        <f aca="false">Parámetros!$B$29</f>
        <v>Clásica</v>
      </c>
      <c r="J29" s="11" t="s">
        <v>447</v>
      </c>
      <c r="K29" s="10" t="str">
        <f aca="false">Parámetros!$B$30</f>
        <v>Mercado Envíos</v>
      </c>
      <c r="L29" s="2" t="str">
        <f aca="false">IF(F29&gt;=Parámetros!$B$7,"Envío gratis (obligatorio en Mercado Libre)",Parámetros!$B$31)</f>
        <v>Envío gratis (obligatorio en Mercado Libre)</v>
      </c>
      <c r="M29" s="10" t="str">
        <f aca="false">Parámetros!$B$32</f>
        <v>No acepto</v>
      </c>
      <c r="N29" s="10" t="str">
        <f aca="false">Parámetros!$B$33</f>
        <v>Sin garantía</v>
      </c>
      <c r="O29" s="2" t="s">
        <v>448</v>
      </c>
      <c r="P29" s="2" t="s">
        <v>449</v>
      </c>
      <c r="Q29" s="2" t="s">
        <v>450</v>
      </c>
      <c r="R29" s="2"/>
      <c r="S29" s="2" t="s">
        <v>451</v>
      </c>
      <c r="T29" s="2" t="s">
        <v>219</v>
      </c>
      <c r="U29" s="2" t="n">
        <v>16</v>
      </c>
      <c r="V29" s="2" t="s">
        <v>220</v>
      </c>
      <c r="W29" s="2" t="n">
        <v>16</v>
      </c>
      <c r="X29" s="2" t="s">
        <v>452</v>
      </c>
      <c r="Y29" s="2" t="s">
        <v>451</v>
      </c>
      <c r="Z29" s="2" t="s">
        <v>136</v>
      </c>
      <c r="AA29" s="2"/>
      <c r="AB29" s="2"/>
      <c r="AC29" s="2"/>
      <c r="AD29" s="2"/>
      <c r="AE29" s="2"/>
      <c r="AF29" s="2"/>
      <c r="AG29" s="2" t="s">
        <v>453</v>
      </c>
      <c r="AH29" s="2" t="s">
        <v>454</v>
      </c>
      <c r="AI29" s="2" t="s">
        <v>455</v>
      </c>
      <c r="AJ29" s="2"/>
      <c r="AK29" s="2"/>
      <c r="AL29" s="2"/>
      <c r="AM29" s="2"/>
      <c r="AN29" s="2" t="s">
        <v>87</v>
      </c>
      <c r="AO29" s="2" t="s">
        <v>456</v>
      </c>
      <c r="AP29" s="2" t="s">
        <v>89</v>
      </c>
    </row>
    <row r="30" customFormat="false" ht="15" hidden="false" customHeight="false" outlineLevel="0" collapsed="false">
      <c r="A30" s="8" t="s">
        <v>457</v>
      </c>
      <c r="B30" s="8" t="s">
        <v>457</v>
      </c>
      <c r="C30" s="2" t="s">
        <v>458</v>
      </c>
      <c r="D30" s="2" t="s">
        <v>162</v>
      </c>
      <c r="E30" s="2" t="s">
        <v>163</v>
      </c>
      <c r="F30" s="9" t="n">
        <f aca="false">Precios!R30</f>
        <v>454.9</v>
      </c>
      <c r="G30" s="2" t="n">
        <v>235</v>
      </c>
      <c r="H30" s="10" t="str">
        <f aca="false">Parámetros!$B$28</f>
        <v>Nuevo</v>
      </c>
      <c r="I30" s="10" t="str">
        <f aca="false">Parámetros!$B$29</f>
        <v>Clásica</v>
      </c>
      <c r="J30" s="11" t="s">
        <v>459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t="s">
        <v>460</v>
      </c>
      <c r="P30" s="2" t="s">
        <v>166</v>
      </c>
      <c r="Q30" s="2" t="s">
        <v>167</v>
      </c>
      <c r="R30" s="2" t="s">
        <v>378</v>
      </c>
      <c r="S30" s="2" t="s">
        <v>461</v>
      </c>
      <c r="T30" s="2" t="s">
        <v>170</v>
      </c>
      <c r="U30" s="2" t="n">
        <v>40</v>
      </c>
      <c r="V30" s="2" t="s">
        <v>171</v>
      </c>
      <c r="W30" s="2" t="n">
        <v>40</v>
      </c>
      <c r="X30" s="2"/>
      <c r="Y30" s="2"/>
      <c r="Z30" s="2"/>
      <c r="AA30" s="2" t="s">
        <v>181</v>
      </c>
      <c r="AB30" s="2" t="s">
        <v>462</v>
      </c>
      <c r="AC30" s="2"/>
      <c r="AD30" s="2" t="s">
        <v>463</v>
      </c>
      <c r="AE30" s="2"/>
      <c r="AF30" s="2"/>
      <c r="AG30" s="2" t="s">
        <v>464</v>
      </c>
      <c r="AH30" s="2" t="s">
        <v>465</v>
      </c>
      <c r="AI30" s="2" t="s">
        <v>466</v>
      </c>
      <c r="AJ30" s="2"/>
      <c r="AK30" s="2"/>
      <c r="AL30" s="2"/>
      <c r="AM30" s="2"/>
      <c r="AN30" s="2" t="s">
        <v>175</v>
      </c>
      <c r="AO30" s="2" t="s">
        <v>467</v>
      </c>
      <c r="AP30" s="2" t="s">
        <v>89</v>
      </c>
    </row>
    <row r="31" customFormat="false" ht="15" hidden="false" customHeight="false" outlineLevel="0" collapsed="false">
      <c r="A31" s="8" t="s">
        <v>468</v>
      </c>
      <c r="B31" s="8" t="s">
        <v>468</v>
      </c>
      <c r="C31" s="2" t="s">
        <v>469</v>
      </c>
      <c r="D31" s="2" t="s">
        <v>470</v>
      </c>
      <c r="E31" s="2" t="s">
        <v>471</v>
      </c>
      <c r="F31" s="9" t="n">
        <f aca="false">Precios!R31</f>
        <v>214</v>
      </c>
      <c r="G31" s="2" t="n">
        <v>1300</v>
      </c>
      <c r="H31" s="10" t="str">
        <f aca="false">Parámetros!$B$28</f>
        <v>Nuevo</v>
      </c>
      <c r="I31" s="10" t="str">
        <f aca="false">Parámetros!$B$29</f>
        <v>Clásica</v>
      </c>
      <c r="J31" s="11" t="s">
        <v>472</v>
      </c>
      <c r="K31" s="10" t="str">
        <f aca="false">Parámetros!$B$30</f>
        <v>Mercado Envíos</v>
      </c>
      <c r="L31" s="2" t="str">
        <f aca="false">IF(F31&gt;=Parámetros!$B$7,"Envío gratis (obligatorio en Mercado Libre)",Parámetros!$B$31)</f>
        <v>A cargo del comprador</v>
      </c>
      <c r="M31" s="10" t="str">
        <f aca="false">Parámetros!$B$32</f>
        <v>No acepto</v>
      </c>
      <c r="N31" s="10" t="str">
        <f aca="false">Parámetros!$B$33</f>
        <v>Sin garantía</v>
      </c>
      <c r="O31" s="2" t="s">
        <v>473</v>
      </c>
      <c r="P31" s="2" t="s">
        <v>474</v>
      </c>
      <c r="Q31" s="2" t="s">
        <v>336</v>
      </c>
      <c r="R31" s="2" t="s">
        <v>474</v>
      </c>
      <c r="S31" s="2" t="s">
        <v>475</v>
      </c>
      <c r="T31" s="2" t="s">
        <v>476</v>
      </c>
      <c r="U31" s="2" t="n">
        <v>40</v>
      </c>
      <c r="V31" s="2" t="s">
        <v>77</v>
      </c>
      <c r="W31" s="2" t="n">
        <v>1</v>
      </c>
      <c r="X31" s="2"/>
      <c r="Y31" s="2"/>
      <c r="Z31" s="2"/>
      <c r="AA31" s="2"/>
      <c r="AB31" s="2"/>
      <c r="AC31" s="2"/>
      <c r="AD31" s="2"/>
      <c r="AE31" s="2"/>
      <c r="AF31" s="2"/>
      <c r="AG31" s="2" t="s">
        <v>477</v>
      </c>
      <c r="AH31" s="2" t="s">
        <v>478</v>
      </c>
      <c r="AI31" s="2" t="s">
        <v>479</v>
      </c>
      <c r="AJ31" s="2"/>
      <c r="AK31" s="2"/>
      <c r="AL31" s="2"/>
      <c r="AM31" s="2"/>
      <c r="AN31" s="2" t="s">
        <v>87</v>
      </c>
      <c r="AO31" s="2" t="s">
        <v>480</v>
      </c>
      <c r="AP31" s="2" t="s">
        <v>89</v>
      </c>
    </row>
    <row r="32" customFormat="false" ht="15" hidden="false" customHeight="false" outlineLevel="0" collapsed="false">
      <c r="A32" s="8" t="s">
        <v>481</v>
      </c>
      <c r="B32" s="8" t="s">
        <v>481</v>
      </c>
      <c r="C32" s="2" t="s">
        <v>482</v>
      </c>
      <c r="D32" s="2" t="s">
        <v>483</v>
      </c>
      <c r="E32" s="2" t="s">
        <v>484</v>
      </c>
      <c r="F32" s="9" t="n">
        <f aca="false">Precios!R32</f>
        <v>522</v>
      </c>
      <c r="G32" s="2" t="n">
        <v>212</v>
      </c>
      <c r="H32" s="10" t="str">
        <f aca="false">Parámetros!$B$28</f>
        <v>Nuevo</v>
      </c>
      <c r="I32" s="10" t="str">
        <f aca="false">Parámetros!$B$29</f>
        <v>Clásica</v>
      </c>
      <c r="J32" s="11" t="s">
        <v>485</v>
      </c>
      <c r="K32" s="10" t="str">
        <f aca="false">Parámetros!$B$30</f>
        <v>Mercado Envíos</v>
      </c>
      <c r="L32" s="2" t="str">
        <f aca="false">IF(F32&gt;=Parámetros!$B$7,"Envío gratis (obligatorio en Mercado Libre)",Parámetros!$B$31)</f>
        <v>Envío gratis (obligatorio en Mercado Libre)</v>
      </c>
      <c r="M32" s="10" t="str">
        <f aca="false">Parámetros!$B$32</f>
        <v>No acepto</v>
      </c>
      <c r="N32" s="10" t="str">
        <f aca="false">Parámetros!$B$33</f>
        <v>Sin garantía</v>
      </c>
      <c r="O32" s="2" t="s">
        <v>486</v>
      </c>
      <c r="P32" s="2" t="s">
        <v>487</v>
      </c>
      <c r="Q32" s="2" t="s">
        <v>488</v>
      </c>
      <c r="R32" s="2" t="s">
        <v>489</v>
      </c>
      <c r="S32" s="2" t="s">
        <v>490</v>
      </c>
      <c r="T32" s="2" t="s">
        <v>491</v>
      </c>
      <c r="U32" s="2" t="n">
        <v>10</v>
      </c>
      <c r="V32" s="2" t="s">
        <v>77</v>
      </c>
      <c r="W32" s="2" t="n">
        <v>1</v>
      </c>
      <c r="X32" s="2" t="s">
        <v>492</v>
      </c>
      <c r="Y32" s="2" t="s">
        <v>493</v>
      </c>
      <c r="Z32" s="2" t="s">
        <v>494</v>
      </c>
      <c r="AA32" s="2"/>
      <c r="AB32" s="2"/>
      <c r="AC32" s="2"/>
      <c r="AD32" s="2"/>
      <c r="AE32" s="2"/>
      <c r="AF32" s="2" t="s">
        <v>495</v>
      </c>
      <c r="AG32" s="2" t="s">
        <v>496</v>
      </c>
      <c r="AH32" s="2" t="s">
        <v>497</v>
      </c>
      <c r="AI32" s="2" t="s">
        <v>498</v>
      </c>
      <c r="AJ32" s="2" t="s">
        <v>499</v>
      </c>
      <c r="AK32" s="2"/>
      <c r="AL32" s="2"/>
      <c r="AM32" s="2"/>
      <c r="AN32" s="2" t="s">
        <v>87</v>
      </c>
      <c r="AO32" s="2" t="s">
        <v>500</v>
      </c>
      <c r="AP32" s="2" t="s">
        <v>89</v>
      </c>
    </row>
    <row r="33" customFormat="false" ht="15" hidden="false" customHeight="false" outlineLevel="0" collapsed="false">
      <c r="A33" s="8" t="s">
        <v>501</v>
      </c>
      <c r="B33" s="8" t="s">
        <v>501</v>
      </c>
      <c r="C33" s="2" t="s">
        <v>502</v>
      </c>
      <c r="D33" s="2" t="s">
        <v>162</v>
      </c>
      <c r="E33" s="2" t="s">
        <v>163</v>
      </c>
      <c r="F33" s="9" t="n">
        <f aca="false">Precios!R33</f>
        <v>478</v>
      </c>
      <c r="G33" s="2" t="n">
        <v>305</v>
      </c>
      <c r="H33" s="10" t="str">
        <f aca="false">Parámetros!$B$28</f>
        <v>Nuevo</v>
      </c>
      <c r="I33" s="10" t="str">
        <f aca="false">Parámetros!$B$29</f>
        <v>Clásica</v>
      </c>
      <c r="J33" s="11" t="s">
        <v>503</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t="s">
        <v>504</v>
      </c>
      <c r="P33" s="2" t="s">
        <v>166</v>
      </c>
      <c r="Q33" s="2" t="s">
        <v>167</v>
      </c>
      <c r="R33" s="2" t="s">
        <v>378</v>
      </c>
      <c r="S33" s="2" t="s">
        <v>505</v>
      </c>
      <c r="T33" s="2" t="s">
        <v>170</v>
      </c>
      <c r="U33" s="2" t="n">
        <v>40</v>
      </c>
      <c r="V33" s="2" t="s">
        <v>171</v>
      </c>
      <c r="W33" s="2" t="n">
        <v>40</v>
      </c>
      <c r="X33" s="2"/>
      <c r="Y33" s="2"/>
      <c r="Z33" s="2"/>
      <c r="AA33" s="2" t="s">
        <v>169</v>
      </c>
      <c r="AB33" s="2" t="s">
        <v>506</v>
      </c>
      <c r="AC33" s="2"/>
      <c r="AD33" s="2" t="s">
        <v>463</v>
      </c>
      <c r="AE33" s="2"/>
      <c r="AF33" s="2"/>
      <c r="AG33" s="2" t="s">
        <v>507</v>
      </c>
      <c r="AH33" s="2" t="s">
        <v>508</v>
      </c>
      <c r="AI33" s="2" t="s">
        <v>509</v>
      </c>
      <c r="AJ33" s="2"/>
      <c r="AK33" s="2"/>
      <c r="AL33" s="2"/>
      <c r="AM33" s="2"/>
      <c r="AN33" s="2" t="s">
        <v>175</v>
      </c>
      <c r="AO33" s="2" t="s">
        <v>510</v>
      </c>
      <c r="AP33" s="2" t="s">
        <v>89</v>
      </c>
    </row>
    <row r="34" customFormat="false" ht="15" hidden="false" customHeight="false" outlineLevel="0" collapsed="false">
      <c r="A34" s="8" t="s">
        <v>511</v>
      </c>
      <c r="B34" s="8" t="s">
        <v>511</v>
      </c>
      <c r="C34" s="2" t="s">
        <v>512</v>
      </c>
      <c r="D34" s="2" t="s">
        <v>483</v>
      </c>
      <c r="E34" s="2" t="s">
        <v>484</v>
      </c>
      <c r="F34" s="9" t="n">
        <f aca="false">Precios!R34</f>
        <v>829</v>
      </c>
      <c r="G34" s="2" t="n">
        <v>295</v>
      </c>
      <c r="H34" s="10" t="str">
        <f aca="false">Parámetros!$B$28</f>
        <v>Nuevo</v>
      </c>
      <c r="I34" s="10" t="str">
        <f aca="false">Parámetros!$B$29</f>
        <v>Clásica</v>
      </c>
      <c r="J34" s="11" t="s">
        <v>513</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t="s">
        <v>514</v>
      </c>
      <c r="P34" s="2" t="s">
        <v>515</v>
      </c>
      <c r="Q34" s="2" t="s">
        <v>516</v>
      </c>
      <c r="R34" s="2" t="s">
        <v>517</v>
      </c>
      <c r="S34" s="2" t="s">
        <v>518</v>
      </c>
      <c r="T34" s="2" t="s">
        <v>491</v>
      </c>
      <c r="U34" s="2" t="n">
        <v>10</v>
      </c>
      <c r="V34" s="2" t="s">
        <v>77</v>
      </c>
      <c r="W34" s="2" t="n">
        <v>1</v>
      </c>
      <c r="X34" s="2" t="s">
        <v>519</v>
      </c>
      <c r="Y34" s="2" t="s">
        <v>520</v>
      </c>
      <c r="Z34" s="2" t="s">
        <v>494</v>
      </c>
      <c r="AA34" s="2"/>
      <c r="AB34" s="2"/>
      <c r="AC34" s="2"/>
      <c r="AD34" s="2"/>
      <c r="AE34" s="2"/>
      <c r="AF34" s="2"/>
      <c r="AG34" s="2" t="s">
        <v>521</v>
      </c>
      <c r="AH34" s="2" t="s">
        <v>522</v>
      </c>
      <c r="AI34" s="2" t="s">
        <v>523</v>
      </c>
      <c r="AJ34" s="2" t="s">
        <v>524</v>
      </c>
      <c r="AK34" s="2"/>
      <c r="AL34" s="2"/>
      <c r="AM34" s="2"/>
      <c r="AN34" s="2" t="s">
        <v>87</v>
      </c>
      <c r="AO34" s="2" t="s">
        <v>525</v>
      </c>
      <c r="AP34" s="2" t="s">
        <v>89</v>
      </c>
    </row>
    <row r="35" customFormat="false" ht="15" hidden="false" customHeight="false" outlineLevel="0" collapsed="false">
      <c r="A35" s="8" t="s">
        <v>526</v>
      </c>
      <c r="B35" s="8" t="s">
        <v>526</v>
      </c>
      <c r="C35" s="2" t="s">
        <v>527</v>
      </c>
      <c r="D35" s="2" t="s">
        <v>92</v>
      </c>
      <c r="E35" s="2" t="s">
        <v>93</v>
      </c>
      <c r="F35" s="9" t="n">
        <f aca="false">Precios!R35</f>
        <v>391</v>
      </c>
      <c r="G35" s="2" t="n">
        <v>472</v>
      </c>
      <c r="H35" s="10" t="str">
        <f aca="false">Parámetros!$B$28</f>
        <v>Nuevo</v>
      </c>
      <c r="I35" s="10" t="str">
        <f aca="false">Parámetros!$B$29</f>
        <v>Clásica</v>
      </c>
      <c r="J35" s="11" t="s">
        <v>528</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t="s">
        <v>529</v>
      </c>
      <c r="P35" s="2" t="s">
        <v>95</v>
      </c>
      <c r="Q35" s="2" t="s">
        <v>96</v>
      </c>
      <c r="R35" s="2" t="s">
        <v>97</v>
      </c>
      <c r="S35" s="2" t="s">
        <v>436</v>
      </c>
      <c r="T35" s="2" t="s">
        <v>99</v>
      </c>
      <c r="U35" s="2" t="n">
        <v>800</v>
      </c>
      <c r="V35" s="2" t="s">
        <v>100</v>
      </c>
      <c r="W35" s="2" t="n">
        <v>1</v>
      </c>
      <c r="X35" s="2"/>
      <c r="Y35" s="2"/>
      <c r="Z35" s="2"/>
      <c r="AA35" s="2" t="s">
        <v>530</v>
      </c>
      <c r="AB35" s="2"/>
      <c r="AC35" s="2"/>
      <c r="AD35" s="2" t="s">
        <v>103</v>
      </c>
      <c r="AE35" s="2"/>
      <c r="AF35" s="2"/>
      <c r="AG35" s="2" t="s">
        <v>531</v>
      </c>
      <c r="AH35" s="2" t="s">
        <v>532</v>
      </c>
      <c r="AI35" s="2" t="s">
        <v>533</v>
      </c>
      <c r="AJ35" s="2" t="s">
        <v>534</v>
      </c>
      <c r="AK35" s="2"/>
      <c r="AL35" s="2"/>
      <c r="AM35" s="2"/>
      <c r="AN35" s="2" t="s">
        <v>108</v>
      </c>
      <c r="AO35" s="2" t="s">
        <v>535</v>
      </c>
      <c r="AP35" s="2" t="s">
        <v>89</v>
      </c>
    </row>
    <row r="36" customFormat="false" ht="15" hidden="false" customHeight="false" outlineLevel="0" collapsed="false">
      <c r="A36" s="8" t="s">
        <v>536</v>
      </c>
      <c r="B36" s="8" t="s">
        <v>536</v>
      </c>
      <c r="C36" s="2" t="s">
        <v>537</v>
      </c>
      <c r="D36" s="2" t="s">
        <v>331</v>
      </c>
      <c r="E36" s="2" t="s">
        <v>332</v>
      </c>
      <c r="F36" s="9" t="n">
        <f aca="false">Precios!R36</f>
        <v>236</v>
      </c>
      <c r="G36" s="2" t="n">
        <v>1872</v>
      </c>
      <c r="H36" s="10" t="str">
        <f aca="false">Parámetros!$B$28</f>
        <v>Nuevo</v>
      </c>
      <c r="I36" s="10" t="str">
        <f aca="false">Parámetros!$B$29</f>
        <v>Clásica</v>
      </c>
      <c r="J36" s="11" t="s">
        <v>538</v>
      </c>
      <c r="K36" s="10" t="str">
        <f aca="false">Parámetros!$B$30</f>
        <v>Mercado Envíos</v>
      </c>
      <c r="L36" s="2" t="str">
        <f aca="false">IF(F36&gt;=Parámetros!$B$7,"Envío gratis (obligatorio en Mercado Libre)",Parámetros!$B$31)</f>
        <v>A cargo del comprador</v>
      </c>
      <c r="M36" s="10" t="str">
        <f aca="false">Parámetros!$B$32</f>
        <v>No acepto</v>
      </c>
      <c r="N36" s="10" t="str">
        <f aca="false">Parámetros!$B$33</f>
        <v>Sin garantía</v>
      </c>
      <c r="O36" s="2" t="s">
        <v>539</v>
      </c>
      <c r="P36" s="2" t="s">
        <v>540</v>
      </c>
      <c r="Q36" s="2" t="s">
        <v>541</v>
      </c>
      <c r="R36" s="2"/>
      <c r="S36" s="2" t="s">
        <v>542</v>
      </c>
      <c r="T36" s="2" t="s">
        <v>543</v>
      </c>
      <c r="U36" s="2" t="n">
        <v>10</v>
      </c>
      <c r="V36" s="2" t="s">
        <v>544</v>
      </c>
      <c r="W36" s="2" t="n">
        <v>10</v>
      </c>
      <c r="X36" s="2" t="s">
        <v>545</v>
      </c>
      <c r="Y36" s="2" t="s">
        <v>546</v>
      </c>
      <c r="Z36" s="2" t="s">
        <v>136</v>
      </c>
      <c r="AA36" s="2" t="s">
        <v>547</v>
      </c>
      <c r="AB36" s="2"/>
      <c r="AC36" s="2" t="s">
        <v>548</v>
      </c>
      <c r="AD36" s="2"/>
      <c r="AE36" s="2"/>
      <c r="AF36" s="2" t="s">
        <v>549</v>
      </c>
      <c r="AG36" s="2" t="s">
        <v>155</v>
      </c>
      <c r="AH36" s="2" t="s">
        <v>550</v>
      </c>
      <c r="AI36" s="2" t="s">
        <v>551</v>
      </c>
      <c r="AJ36" s="2" t="s">
        <v>552</v>
      </c>
      <c r="AK36" s="2"/>
      <c r="AL36" s="2"/>
      <c r="AM36" s="2"/>
      <c r="AN36" s="2" t="s">
        <v>87</v>
      </c>
      <c r="AO36" s="2" t="s">
        <v>553</v>
      </c>
      <c r="AP36" s="2" t="s">
        <v>89</v>
      </c>
    </row>
    <row r="37" customFormat="false" ht="15" hidden="false" customHeight="false" outlineLevel="0" collapsed="false">
      <c r="A37" s="8" t="s">
        <v>554</v>
      </c>
      <c r="B37" s="8" t="s">
        <v>554</v>
      </c>
      <c r="C37" s="2" t="s">
        <v>555</v>
      </c>
      <c r="D37" s="2" t="s">
        <v>556</v>
      </c>
      <c r="E37" s="2" t="s">
        <v>557</v>
      </c>
      <c r="F37" s="9" t="n">
        <f aca="false">Precios!R37</f>
        <v>96</v>
      </c>
      <c r="G37" s="2" t="n">
        <v>2411</v>
      </c>
      <c r="H37" s="10" t="str">
        <f aca="false">Parámetros!$B$28</f>
        <v>Nuevo</v>
      </c>
      <c r="I37" s="10" t="str">
        <f aca="false">Parámetros!$B$29</f>
        <v>Clásica</v>
      </c>
      <c r="J37" s="11" t="s">
        <v>558</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t="s">
        <v>559</v>
      </c>
      <c r="P37" s="2" t="s">
        <v>560</v>
      </c>
      <c r="Q37" s="2" t="s">
        <v>561</v>
      </c>
      <c r="R37" s="2"/>
      <c r="S37" s="2"/>
      <c r="T37" s="2" t="s">
        <v>562</v>
      </c>
      <c r="U37" s="2" t="n">
        <v>1</v>
      </c>
      <c r="V37" s="2" t="s">
        <v>563</v>
      </c>
      <c r="W37" s="2" t="n">
        <v>1</v>
      </c>
      <c r="X37" s="2" t="s">
        <v>564</v>
      </c>
      <c r="Y37" s="2" t="s">
        <v>565</v>
      </c>
      <c r="Z37" s="2" t="s">
        <v>136</v>
      </c>
      <c r="AA37" s="2"/>
      <c r="AB37" s="2"/>
      <c r="AC37" s="2"/>
      <c r="AD37" s="2" t="s">
        <v>566</v>
      </c>
      <c r="AE37" s="2"/>
      <c r="AF37" s="2"/>
      <c r="AG37" s="2" t="s">
        <v>567</v>
      </c>
      <c r="AH37" s="2" t="s">
        <v>568</v>
      </c>
      <c r="AI37" s="2" t="s">
        <v>569</v>
      </c>
      <c r="AJ37" s="2"/>
      <c r="AK37" s="2"/>
      <c r="AL37" s="2"/>
      <c r="AM37" s="2"/>
      <c r="AN37" s="2" t="s">
        <v>87</v>
      </c>
      <c r="AO37" s="2" t="s">
        <v>570</v>
      </c>
      <c r="AP37" s="2" t="s">
        <v>89</v>
      </c>
    </row>
    <row r="38" customFormat="false" ht="15" hidden="false" customHeight="false" outlineLevel="0" collapsed="false">
      <c r="A38" s="8" t="s">
        <v>571</v>
      </c>
      <c r="B38" s="8" t="s">
        <v>571</v>
      </c>
      <c r="C38" s="2" t="s">
        <v>572</v>
      </c>
      <c r="D38" s="2" t="s">
        <v>196</v>
      </c>
      <c r="E38" s="2" t="s">
        <v>197</v>
      </c>
      <c r="F38" s="9" t="n">
        <f aca="false">Precios!R38</f>
        <v>419</v>
      </c>
      <c r="G38" s="2" t="n">
        <v>285</v>
      </c>
      <c r="H38" s="10" t="str">
        <f aca="false">Parámetros!$B$28</f>
        <v>Nuevo</v>
      </c>
      <c r="I38" s="10" t="str">
        <f aca="false">Parámetros!$B$29</f>
        <v>Clásica</v>
      </c>
      <c r="J38" s="11" t="s">
        <v>573</v>
      </c>
      <c r="K38" s="10" t="str">
        <f aca="false">Parámetros!$B$30</f>
        <v>Mercado Envíos</v>
      </c>
      <c r="L38" s="2" t="str">
        <f aca="false">IF(F38&gt;=Parámetros!$B$7,"Envío gratis (obligatorio en Mercado Libre)",Parámetros!$B$31)</f>
        <v>Envío gratis (obligatorio en Mercado Libre)</v>
      </c>
      <c r="M38" s="10" t="str">
        <f aca="false">Parámetros!$B$32</f>
        <v>No acepto</v>
      </c>
      <c r="N38" s="10" t="str">
        <f aca="false">Parámetros!$B$33</f>
        <v>Sin garantía</v>
      </c>
      <c r="O38" s="2" t="s">
        <v>574</v>
      </c>
      <c r="P38" s="2" t="s">
        <v>200</v>
      </c>
      <c r="Q38" s="2" t="s">
        <v>201</v>
      </c>
      <c r="R38" s="2" t="s">
        <v>575</v>
      </c>
      <c r="S38" s="2" t="s">
        <v>203</v>
      </c>
      <c r="T38" s="2" t="s">
        <v>204</v>
      </c>
      <c r="U38" s="2" t="n">
        <v>50</v>
      </c>
      <c r="V38" s="2" t="s">
        <v>205</v>
      </c>
      <c r="W38" s="2" t="n">
        <v>50</v>
      </c>
      <c r="X38" s="2"/>
      <c r="Y38" s="2"/>
      <c r="Z38" s="2"/>
      <c r="AA38" s="2" t="s">
        <v>81</v>
      </c>
      <c r="AB38" s="2"/>
      <c r="AC38" s="2"/>
      <c r="AD38" s="2"/>
      <c r="AE38" s="2"/>
      <c r="AF38" s="2" t="s">
        <v>576</v>
      </c>
      <c r="AG38" s="2" t="s">
        <v>577</v>
      </c>
      <c r="AH38" s="2" t="s">
        <v>578</v>
      </c>
      <c r="AI38" s="2" t="s">
        <v>579</v>
      </c>
      <c r="AJ38" s="2" t="s">
        <v>580</v>
      </c>
      <c r="AK38" s="2" t="s">
        <v>581</v>
      </c>
      <c r="AL38" s="2"/>
      <c r="AM38" s="2"/>
      <c r="AN38" s="2" t="s">
        <v>87</v>
      </c>
      <c r="AO38" s="2" t="s">
        <v>582</v>
      </c>
      <c r="AP38" s="2" t="s">
        <v>89</v>
      </c>
    </row>
    <row r="39" customFormat="false" ht="15" hidden="false" customHeight="false" outlineLevel="0" collapsed="false">
      <c r="A39" s="8" t="s">
        <v>583</v>
      </c>
      <c r="B39" s="8" t="s">
        <v>583</v>
      </c>
      <c r="C39" s="2" t="s">
        <v>584</v>
      </c>
      <c r="D39" s="2" t="s">
        <v>240</v>
      </c>
      <c r="E39" s="2" t="s">
        <v>241</v>
      </c>
      <c r="F39" s="9" t="n">
        <f aca="false">Precios!R39</f>
        <v>463</v>
      </c>
      <c r="G39" s="2" t="n">
        <v>273</v>
      </c>
      <c r="H39" s="10" t="str">
        <f aca="false">Parámetros!$B$28</f>
        <v>Nuevo</v>
      </c>
      <c r="I39" s="10" t="str">
        <f aca="false">Parámetros!$B$29</f>
        <v>Clásica</v>
      </c>
      <c r="J39" s="11" t="s">
        <v>585</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t="s">
        <v>586</v>
      </c>
      <c r="P39" s="2" t="s">
        <v>587</v>
      </c>
      <c r="Q39" s="2" t="s">
        <v>129</v>
      </c>
      <c r="R39" s="2"/>
      <c r="S39" s="2" t="s">
        <v>588</v>
      </c>
      <c r="T39" s="2" t="s">
        <v>152</v>
      </c>
      <c r="U39" s="2" t="n">
        <v>30</v>
      </c>
      <c r="V39" s="2" t="s">
        <v>133</v>
      </c>
      <c r="W39" s="2" t="n">
        <v>30</v>
      </c>
      <c r="X39" s="2" t="s">
        <v>589</v>
      </c>
      <c r="Y39" s="2" t="s">
        <v>588</v>
      </c>
      <c r="Z39" s="2" t="s">
        <v>136</v>
      </c>
      <c r="AA39" s="2" t="s">
        <v>81</v>
      </c>
      <c r="AB39" s="2"/>
      <c r="AC39" s="2"/>
      <c r="AD39" s="2"/>
      <c r="AE39" s="2"/>
      <c r="AF39" s="2" t="s">
        <v>590</v>
      </c>
      <c r="AG39" s="2" t="s">
        <v>155</v>
      </c>
      <c r="AH39" s="2" t="s">
        <v>591</v>
      </c>
      <c r="AI39" s="2" t="s">
        <v>592</v>
      </c>
      <c r="AJ39" s="2"/>
      <c r="AK39" s="2"/>
      <c r="AL39" s="2"/>
      <c r="AM39" s="2"/>
      <c r="AN39" s="2" t="s">
        <v>87</v>
      </c>
      <c r="AO39" s="2" t="s">
        <v>593</v>
      </c>
      <c r="AP39" s="2" t="s">
        <v>89</v>
      </c>
    </row>
    <row r="40" customFormat="false" ht="15" hidden="false" customHeight="false" outlineLevel="0" collapsed="false">
      <c r="A40" s="8" t="s">
        <v>594</v>
      </c>
      <c r="B40" s="8" t="s">
        <v>594</v>
      </c>
      <c r="C40" s="2" t="s">
        <v>595</v>
      </c>
      <c r="D40" s="2" t="s">
        <v>596</v>
      </c>
      <c r="E40" s="2" t="s">
        <v>597</v>
      </c>
      <c r="F40" s="9" t="n">
        <f aca="false">Precios!R40</f>
        <v>163</v>
      </c>
      <c r="G40" s="2" t="n">
        <v>288</v>
      </c>
      <c r="H40" s="10" t="str">
        <f aca="false">Parámetros!$B$28</f>
        <v>Nuevo</v>
      </c>
      <c r="I40" s="10" t="str">
        <f aca="false">Parámetros!$B$29</f>
        <v>Clásica</v>
      </c>
      <c r="J40" s="11" t="s">
        <v>598</v>
      </c>
      <c r="K40" s="10" t="str">
        <f aca="false">Parámetros!$B$30</f>
        <v>Mercado Envíos</v>
      </c>
      <c r="L40" s="2" t="str">
        <f aca="false">IF(F40&gt;=Parámetros!$B$7,"Envío gratis (obligatorio en Mercado Libre)",Parámetros!$B$31)</f>
        <v>A cargo del comprador</v>
      </c>
      <c r="M40" s="10" t="str">
        <f aca="false">Parámetros!$B$32</f>
        <v>No acepto</v>
      </c>
      <c r="N40" s="10" t="str">
        <f aca="false">Parámetros!$B$33</f>
        <v>Sin garantía</v>
      </c>
      <c r="O40" s="2" t="s">
        <v>599</v>
      </c>
      <c r="P40" s="2" t="s">
        <v>600</v>
      </c>
      <c r="Q40" s="2" t="s">
        <v>601</v>
      </c>
      <c r="R40" s="2" t="s">
        <v>602</v>
      </c>
      <c r="S40" s="2" t="s">
        <v>603</v>
      </c>
      <c r="T40" s="2" t="s">
        <v>604</v>
      </c>
      <c r="U40" s="2" t="n">
        <v>10</v>
      </c>
      <c r="V40" s="2" t="s">
        <v>171</v>
      </c>
      <c r="W40" s="2" t="n">
        <v>10</v>
      </c>
      <c r="X40" s="2"/>
      <c r="Y40" s="2"/>
      <c r="Z40" s="2"/>
      <c r="AA40" s="2" t="s">
        <v>81</v>
      </c>
      <c r="AB40" s="2" t="s">
        <v>605</v>
      </c>
      <c r="AC40" s="2"/>
      <c r="AD40" s="2"/>
      <c r="AE40" s="2"/>
      <c r="AF40" s="2"/>
      <c r="AG40" s="2" t="s">
        <v>606</v>
      </c>
      <c r="AH40" s="2" t="s">
        <v>607</v>
      </c>
      <c r="AI40" s="2" t="s">
        <v>608</v>
      </c>
      <c r="AJ40" s="2"/>
      <c r="AK40" s="2"/>
      <c r="AL40" s="2"/>
      <c r="AM40" s="2"/>
      <c r="AN40" s="2" t="s">
        <v>175</v>
      </c>
      <c r="AO40" s="2" t="s">
        <v>609</v>
      </c>
      <c r="AP40" s="2" t="s">
        <v>89</v>
      </c>
    </row>
    <row r="41" customFormat="false" ht="15" hidden="false" customHeight="false" outlineLevel="0" collapsed="false">
      <c r="A41" s="8" t="s">
        <v>610</v>
      </c>
      <c r="B41" s="8" t="s">
        <v>610</v>
      </c>
      <c r="C41" s="2" t="s">
        <v>611</v>
      </c>
      <c r="D41" s="2" t="s">
        <v>612</v>
      </c>
      <c r="E41" s="2" t="s">
        <v>613</v>
      </c>
      <c r="F41" s="9" t="n">
        <f aca="false">Precios!R41</f>
        <v>68.5</v>
      </c>
      <c r="G41" s="2" t="n">
        <v>867</v>
      </c>
      <c r="H41" s="10" t="str">
        <f aca="false">Parámetros!$B$28</f>
        <v>Nuevo</v>
      </c>
      <c r="I41" s="10" t="str">
        <f aca="false">Parámetros!$B$29</f>
        <v>Clásica</v>
      </c>
      <c r="J41" s="11" t="s">
        <v>614</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t="s">
        <v>615</v>
      </c>
      <c r="P41" s="2" t="s">
        <v>616</v>
      </c>
      <c r="Q41" s="2" t="s">
        <v>617</v>
      </c>
      <c r="R41" s="2" t="s">
        <v>618</v>
      </c>
      <c r="S41" s="2" t="s">
        <v>619</v>
      </c>
      <c r="T41" s="2" t="s">
        <v>620</v>
      </c>
      <c r="U41" s="2" t="n">
        <v>22</v>
      </c>
      <c r="V41" s="2" t="s">
        <v>77</v>
      </c>
      <c r="W41" s="2" t="n">
        <v>1</v>
      </c>
      <c r="X41" s="2"/>
      <c r="Y41" s="2"/>
      <c r="Z41" s="2"/>
      <c r="AA41" s="2"/>
      <c r="AB41" s="2"/>
      <c r="AC41" s="2" t="s">
        <v>621</v>
      </c>
      <c r="AD41" s="2"/>
      <c r="AE41" s="2"/>
      <c r="AF41" s="2"/>
      <c r="AG41" s="2" t="s">
        <v>622</v>
      </c>
      <c r="AH41" s="2" t="s">
        <v>623</v>
      </c>
      <c r="AI41" s="2" t="s">
        <v>624</v>
      </c>
      <c r="AJ41" s="2"/>
      <c r="AK41" s="2"/>
      <c r="AL41" s="2"/>
      <c r="AM41" s="2"/>
      <c r="AN41" s="2" t="s">
        <v>175</v>
      </c>
      <c r="AO41" s="2" t="s">
        <v>625</v>
      </c>
      <c r="AP41" s="2" t="s">
        <v>89</v>
      </c>
    </row>
    <row r="42" customFormat="false" ht="15" hidden="false" customHeight="false" outlineLevel="0" collapsed="false">
      <c r="A42" s="8" t="s">
        <v>626</v>
      </c>
      <c r="B42" s="8" t="s">
        <v>626</v>
      </c>
      <c r="C42" s="2" t="s">
        <v>627</v>
      </c>
      <c r="D42" s="2" t="s">
        <v>162</v>
      </c>
      <c r="E42" s="2" t="s">
        <v>163</v>
      </c>
      <c r="F42" s="9" t="n">
        <f aca="false">Precios!R42</f>
        <v>478</v>
      </c>
      <c r="G42" s="2" t="n">
        <v>98</v>
      </c>
      <c r="H42" s="10" t="str">
        <f aca="false">Parámetros!$B$28</f>
        <v>Nuevo</v>
      </c>
      <c r="I42" s="10" t="str">
        <f aca="false">Parámetros!$B$29</f>
        <v>Clásica</v>
      </c>
      <c r="J42" s="11" t="s">
        <v>628</v>
      </c>
      <c r="K42" s="10" t="str">
        <f aca="false">Parámetros!$B$30</f>
        <v>Mercado Envíos</v>
      </c>
      <c r="L42" s="2" t="str">
        <f aca="false">IF(F42&gt;=Parámetros!$B$7,"Envío gratis (obligatorio en Mercado Libre)",Parámetros!$B$31)</f>
        <v>Envío gratis (obligatorio en Mercado Libre)</v>
      </c>
      <c r="M42" s="10" t="str">
        <f aca="false">Parámetros!$B$32</f>
        <v>No acepto</v>
      </c>
      <c r="N42" s="10" t="str">
        <f aca="false">Parámetros!$B$33</f>
        <v>Sin garantía</v>
      </c>
      <c r="O42" s="2" t="s">
        <v>629</v>
      </c>
      <c r="P42" s="2" t="s">
        <v>166</v>
      </c>
      <c r="Q42" s="2" t="s">
        <v>167</v>
      </c>
      <c r="R42" s="2" t="s">
        <v>378</v>
      </c>
      <c r="S42" s="2" t="s">
        <v>630</v>
      </c>
      <c r="T42" s="2" t="s">
        <v>170</v>
      </c>
      <c r="U42" s="2" t="n">
        <v>40</v>
      </c>
      <c r="V42" s="2" t="s">
        <v>171</v>
      </c>
      <c r="W42" s="2" t="n">
        <v>40</v>
      </c>
      <c r="X42" s="2"/>
      <c r="Y42" s="2"/>
      <c r="Z42" s="2"/>
      <c r="AA42" s="2" t="s">
        <v>169</v>
      </c>
      <c r="AB42" s="2" t="s">
        <v>506</v>
      </c>
      <c r="AC42" s="2"/>
      <c r="AD42" s="2" t="s">
        <v>253</v>
      </c>
      <c r="AE42" s="2"/>
      <c r="AF42" s="2"/>
      <c r="AG42" s="2" t="s">
        <v>507</v>
      </c>
      <c r="AH42" s="2" t="s">
        <v>631</v>
      </c>
      <c r="AI42" s="2" t="s">
        <v>632</v>
      </c>
      <c r="AJ42" s="2"/>
      <c r="AK42" s="2"/>
      <c r="AL42" s="2"/>
      <c r="AM42" s="2"/>
      <c r="AN42" s="2" t="s">
        <v>175</v>
      </c>
      <c r="AO42" s="2" t="s">
        <v>633</v>
      </c>
      <c r="AP42" s="2" t="s">
        <v>89</v>
      </c>
    </row>
    <row r="43" customFormat="false" ht="15" hidden="false" customHeight="false" outlineLevel="0" collapsed="false">
      <c r="A43" s="8" t="s">
        <v>634</v>
      </c>
      <c r="B43" s="8" t="s">
        <v>634</v>
      </c>
      <c r="C43" s="2" t="s">
        <v>635</v>
      </c>
      <c r="D43" s="2" t="s">
        <v>144</v>
      </c>
      <c r="E43" s="2" t="s">
        <v>145</v>
      </c>
      <c r="F43" s="9" t="n">
        <f aca="false">Precios!R43</f>
        <v>431</v>
      </c>
      <c r="G43" s="2" t="n">
        <v>586</v>
      </c>
      <c r="H43" s="10" t="str">
        <f aca="false">Parámetros!$B$28</f>
        <v>Nuevo</v>
      </c>
      <c r="I43" s="10" t="str">
        <f aca="false">Parámetros!$B$29</f>
        <v>Clásica</v>
      </c>
      <c r="J43" s="11" t="s">
        <v>636</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t="s">
        <v>637</v>
      </c>
      <c r="P43" s="2" t="s">
        <v>638</v>
      </c>
      <c r="Q43" s="2" t="s">
        <v>639</v>
      </c>
      <c r="R43" s="2"/>
      <c r="S43" s="2"/>
      <c r="T43" s="2" t="s">
        <v>219</v>
      </c>
      <c r="U43" s="2" t="n">
        <v>20</v>
      </c>
      <c r="V43" s="2" t="s">
        <v>220</v>
      </c>
      <c r="W43" s="2" t="n">
        <v>20</v>
      </c>
      <c r="X43" s="2" t="s">
        <v>640</v>
      </c>
      <c r="Y43" s="2" t="s">
        <v>641</v>
      </c>
      <c r="Z43" s="2" t="s">
        <v>136</v>
      </c>
      <c r="AA43" s="2" t="s">
        <v>642</v>
      </c>
      <c r="AB43" s="2"/>
      <c r="AC43" s="2"/>
      <c r="AD43" s="2"/>
      <c r="AE43" s="2"/>
      <c r="AF43" s="2"/>
      <c r="AG43" s="2" t="s">
        <v>643</v>
      </c>
      <c r="AH43" s="2" t="s">
        <v>644</v>
      </c>
      <c r="AI43" s="2" t="s">
        <v>645</v>
      </c>
      <c r="AJ43" s="2"/>
      <c r="AK43" s="2"/>
      <c r="AL43" s="2"/>
      <c r="AM43" s="2"/>
      <c r="AN43" s="2" t="s">
        <v>87</v>
      </c>
      <c r="AO43" s="2" t="s">
        <v>646</v>
      </c>
      <c r="AP43" s="2" t="s">
        <v>89</v>
      </c>
    </row>
    <row r="44" customFormat="false" ht="15" hidden="false" customHeight="false" outlineLevel="0" collapsed="false">
      <c r="A44" s="8" t="s">
        <v>647</v>
      </c>
      <c r="B44" s="8" t="s">
        <v>647</v>
      </c>
      <c r="C44" s="2" t="s">
        <v>648</v>
      </c>
      <c r="D44" s="2" t="s">
        <v>196</v>
      </c>
      <c r="E44" s="2" t="s">
        <v>197</v>
      </c>
      <c r="F44" s="9" t="n">
        <f aca="false">Precios!R44</f>
        <v>367</v>
      </c>
      <c r="G44" s="2" t="n">
        <v>158</v>
      </c>
      <c r="H44" s="10" t="str">
        <f aca="false">Parámetros!$B$28</f>
        <v>Nuevo</v>
      </c>
      <c r="I44" s="10" t="str">
        <f aca="false">Parámetros!$B$29</f>
        <v>Clásica</v>
      </c>
      <c r="J44" s="11" t="s">
        <v>649</v>
      </c>
      <c r="K44" s="10" t="str">
        <f aca="false">Parámetros!$B$30</f>
        <v>Mercado Envíos</v>
      </c>
      <c r="L44" s="2" t="str">
        <f aca="false">IF(F44&gt;=Parámetros!$B$7,"Envío gratis (obligatorio en Mercado Libre)",Parámetros!$B$31)</f>
        <v>Envío gratis (obligatorio en Mercado Libre)</v>
      </c>
      <c r="M44" s="10" t="str">
        <f aca="false">Parámetros!$B$32</f>
        <v>No acepto</v>
      </c>
      <c r="N44" s="10" t="str">
        <f aca="false">Parámetros!$B$33</f>
        <v>Sin garantía</v>
      </c>
      <c r="O44" s="2"/>
      <c r="P44" s="2" t="s">
        <v>200</v>
      </c>
      <c r="Q44" s="2" t="s">
        <v>201</v>
      </c>
      <c r="R44" s="2" t="s">
        <v>650</v>
      </c>
      <c r="S44" s="2" t="s">
        <v>203</v>
      </c>
      <c r="T44" s="2" t="s">
        <v>204</v>
      </c>
      <c r="U44" s="2" t="n">
        <v>50</v>
      </c>
      <c r="V44" s="2" t="s">
        <v>205</v>
      </c>
      <c r="W44" s="2" t="n">
        <v>50</v>
      </c>
      <c r="X44" s="2"/>
      <c r="Y44" s="2"/>
      <c r="Z44" s="2"/>
      <c r="AA44" s="2" t="s">
        <v>81</v>
      </c>
      <c r="AB44" s="2"/>
      <c r="AC44" s="2"/>
      <c r="AD44" s="2"/>
      <c r="AE44" s="2"/>
      <c r="AF44" s="2" t="s">
        <v>651</v>
      </c>
      <c r="AG44" s="2" t="s">
        <v>652</v>
      </c>
      <c r="AH44" s="2" t="s">
        <v>653</v>
      </c>
      <c r="AI44" s="2" t="s">
        <v>654</v>
      </c>
      <c r="AJ44" s="2" t="s">
        <v>655</v>
      </c>
      <c r="AK44" s="2"/>
      <c r="AL44" s="2"/>
      <c r="AM44" s="2"/>
      <c r="AN44" s="2" t="s">
        <v>87</v>
      </c>
      <c r="AO44" s="2" t="s">
        <v>656</v>
      </c>
      <c r="AP44" s="2" t="s">
        <v>89</v>
      </c>
    </row>
    <row r="45" customFormat="false" ht="15" hidden="false" customHeight="false" outlineLevel="0" collapsed="false">
      <c r="A45" s="8" t="s">
        <v>657</v>
      </c>
      <c r="B45" s="8" t="s">
        <v>657</v>
      </c>
      <c r="C45" s="2" t="s">
        <v>658</v>
      </c>
      <c r="D45" s="2" t="s">
        <v>350</v>
      </c>
      <c r="E45" s="2" t="s">
        <v>351</v>
      </c>
      <c r="F45" s="9" t="n">
        <f aca="false">Precios!R45</f>
        <v>239.57</v>
      </c>
      <c r="G45" s="2" t="n">
        <v>1783</v>
      </c>
      <c r="H45" s="10" t="str">
        <f aca="false">Parámetros!$B$28</f>
        <v>Nuevo</v>
      </c>
      <c r="I45" s="10" t="str">
        <f aca="false">Parámetros!$B$29</f>
        <v>Clásica</v>
      </c>
      <c r="J45" s="11" t="s">
        <v>659</v>
      </c>
      <c r="K45" s="10" t="str">
        <f aca="false">Parámetros!$B$30</f>
        <v>Mercado Envíos</v>
      </c>
      <c r="L45" s="2" t="str">
        <f aca="false">IF(F45&gt;=Parámetros!$B$7,"Envío gratis (obligatorio en Mercado Libre)",Parámetros!$B$31)</f>
        <v>A cargo del comprador</v>
      </c>
      <c r="M45" s="10" t="str">
        <f aca="false">Parámetros!$B$32</f>
        <v>No acepto</v>
      </c>
      <c r="N45" s="10" t="str">
        <f aca="false">Parámetros!$B$33</f>
        <v>Sin garantía</v>
      </c>
      <c r="O45" s="2" t="s">
        <v>660</v>
      </c>
      <c r="P45" s="2" t="s">
        <v>354</v>
      </c>
      <c r="Q45" s="2" t="s">
        <v>411</v>
      </c>
      <c r="R45" s="2" t="s">
        <v>412</v>
      </c>
      <c r="S45" s="2" t="s">
        <v>152</v>
      </c>
      <c r="T45" s="2" t="s">
        <v>152</v>
      </c>
      <c r="U45" s="2" t="n">
        <v>10</v>
      </c>
      <c r="V45" s="2" t="s">
        <v>133</v>
      </c>
      <c r="W45" s="2" t="n">
        <v>10</v>
      </c>
      <c r="X45" s="2" t="s">
        <v>413</v>
      </c>
      <c r="Y45" s="2" t="s">
        <v>414</v>
      </c>
      <c r="Z45" s="2" t="s">
        <v>136</v>
      </c>
      <c r="AA45" s="2"/>
      <c r="AB45" s="2"/>
      <c r="AC45" s="2"/>
      <c r="AD45" s="2"/>
      <c r="AE45" s="2"/>
      <c r="AF45" s="2"/>
      <c r="AG45" s="2" t="s">
        <v>415</v>
      </c>
      <c r="AH45" s="2" t="s">
        <v>661</v>
      </c>
      <c r="AI45" s="2" t="s">
        <v>662</v>
      </c>
      <c r="AJ45" s="2" t="s">
        <v>663</v>
      </c>
      <c r="AK45" s="2"/>
      <c r="AL45" s="2"/>
      <c r="AM45" s="2"/>
      <c r="AN45" s="2" t="s">
        <v>87</v>
      </c>
      <c r="AO45" s="2" t="s">
        <v>664</v>
      </c>
      <c r="AP45" s="2" t="s">
        <v>89</v>
      </c>
    </row>
    <row r="46" customFormat="false" ht="15" hidden="false" customHeight="false" outlineLevel="0" collapsed="false">
      <c r="A46" s="8" t="s">
        <v>665</v>
      </c>
      <c r="B46" s="8" t="s">
        <v>665</v>
      </c>
      <c r="C46" s="2" t="s">
        <v>666</v>
      </c>
      <c r="D46" s="2" t="s">
        <v>162</v>
      </c>
      <c r="E46" s="2" t="s">
        <v>163</v>
      </c>
      <c r="F46" s="9" t="n">
        <f aca="false">Precios!R46</f>
        <v>162</v>
      </c>
      <c r="G46" s="2" t="n">
        <v>477</v>
      </c>
      <c r="H46" s="10" t="str">
        <f aca="false">Parámetros!$B$28</f>
        <v>Nuevo</v>
      </c>
      <c r="I46" s="10" t="str">
        <f aca="false">Parámetros!$B$29</f>
        <v>Clásica</v>
      </c>
      <c r="J46" s="11" t="s">
        <v>667</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t="s">
        <v>668</v>
      </c>
      <c r="P46" s="2" t="s">
        <v>230</v>
      </c>
      <c r="Q46" s="2" t="s">
        <v>167</v>
      </c>
      <c r="R46" s="2" t="s">
        <v>231</v>
      </c>
      <c r="S46" s="2" t="s">
        <v>669</v>
      </c>
      <c r="T46" s="2" t="s">
        <v>170</v>
      </c>
      <c r="U46" s="2" t="n">
        <v>40</v>
      </c>
      <c r="V46" s="2" t="s">
        <v>171</v>
      </c>
      <c r="W46" s="2" t="n">
        <v>40</v>
      </c>
      <c r="X46" s="2"/>
      <c r="Y46" s="2"/>
      <c r="Z46" s="2"/>
      <c r="AA46" s="2" t="s">
        <v>114</v>
      </c>
      <c r="AB46" s="2" t="s">
        <v>670</v>
      </c>
      <c r="AC46" s="2"/>
      <c r="AD46" s="2" t="s">
        <v>103</v>
      </c>
      <c r="AE46" s="2"/>
      <c r="AF46" s="2"/>
      <c r="AG46" s="2" t="s">
        <v>671</v>
      </c>
      <c r="AH46" s="2" t="s">
        <v>672</v>
      </c>
      <c r="AI46" s="2" t="s">
        <v>673</v>
      </c>
      <c r="AJ46" s="2"/>
      <c r="AK46" s="2"/>
      <c r="AL46" s="2"/>
      <c r="AM46" s="2"/>
      <c r="AN46" s="2" t="s">
        <v>175</v>
      </c>
      <c r="AO46" s="2" t="s">
        <v>674</v>
      </c>
      <c r="AP46" s="2" t="s">
        <v>89</v>
      </c>
    </row>
    <row r="47" customFormat="false" ht="15" hidden="false" customHeight="false" outlineLevel="0" collapsed="false">
      <c r="A47" s="8" t="s">
        <v>675</v>
      </c>
      <c r="B47" s="8" t="s">
        <v>675</v>
      </c>
      <c r="C47" s="2" t="s">
        <v>676</v>
      </c>
      <c r="D47" s="2" t="s">
        <v>483</v>
      </c>
      <c r="E47" s="2" t="s">
        <v>484</v>
      </c>
      <c r="F47" s="9" t="n">
        <f aca="false">Precios!R47</f>
        <v>789</v>
      </c>
      <c r="G47" s="2" t="n">
        <v>100</v>
      </c>
      <c r="H47" s="10" t="str">
        <f aca="false">Parámetros!$B$28</f>
        <v>Nuevo</v>
      </c>
      <c r="I47" s="10" t="str">
        <f aca="false">Parámetros!$B$29</f>
        <v>Clásica</v>
      </c>
      <c r="J47" s="11" t="s">
        <v>677</v>
      </c>
      <c r="K47" s="10" t="str">
        <f aca="false">Parámetros!$B$30</f>
        <v>Mercado Envíos</v>
      </c>
      <c r="L47" s="2" t="str">
        <f aca="false">IF(F47&gt;=Parámetros!$B$7,"Envío gratis (obligatorio en Mercado Libre)",Parámetros!$B$31)</f>
        <v>Envío gratis (obligatorio en Mercado Libre)</v>
      </c>
      <c r="M47" s="10" t="str">
        <f aca="false">Parámetros!$B$32</f>
        <v>No acepto</v>
      </c>
      <c r="N47" s="10" t="str">
        <f aca="false">Parámetros!$B$33</f>
        <v>Sin garantía</v>
      </c>
      <c r="O47" s="2" t="s">
        <v>678</v>
      </c>
      <c r="P47" s="2" t="s">
        <v>679</v>
      </c>
      <c r="Q47" s="2" t="s">
        <v>516</v>
      </c>
      <c r="R47" s="2"/>
      <c r="S47" s="2"/>
      <c r="T47" s="2" t="s">
        <v>491</v>
      </c>
      <c r="U47" s="2" t="n">
        <v>10</v>
      </c>
      <c r="V47" s="2" t="s">
        <v>77</v>
      </c>
      <c r="W47" s="2" t="n">
        <v>1</v>
      </c>
      <c r="X47" s="2" t="s">
        <v>492</v>
      </c>
      <c r="Y47" s="2" t="s">
        <v>680</v>
      </c>
      <c r="Z47" s="2" t="s">
        <v>494</v>
      </c>
      <c r="AA47" s="2"/>
      <c r="AB47" s="2"/>
      <c r="AC47" s="2"/>
      <c r="AD47" s="2"/>
      <c r="AE47" s="2"/>
      <c r="AF47" s="2"/>
      <c r="AG47" s="2" t="s">
        <v>681</v>
      </c>
      <c r="AH47" s="2" t="s">
        <v>682</v>
      </c>
      <c r="AI47" s="2" t="s">
        <v>683</v>
      </c>
      <c r="AJ47" s="2" t="s">
        <v>684</v>
      </c>
      <c r="AK47" s="2"/>
      <c r="AL47" s="2"/>
      <c r="AM47" s="2"/>
      <c r="AN47" s="2" t="s">
        <v>87</v>
      </c>
      <c r="AO47" s="2" t="s">
        <v>685</v>
      </c>
      <c r="AP47" s="2" t="s">
        <v>89</v>
      </c>
    </row>
    <row r="48" customFormat="false" ht="15" hidden="false" customHeight="false" outlineLevel="0" collapsed="false">
      <c r="A48" s="8" t="s">
        <v>686</v>
      </c>
      <c r="B48" s="8" t="s">
        <v>686</v>
      </c>
      <c r="C48" s="2" t="s">
        <v>687</v>
      </c>
      <c r="D48" s="2" t="s">
        <v>162</v>
      </c>
      <c r="E48" s="2" t="s">
        <v>163</v>
      </c>
      <c r="F48" s="9" t="n">
        <f aca="false">Precios!R48</f>
        <v>457</v>
      </c>
      <c r="G48" s="2" t="n">
        <v>201</v>
      </c>
      <c r="H48" s="10" t="str">
        <f aca="false">Parámetros!$B$28</f>
        <v>Nuevo</v>
      </c>
      <c r="I48" s="10" t="str">
        <f aca="false">Parámetros!$B$29</f>
        <v>Clásica</v>
      </c>
      <c r="J48" s="11" t="s">
        <v>688</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t="s">
        <v>689</v>
      </c>
      <c r="P48" s="2" t="s">
        <v>166</v>
      </c>
      <c r="Q48" s="2" t="s">
        <v>167</v>
      </c>
      <c r="R48" s="2" t="s">
        <v>378</v>
      </c>
      <c r="S48" s="2" t="s">
        <v>690</v>
      </c>
      <c r="T48" s="2" t="s">
        <v>170</v>
      </c>
      <c r="U48" s="2" t="n">
        <v>40</v>
      </c>
      <c r="V48" s="2" t="s">
        <v>171</v>
      </c>
      <c r="W48" s="2" t="n">
        <v>40</v>
      </c>
      <c r="X48" s="2"/>
      <c r="Y48" s="2"/>
      <c r="Z48" s="2"/>
      <c r="AA48" s="2" t="s">
        <v>276</v>
      </c>
      <c r="AB48" s="2" t="s">
        <v>691</v>
      </c>
      <c r="AC48" s="2"/>
      <c r="AD48" s="2" t="s">
        <v>463</v>
      </c>
      <c r="AE48" s="2"/>
      <c r="AF48" s="2"/>
      <c r="AG48" s="2" t="s">
        <v>692</v>
      </c>
      <c r="AH48" s="2" t="s">
        <v>693</v>
      </c>
      <c r="AI48" s="2" t="s">
        <v>694</v>
      </c>
      <c r="AJ48" s="2" t="s">
        <v>695</v>
      </c>
      <c r="AK48" s="2"/>
      <c r="AL48" s="2"/>
      <c r="AM48" s="2"/>
      <c r="AN48" s="2" t="s">
        <v>175</v>
      </c>
      <c r="AO48" s="2" t="s">
        <v>696</v>
      </c>
      <c r="AP48" s="2" t="s">
        <v>89</v>
      </c>
    </row>
    <row r="49" customFormat="false" ht="15" hidden="false" customHeight="false" outlineLevel="0" collapsed="false">
      <c r="A49" s="8" t="s">
        <v>697</v>
      </c>
      <c r="B49" s="8" t="s">
        <v>697</v>
      </c>
      <c r="C49" s="2" t="s">
        <v>698</v>
      </c>
      <c r="D49" s="2" t="s">
        <v>144</v>
      </c>
      <c r="E49" s="2" t="s">
        <v>145</v>
      </c>
      <c r="F49" s="9" t="n">
        <f aca="false">Precios!R49</f>
        <v>2119</v>
      </c>
      <c r="G49" s="2" t="n">
        <v>0</v>
      </c>
      <c r="H49" s="10" t="str">
        <f aca="false">Parámetros!$B$28</f>
        <v>Nuevo</v>
      </c>
      <c r="I49" s="10" t="str">
        <f aca="false">Parámetros!$B$29</f>
        <v>Clásica</v>
      </c>
      <c r="J49" s="11" t="s">
        <v>699</v>
      </c>
      <c r="K49" s="10" t="str">
        <f aca="false">Parámetros!$B$30</f>
        <v>Mercado Envíos</v>
      </c>
      <c r="L49" s="2" t="str">
        <f aca="false">IF(F49&gt;=Parámetros!$B$7,"Envío gratis (obligatorio en Mercado Libre)",Parámetros!$B$31)</f>
        <v>Envío gratis (obligatorio en Mercado Libre)</v>
      </c>
      <c r="M49" s="10" t="str">
        <f aca="false">Parámetros!$B$32</f>
        <v>No acepto</v>
      </c>
      <c r="N49" s="10" t="str">
        <f aca="false">Parámetros!$B$33</f>
        <v>Sin garantía</v>
      </c>
      <c r="O49" s="2" t="s">
        <v>700</v>
      </c>
      <c r="P49" s="2" t="s">
        <v>148</v>
      </c>
      <c r="Q49" s="2" t="s">
        <v>149</v>
      </c>
      <c r="R49" s="2" t="s">
        <v>701</v>
      </c>
      <c r="S49" s="2" t="s">
        <v>702</v>
      </c>
      <c r="T49" s="2" t="s">
        <v>152</v>
      </c>
      <c r="U49" s="2" t="n">
        <v>60</v>
      </c>
      <c r="V49" s="2" t="s">
        <v>133</v>
      </c>
      <c r="W49" s="2" t="n">
        <v>60</v>
      </c>
      <c r="X49" s="2" t="s">
        <v>703</v>
      </c>
      <c r="Y49" s="2" t="s">
        <v>704</v>
      </c>
      <c r="Z49" s="2" t="s">
        <v>136</v>
      </c>
      <c r="AA49" s="2" t="s">
        <v>81</v>
      </c>
      <c r="AB49" s="2"/>
      <c r="AC49" s="2"/>
      <c r="AD49" s="2"/>
      <c r="AE49" s="2"/>
      <c r="AF49" s="2" t="s">
        <v>705</v>
      </c>
      <c r="AG49" s="2" t="s">
        <v>706</v>
      </c>
      <c r="AH49" s="2" t="s">
        <v>707</v>
      </c>
      <c r="AI49" s="2" t="s">
        <v>708</v>
      </c>
      <c r="AJ49" s="2" t="s">
        <v>709</v>
      </c>
      <c r="AK49" s="2"/>
      <c r="AL49" s="2"/>
      <c r="AM49" s="2"/>
      <c r="AN49" s="2" t="s">
        <v>87</v>
      </c>
      <c r="AO49" s="2" t="s">
        <v>710</v>
      </c>
      <c r="AP49" s="2" t="s">
        <v>89</v>
      </c>
    </row>
    <row r="50" customFormat="false" ht="15" hidden="false" customHeight="false" outlineLevel="0" collapsed="false">
      <c r="A50" s="8" t="s">
        <v>711</v>
      </c>
      <c r="B50" s="8" t="s">
        <v>711</v>
      </c>
      <c r="C50" s="2" t="s">
        <v>712</v>
      </c>
      <c r="D50" s="2" t="s">
        <v>162</v>
      </c>
      <c r="E50" s="2" t="s">
        <v>163</v>
      </c>
      <c r="F50" s="9" t="n">
        <f aca="false">Precios!R50</f>
        <v>192.12</v>
      </c>
      <c r="G50" s="2" t="n">
        <v>375</v>
      </c>
      <c r="H50" s="10" t="str">
        <f aca="false">Parámetros!$B$28</f>
        <v>Nuevo</v>
      </c>
      <c r="I50" s="10" t="str">
        <f aca="false">Parámetros!$B$29</f>
        <v>Clásica</v>
      </c>
      <c r="J50" s="11" t="s">
        <v>713</v>
      </c>
      <c r="K50" s="10" t="str">
        <f aca="false">Parámetros!$B$30</f>
        <v>Mercado Envíos</v>
      </c>
      <c r="L50" s="2" t="str">
        <f aca="false">IF(F50&gt;=Parámetros!$B$7,"Envío gratis (obligatorio en Mercado Libre)",Parámetros!$B$31)</f>
        <v>A cargo del comprador</v>
      </c>
      <c r="M50" s="10" t="str">
        <f aca="false">Parámetros!$B$32</f>
        <v>No acepto</v>
      </c>
      <c r="N50" s="10" t="str">
        <f aca="false">Parámetros!$B$33</f>
        <v>Sin garantía</v>
      </c>
      <c r="O50" s="2" t="s">
        <v>714</v>
      </c>
      <c r="P50" s="2" t="s">
        <v>166</v>
      </c>
      <c r="Q50" s="2" t="s">
        <v>167</v>
      </c>
      <c r="R50" s="2" t="s">
        <v>378</v>
      </c>
      <c r="S50" s="2" t="s">
        <v>715</v>
      </c>
      <c r="T50" s="2" t="s">
        <v>170</v>
      </c>
      <c r="U50" s="2" t="n">
        <v>44</v>
      </c>
      <c r="V50" s="2" t="s">
        <v>171</v>
      </c>
      <c r="W50" s="2" t="n">
        <v>44</v>
      </c>
      <c r="X50" s="2"/>
      <c r="Y50" s="2"/>
      <c r="Z50" s="2"/>
      <c r="AA50" s="2" t="s">
        <v>114</v>
      </c>
      <c r="AB50" s="2" t="s">
        <v>670</v>
      </c>
      <c r="AC50" s="2"/>
      <c r="AD50" s="2" t="s">
        <v>103</v>
      </c>
      <c r="AE50" s="2"/>
      <c r="AF50" s="2"/>
      <c r="AG50" s="2" t="s">
        <v>716</v>
      </c>
      <c r="AH50" s="2" t="s">
        <v>717</v>
      </c>
      <c r="AI50" s="2" t="s">
        <v>718</v>
      </c>
      <c r="AJ50" s="2"/>
      <c r="AK50" s="2"/>
      <c r="AL50" s="2"/>
      <c r="AM50" s="2"/>
      <c r="AN50" s="2" t="s">
        <v>175</v>
      </c>
      <c r="AO50" s="2" t="s">
        <v>719</v>
      </c>
      <c r="AP50" s="2" t="s">
        <v>89</v>
      </c>
    </row>
    <row r="51" customFormat="false" ht="15" hidden="false" customHeight="false" outlineLevel="0" collapsed="false">
      <c r="A51" s="8" t="s">
        <v>720</v>
      </c>
      <c r="B51" s="8" t="s">
        <v>720</v>
      </c>
      <c r="C51" s="2" t="s">
        <v>721</v>
      </c>
      <c r="D51" s="2" t="s">
        <v>445</v>
      </c>
      <c r="E51" s="2" t="s">
        <v>446</v>
      </c>
      <c r="F51" s="9" t="n">
        <f aca="false">Precios!R51</f>
        <v>477</v>
      </c>
      <c r="G51" s="2" t="n">
        <v>497</v>
      </c>
      <c r="H51" s="10" t="str">
        <f aca="false">Parámetros!$B$28</f>
        <v>Nuevo</v>
      </c>
      <c r="I51" s="10" t="str">
        <f aca="false">Parámetros!$B$29</f>
        <v>Clásica</v>
      </c>
      <c r="J51" s="11" t="s">
        <v>722</v>
      </c>
      <c r="K51" s="10" t="str">
        <f aca="false">Parámetros!$B$30</f>
        <v>Mercado Envíos</v>
      </c>
      <c r="L51" s="2" t="str">
        <f aca="false">IF(F51&gt;=Parámetros!$B$7,"Envío gratis (obligatorio en Mercado Libre)",Parámetros!$B$31)</f>
        <v>Envío gratis (obligatorio en Mercado Libre)</v>
      </c>
      <c r="M51" s="10" t="str">
        <f aca="false">Parámetros!$B$32</f>
        <v>No acepto</v>
      </c>
      <c r="N51" s="10" t="str">
        <f aca="false">Parámetros!$B$33</f>
        <v>Sin garantía</v>
      </c>
      <c r="O51" s="2"/>
      <c r="P51" s="2" t="s">
        <v>723</v>
      </c>
      <c r="Q51" s="2"/>
      <c r="R51" s="2"/>
      <c r="S51" s="2" t="s">
        <v>724</v>
      </c>
      <c r="T51" s="2" t="s">
        <v>152</v>
      </c>
      <c r="U51" s="2" t="n">
        <v>15</v>
      </c>
      <c r="V51" s="2" t="s">
        <v>133</v>
      </c>
      <c r="W51" s="2" t="n">
        <v>15</v>
      </c>
      <c r="X51" s="2" t="s">
        <v>725</v>
      </c>
      <c r="Y51" s="2" t="s">
        <v>726</v>
      </c>
      <c r="Z51" s="2" t="s">
        <v>136</v>
      </c>
      <c r="AA51" s="2"/>
      <c r="AB51" s="2"/>
      <c r="AC51" s="2"/>
      <c r="AD51" s="2"/>
      <c r="AE51" s="2"/>
      <c r="AF51" s="2"/>
      <c r="AG51" s="2" t="s">
        <v>727</v>
      </c>
      <c r="AH51" s="2" t="s">
        <v>728</v>
      </c>
      <c r="AI51" s="2"/>
      <c r="AJ51" s="2"/>
      <c r="AK51" s="2"/>
      <c r="AL51" s="2"/>
      <c r="AM51" s="2"/>
      <c r="AN51" s="2" t="s">
        <v>87</v>
      </c>
      <c r="AO51" s="2" t="s">
        <v>729</v>
      </c>
      <c r="AP51" s="2" t="s">
        <v>89</v>
      </c>
    </row>
    <row r="52" customFormat="false" ht="15" hidden="false" customHeight="false" outlineLevel="0" collapsed="false">
      <c r="A52" s="8" t="s">
        <v>730</v>
      </c>
      <c r="B52" s="8" t="s">
        <v>730</v>
      </c>
      <c r="C52" s="2" t="s">
        <v>731</v>
      </c>
      <c r="D52" s="2" t="s">
        <v>240</v>
      </c>
      <c r="E52" s="2" t="s">
        <v>241</v>
      </c>
      <c r="F52" s="9" t="n">
        <f aca="false">Precios!R52</f>
        <v>684.99</v>
      </c>
      <c r="G52" s="2" t="n">
        <v>829</v>
      </c>
      <c r="H52" s="10" t="str">
        <f aca="false">Parámetros!$B$28</f>
        <v>Nuevo</v>
      </c>
      <c r="I52" s="10" t="str">
        <f aca="false">Parámetros!$B$29</f>
        <v>Clásica</v>
      </c>
      <c r="J52" s="11" t="s">
        <v>732</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t="s">
        <v>733</v>
      </c>
      <c r="P52" s="2" t="s">
        <v>354</v>
      </c>
      <c r="Q52" s="2" t="s">
        <v>336</v>
      </c>
      <c r="R52" s="2" t="s">
        <v>390</v>
      </c>
      <c r="S52" s="2"/>
      <c r="T52" s="2" t="s">
        <v>152</v>
      </c>
      <c r="U52" s="2" t="n">
        <v>30</v>
      </c>
      <c r="V52" s="2" t="s">
        <v>133</v>
      </c>
      <c r="W52" s="2" t="n">
        <v>30</v>
      </c>
      <c r="X52" s="2" t="s">
        <v>734</v>
      </c>
      <c r="Y52" s="2"/>
      <c r="Z52" s="2" t="s">
        <v>136</v>
      </c>
      <c r="AA52" s="2"/>
      <c r="AB52" s="2"/>
      <c r="AC52" s="2"/>
      <c r="AD52" s="2"/>
      <c r="AE52" s="2"/>
      <c r="AF52" s="2"/>
      <c r="AG52" s="2" t="s">
        <v>727</v>
      </c>
      <c r="AH52" s="2" t="s">
        <v>735</v>
      </c>
      <c r="AI52" s="2" t="s">
        <v>736</v>
      </c>
      <c r="AJ52" s="2" t="s">
        <v>737</v>
      </c>
      <c r="AK52" s="2"/>
      <c r="AL52" s="2"/>
      <c r="AM52" s="2"/>
      <c r="AN52" s="2" t="s">
        <v>87</v>
      </c>
      <c r="AO52" s="2" t="s">
        <v>738</v>
      </c>
      <c r="AP52" s="2" t="s">
        <v>89</v>
      </c>
    </row>
    <row r="53" customFormat="false" ht="15" hidden="false" customHeight="false" outlineLevel="0" collapsed="false">
      <c r="A53" s="8" t="s">
        <v>739</v>
      </c>
      <c r="B53" s="8" t="s">
        <v>739</v>
      </c>
      <c r="C53" s="2" t="s">
        <v>740</v>
      </c>
      <c r="D53" s="2" t="s">
        <v>240</v>
      </c>
      <c r="E53" s="2" t="s">
        <v>241</v>
      </c>
      <c r="F53" s="9" t="n">
        <f aca="false">Precios!R53</f>
        <v>253</v>
      </c>
      <c r="G53" s="2" t="n">
        <v>5585</v>
      </c>
      <c r="H53" s="10" t="str">
        <f aca="false">Parámetros!$B$28</f>
        <v>Nuevo</v>
      </c>
      <c r="I53" s="10" t="str">
        <f aca="false">Parámetros!$B$29</f>
        <v>Clásica</v>
      </c>
      <c r="J53" s="11" t="s">
        <v>741</v>
      </c>
      <c r="K53" s="10" t="str">
        <f aca="false">Parámetros!$B$30</f>
        <v>Mercado Envíos</v>
      </c>
      <c r="L53" s="2" t="str">
        <f aca="false">IF(F53&gt;=Parámetros!$B$7,"Envío gratis (obligatorio en Mercado Libre)",Parámetros!$B$31)</f>
        <v>A cargo del comprador</v>
      </c>
      <c r="M53" s="10" t="str">
        <f aca="false">Parámetros!$B$32</f>
        <v>No acepto</v>
      </c>
      <c r="N53" s="10" t="str">
        <f aca="false">Parámetros!$B$33</f>
        <v>Sin garantía</v>
      </c>
      <c r="O53" s="2" t="s">
        <v>742</v>
      </c>
      <c r="P53" s="2" t="s">
        <v>587</v>
      </c>
      <c r="Q53" s="2" t="s">
        <v>129</v>
      </c>
      <c r="R53" s="2"/>
      <c r="S53" s="2" t="s">
        <v>588</v>
      </c>
      <c r="T53" s="2" t="s">
        <v>152</v>
      </c>
      <c r="U53" s="2" t="n">
        <v>12</v>
      </c>
      <c r="V53" s="2" t="s">
        <v>133</v>
      </c>
      <c r="W53" s="2" t="n">
        <v>12</v>
      </c>
      <c r="X53" s="2" t="s">
        <v>589</v>
      </c>
      <c r="Y53" s="2" t="s">
        <v>588</v>
      </c>
      <c r="Z53" s="2" t="s">
        <v>136</v>
      </c>
      <c r="AA53" s="2"/>
      <c r="AB53" s="2"/>
      <c r="AC53" s="2"/>
      <c r="AD53" s="2"/>
      <c r="AE53" s="2"/>
      <c r="AF53" s="2" t="s">
        <v>743</v>
      </c>
      <c r="AG53" s="2" t="s">
        <v>727</v>
      </c>
      <c r="AH53" s="2" t="s">
        <v>744</v>
      </c>
      <c r="AI53" s="2" t="s">
        <v>745</v>
      </c>
      <c r="AJ53" s="2" t="s">
        <v>746</v>
      </c>
      <c r="AK53" s="2"/>
      <c r="AL53" s="2"/>
      <c r="AM53" s="2"/>
      <c r="AN53" s="2" t="s">
        <v>87</v>
      </c>
      <c r="AO53" s="2" t="s">
        <v>747</v>
      </c>
      <c r="AP53" s="2" t="s">
        <v>89</v>
      </c>
    </row>
    <row r="54" customFormat="false" ht="15" hidden="false" customHeight="false" outlineLevel="0" collapsed="false">
      <c r="A54" s="8" t="s">
        <v>748</v>
      </c>
      <c r="B54" s="8" t="s">
        <v>748</v>
      </c>
      <c r="C54" s="2" t="s">
        <v>749</v>
      </c>
      <c r="D54" s="2" t="s">
        <v>750</v>
      </c>
      <c r="E54" s="2" t="s">
        <v>751</v>
      </c>
      <c r="F54" s="9" t="n">
        <f aca="false">Precios!R54</f>
        <v>460</v>
      </c>
      <c r="G54" s="2" t="n">
        <v>257</v>
      </c>
      <c r="H54" s="10" t="str">
        <f aca="false">Parámetros!$B$28</f>
        <v>Nuevo</v>
      </c>
      <c r="I54" s="10" t="str">
        <f aca="false">Parámetros!$B$29</f>
        <v>Clásica</v>
      </c>
      <c r="J54" s="11" t="s">
        <v>752</v>
      </c>
      <c r="K54" s="10" t="str">
        <f aca="false">Parámetros!$B$30</f>
        <v>Mercado Envíos</v>
      </c>
      <c r="L54" s="2" t="str">
        <f aca="false">IF(F54&gt;=Parámetros!$B$7,"Envío gratis (obligatorio en Mercado Libre)",Parámetros!$B$31)</f>
        <v>Envío gratis (obligatorio en Mercado Libre)</v>
      </c>
      <c r="M54" s="10" t="str">
        <f aca="false">Parámetros!$B$32</f>
        <v>No acepto</v>
      </c>
      <c r="N54" s="10" t="str">
        <f aca="false">Parámetros!$B$33</f>
        <v>Sin garantía</v>
      </c>
      <c r="O54" s="2" t="s">
        <v>753</v>
      </c>
      <c r="P54" s="2" t="s">
        <v>754</v>
      </c>
      <c r="Q54" s="2" t="s">
        <v>755</v>
      </c>
      <c r="R54" s="2"/>
      <c r="S54" s="2"/>
      <c r="T54" s="2" t="s">
        <v>756</v>
      </c>
      <c r="U54" s="2" t="n">
        <v>10</v>
      </c>
      <c r="V54" s="2" t="s">
        <v>757</v>
      </c>
      <c r="W54" s="2" t="n">
        <v>10</v>
      </c>
      <c r="X54" s="2" t="s">
        <v>758</v>
      </c>
      <c r="Y54" s="2" t="s">
        <v>759</v>
      </c>
      <c r="Z54" s="2" t="s">
        <v>760</v>
      </c>
      <c r="AA54" s="2"/>
      <c r="AB54" s="2"/>
      <c r="AC54" s="2"/>
      <c r="AD54" s="2"/>
      <c r="AE54" s="2"/>
      <c r="AF54" s="2" t="s">
        <v>761</v>
      </c>
      <c r="AG54" s="2" t="s">
        <v>762</v>
      </c>
      <c r="AH54" s="2" t="s">
        <v>763</v>
      </c>
      <c r="AI54" s="2" t="s">
        <v>764</v>
      </c>
      <c r="AJ54" s="2" t="s">
        <v>765</v>
      </c>
      <c r="AK54" s="2"/>
      <c r="AL54" s="2"/>
      <c r="AM54" s="2"/>
      <c r="AN54" s="2" t="s">
        <v>87</v>
      </c>
      <c r="AO54" s="2" t="s">
        <v>766</v>
      </c>
      <c r="AP54" s="2" t="s">
        <v>89</v>
      </c>
    </row>
    <row r="55" customFormat="false" ht="15" hidden="false" customHeight="false" outlineLevel="0" collapsed="false">
      <c r="A55" s="8" t="s">
        <v>767</v>
      </c>
      <c r="B55" s="8" t="s">
        <v>767</v>
      </c>
      <c r="C55" s="2" t="s">
        <v>768</v>
      </c>
      <c r="D55" s="2" t="s">
        <v>350</v>
      </c>
      <c r="E55" s="2" t="s">
        <v>351</v>
      </c>
      <c r="F55" s="9" t="n">
        <f aca="false">Precios!R55</f>
        <v>434</v>
      </c>
      <c r="G55" s="2" t="n">
        <v>1635</v>
      </c>
      <c r="H55" s="10" t="str">
        <f aca="false">Parámetros!$B$28</f>
        <v>Nuevo</v>
      </c>
      <c r="I55" s="10" t="str">
        <f aca="false">Parámetros!$B$29</f>
        <v>Clásica</v>
      </c>
      <c r="J55" s="11" t="s">
        <v>769</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t="s">
        <v>770</v>
      </c>
      <c r="P55" s="2" t="s">
        <v>354</v>
      </c>
      <c r="Q55" s="2" t="s">
        <v>336</v>
      </c>
      <c r="R55" s="2" t="s">
        <v>390</v>
      </c>
      <c r="S55" s="2" t="s">
        <v>356</v>
      </c>
      <c r="T55" s="2" t="s">
        <v>76</v>
      </c>
      <c r="U55" s="2" t="n">
        <v>3</v>
      </c>
      <c r="V55" s="2" t="s">
        <v>77</v>
      </c>
      <c r="W55" s="2" t="n">
        <v>1</v>
      </c>
      <c r="X55" s="2" t="s">
        <v>771</v>
      </c>
      <c r="Y55" s="2"/>
      <c r="Z55" s="2" t="s">
        <v>760</v>
      </c>
      <c r="AA55" s="2"/>
      <c r="AB55" s="2"/>
      <c r="AC55" s="2"/>
      <c r="AD55" s="2"/>
      <c r="AE55" s="2"/>
      <c r="AF55" s="2"/>
      <c r="AG55" s="2" t="s">
        <v>772</v>
      </c>
      <c r="AH55" s="2" t="s">
        <v>773</v>
      </c>
      <c r="AI55" s="2" t="s">
        <v>774</v>
      </c>
      <c r="AJ55" s="2"/>
      <c r="AK55" s="2"/>
      <c r="AL55" s="2"/>
      <c r="AM55" s="2"/>
      <c r="AN55" s="2" t="s">
        <v>87</v>
      </c>
      <c r="AO55" s="2" t="s">
        <v>775</v>
      </c>
      <c r="AP55" s="2" t="s">
        <v>89</v>
      </c>
    </row>
    <row r="56" customFormat="false" ht="15" hidden="false" customHeight="false" outlineLevel="0" collapsed="false">
      <c r="A56" s="8" t="s">
        <v>776</v>
      </c>
      <c r="B56" s="8" t="s">
        <v>776</v>
      </c>
      <c r="C56" s="2" t="s">
        <v>777</v>
      </c>
      <c r="D56" s="2" t="s">
        <v>162</v>
      </c>
      <c r="E56" s="2" t="s">
        <v>163</v>
      </c>
      <c r="F56" s="9" t="n">
        <f aca="false">Precios!R56</f>
        <v>359</v>
      </c>
      <c r="G56" s="2" t="n">
        <v>364</v>
      </c>
      <c r="H56" s="10" t="str">
        <f aca="false">Parámetros!$B$28</f>
        <v>Nuevo</v>
      </c>
      <c r="I56" s="10" t="str">
        <f aca="false">Parámetros!$B$29</f>
        <v>Clásica</v>
      </c>
      <c r="J56" s="11" t="s">
        <v>778</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t="s">
        <v>779</v>
      </c>
      <c r="P56" s="2" t="s">
        <v>166</v>
      </c>
      <c r="Q56" s="2" t="s">
        <v>601</v>
      </c>
      <c r="R56" s="2" t="s">
        <v>780</v>
      </c>
      <c r="S56" s="2" t="s">
        <v>103</v>
      </c>
      <c r="T56" s="2" t="s">
        <v>170</v>
      </c>
      <c r="U56" s="2" t="n">
        <v>44</v>
      </c>
      <c r="V56" s="2" t="s">
        <v>171</v>
      </c>
      <c r="W56" s="2" t="n">
        <v>44</v>
      </c>
      <c r="X56" s="2"/>
      <c r="Y56" s="2"/>
      <c r="Z56" s="2"/>
      <c r="AA56" s="2" t="s">
        <v>98</v>
      </c>
      <c r="AB56" s="2" t="s">
        <v>426</v>
      </c>
      <c r="AC56" s="2"/>
      <c r="AD56" s="2" t="s">
        <v>103</v>
      </c>
      <c r="AE56" s="2"/>
      <c r="AF56" s="2"/>
      <c r="AG56" s="2" t="s">
        <v>781</v>
      </c>
      <c r="AH56" s="2" t="s">
        <v>782</v>
      </c>
      <c r="AI56" s="2" t="s">
        <v>783</v>
      </c>
      <c r="AJ56" s="2" t="s">
        <v>784</v>
      </c>
      <c r="AK56" s="2"/>
      <c r="AL56" s="2"/>
      <c r="AM56" s="2"/>
      <c r="AN56" s="2" t="s">
        <v>175</v>
      </c>
      <c r="AO56" s="2" t="s">
        <v>785</v>
      </c>
      <c r="AP56" s="2" t="s">
        <v>89</v>
      </c>
    </row>
    <row r="57" customFormat="false" ht="15" hidden="false" customHeight="false" outlineLevel="0" collapsed="false">
      <c r="A57" s="8" t="s">
        <v>786</v>
      </c>
      <c r="B57" s="8" t="s">
        <v>786</v>
      </c>
      <c r="C57" s="2" t="s">
        <v>787</v>
      </c>
      <c r="D57" s="2" t="s">
        <v>350</v>
      </c>
      <c r="E57" s="2" t="s">
        <v>351</v>
      </c>
      <c r="F57" s="9" t="n">
        <f aca="false">Precios!R57</f>
        <v>1502.28</v>
      </c>
      <c r="G57" s="2" t="n">
        <v>98</v>
      </c>
      <c r="H57" s="10" t="str">
        <f aca="false">Parámetros!$B$28</f>
        <v>Nuevo</v>
      </c>
      <c r="I57" s="10" t="str">
        <f aca="false">Parámetros!$B$29</f>
        <v>Clásica</v>
      </c>
      <c r="J57" s="11" t="s">
        <v>788</v>
      </c>
      <c r="K57" s="10" t="str">
        <f aca="false">Parámetros!$B$30</f>
        <v>Mercado Envíos</v>
      </c>
      <c r="L57" s="2" t="str">
        <f aca="false">IF(F57&gt;=Parámetros!$B$7,"Envío gratis (obligatorio en Mercado Libre)",Parámetros!$B$31)</f>
        <v>Envío gratis (obligatorio en Mercado Libre)</v>
      </c>
      <c r="M57" s="10" t="str">
        <f aca="false">Parámetros!$B$32</f>
        <v>No acepto</v>
      </c>
      <c r="N57" s="10" t="str">
        <f aca="false">Parámetros!$B$33</f>
        <v>Sin garantía</v>
      </c>
      <c r="O57" s="2" t="s">
        <v>789</v>
      </c>
      <c r="P57" s="2" t="s">
        <v>790</v>
      </c>
      <c r="Q57" s="2" t="s">
        <v>791</v>
      </c>
      <c r="R57" s="2"/>
      <c r="S57" s="2" t="s">
        <v>792</v>
      </c>
      <c r="T57" s="2" t="s">
        <v>793</v>
      </c>
      <c r="U57" s="2" t="n">
        <v>3</v>
      </c>
      <c r="V57" s="2" t="s">
        <v>757</v>
      </c>
      <c r="W57" s="2" t="n">
        <v>3</v>
      </c>
      <c r="X57" s="2" t="s">
        <v>794</v>
      </c>
      <c r="Y57" s="2" t="s">
        <v>792</v>
      </c>
      <c r="Z57" s="2" t="s">
        <v>80</v>
      </c>
      <c r="AA57" s="2"/>
      <c r="AB57" s="2"/>
      <c r="AC57" s="2"/>
      <c r="AD57" s="2"/>
      <c r="AE57" s="2"/>
      <c r="AF57" s="2"/>
      <c r="AG57" s="2" t="s">
        <v>795</v>
      </c>
      <c r="AH57" s="2" t="s">
        <v>796</v>
      </c>
      <c r="AI57" s="2" t="s">
        <v>797</v>
      </c>
      <c r="AJ57" s="2"/>
      <c r="AK57" s="2"/>
      <c r="AL57" s="2"/>
      <c r="AM57" s="2"/>
      <c r="AN57" s="2" t="s">
        <v>87</v>
      </c>
      <c r="AO57" s="2" t="s">
        <v>798</v>
      </c>
      <c r="AP57" s="2" t="s">
        <v>89</v>
      </c>
    </row>
    <row r="58" customFormat="false" ht="15" hidden="false" customHeight="false" outlineLevel="0" collapsed="false">
      <c r="A58" s="8" t="s">
        <v>799</v>
      </c>
      <c r="B58" s="8" t="s">
        <v>799</v>
      </c>
      <c r="C58" s="2" t="s">
        <v>800</v>
      </c>
      <c r="D58" s="2" t="s">
        <v>350</v>
      </c>
      <c r="E58" s="2" t="s">
        <v>351</v>
      </c>
      <c r="F58" s="9" t="n">
        <f aca="false">Precios!R58</f>
        <v>598</v>
      </c>
      <c r="G58" s="2" t="n">
        <v>839</v>
      </c>
      <c r="H58" s="10" t="str">
        <f aca="false">Parámetros!$B$28</f>
        <v>Nuevo</v>
      </c>
      <c r="I58" s="10" t="str">
        <f aca="false">Parámetros!$B$29</f>
        <v>Clásica</v>
      </c>
      <c r="J58" s="11" t="s">
        <v>801</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t="s">
        <v>802</v>
      </c>
      <c r="P58" s="2" t="s">
        <v>803</v>
      </c>
      <c r="Q58" s="2"/>
      <c r="R58" s="2"/>
      <c r="S58" s="2" t="s">
        <v>804</v>
      </c>
      <c r="T58" s="2" t="s">
        <v>76</v>
      </c>
      <c r="U58" s="2" t="n">
        <v>3</v>
      </c>
      <c r="V58" s="2" t="s">
        <v>805</v>
      </c>
      <c r="W58" s="2" t="n">
        <v>3</v>
      </c>
      <c r="X58" s="2" t="s">
        <v>806</v>
      </c>
      <c r="Y58" s="2"/>
      <c r="Z58" s="2" t="s">
        <v>80</v>
      </c>
      <c r="AA58" s="2"/>
      <c r="AB58" s="2"/>
      <c r="AC58" s="2"/>
      <c r="AD58" s="2"/>
      <c r="AE58" s="2"/>
      <c r="AF58" s="2" t="s">
        <v>807</v>
      </c>
      <c r="AG58" s="2" t="s">
        <v>808</v>
      </c>
      <c r="AH58" s="2" t="s">
        <v>809</v>
      </c>
      <c r="AI58" s="2" t="s">
        <v>810</v>
      </c>
      <c r="AJ58" s="2"/>
      <c r="AK58" s="2"/>
      <c r="AL58" s="2"/>
      <c r="AM58" s="2"/>
      <c r="AN58" s="2" t="s">
        <v>87</v>
      </c>
      <c r="AO58" s="2" t="s">
        <v>811</v>
      </c>
      <c r="AP58" s="2" t="s">
        <v>89</v>
      </c>
    </row>
    <row r="59" customFormat="false" ht="15" hidden="false" customHeight="false" outlineLevel="0" collapsed="false">
      <c r="A59" s="8" t="s">
        <v>812</v>
      </c>
      <c r="B59" s="8" t="s">
        <v>812</v>
      </c>
      <c r="C59" s="2" t="s">
        <v>813</v>
      </c>
      <c r="D59" s="2" t="s">
        <v>162</v>
      </c>
      <c r="E59" s="2" t="s">
        <v>163</v>
      </c>
      <c r="F59" s="9" t="n">
        <f aca="false">Precios!R59</f>
        <v>457</v>
      </c>
      <c r="G59" s="2" t="n">
        <v>142</v>
      </c>
      <c r="H59" s="10" t="str">
        <f aca="false">Parámetros!$B$28</f>
        <v>Nuevo</v>
      </c>
      <c r="I59" s="10" t="str">
        <f aca="false">Parámetros!$B$29</f>
        <v>Clásica</v>
      </c>
      <c r="J59" s="11" t="s">
        <v>814</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t="s">
        <v>815</v>
      </c>
      <c r="P59" s="2" t="s">
        <v>166</v>
      </c>
      <c r="Q59" s="2" t="s">
        <v>601</v>
      </c>
      <c r="R59" s="2" t="s">
        <v>780</v>
      </c>
      <c r="S59" s="2" t="s">
        <v>816</v>
      </c>
      <c r="T59" s="2" t="s">
        <v>170</v>
      </c>
      <c r="U59" s="2" t="n">
        <v>40</v>
      </c>
      <c r="V59" s="2" t="s">
        <v>171</v>
      </c>
      <c r="W59" s="2" t="n">
        <v>40</v>
      </c>
      <c r="X59" s="2"/>
      <c r="Y59" s="2"/>
      <c r="Z59" s="2"/>
      <c r="AA59" s="2" t="s">
        <v>276</v>
      </c>
      <c r="AB59" s="2" t="s">
        <v>286</v>
      </c>
      <c r="AC59" s="2"/>
      <c r="AD59" s="2" t="s">
        <v>253</v>
      </c>
      <c r="AE59" s="2"/>
      <c r="AF59" s="2"/>
      <c r="AG59" s="2" t="s">
        <v>817</v>
      </c>
      <c r="AH59" s="2" t="s">
        <v>818</v>
      </c>
      <c r="AI59" s="2" t="s">
        <v>819</v>
      </c>
      <c r="AJ59" s="2"/>
      <c r="AK59" s="2"/>
      <c r="AL59" s="2"/>
      <c r="AM59" s="2"/>
      <c r="AN59" s="2" t="s">
        <v>175</v>
      </c>
      <c r="AO59" s="2" t="s">
        <v>820</v>
      </c>
      <c r="AP59" s="2" t="s">
        <v>89</v>
      </c>
    </row>
    <row r="60" customFormat="false" ht="15" hidden="false" customHeight="false" outlineLevel="0" collapsed="false">
      <c r="A60" s="8" t="s">
        <v>821</v>
      </c>
      <c r="B60" s="8" t="s">
        <v>821</v>
      </c>
      <c r="C60" s="2" t="s">
        <v>822</v>
      </c>
      <c r="D60" s="2" t="s">
        <v>144</v>
      </c>
      <c r="E60" s="2" t="s">
        <v>145</v>
      </c>
      <c r="F60" s="9" t="n">
        <f aca="false">Precios!R60</f>
        <v>205</v>
      </c>
      <c r="G60" s="2" t="n">
        <v>2652</v>
      </c>
      <c r="H60" s="10" t="str">
        <f aca="false">Parámetros!$B$28</f>
        <v>Nuevo</v>
      </c>
      <c r="I60" s="10" t="str">
        <f aca="false">Parámetros!$B$29</f>
        <v>Clásica</v>
      </c>
      <c r="J60" s="11" t="s">
        <v>823</v>
      </c>
      <c r="K60" s="10" t="str">
        <f aca="false">Parámetros!$B$30</f>
        <v>Mercado Envíos</v>
      </c>
      <c r="L60" s="2" t="str">
        <f aca="false">IF(F60&gt;=Parámetros!$B$7,"Envío gratis (obligatorio en Mercado Libre)",Parámetros!$B$31)</f>
        <v>A cargo del comprador</v>
      </c>
      <c r="M60" s="10" t="str">
        <f aca="false">Parámetros!$B$32</f>
        <v>No acepto</v>
      </c>
      <c r="N60" s="10" t="str">
        <f aca="false">Parámetros!$B$33</f>
        <v>Sin garantía</v>
      </c>
      <c r="O60" s="2" t="s">
        <v>824</v>
      </c>
      <c r="P60" s="2" t="s">
        <v>825</v>
      </c>
      <c r="Q60" s="2" t="s">
        <v>791</v>
      </c>
      <c r="R60" s="2"/>
      <c r="S60" s="2"/>
      <c r="T60" s="2" t="s">
        <v>152</v>
      </c>
      <c r="U60" s="2" t="n">
        <v>20</v>
      </c>
      <c r="V60" s="2" t="s">
        <v>133</v>
      </c>
      <c r="W60" s="2" t="n">
        <v>20</v>
      </c>
      <c r="X60" s="2" t="s">
        <v>826</v>
      </c>
      <c r="Y60" s="2" t="s">
        <v>827</v>
      </c>
      <c r="Z60" s="2" t="s">
        <v>136</v>
      </c>
      <c r="AA60" s="2"/>
      <c r="AB60" s="2"/>
      <c r="AC60" s="2"/>
      <c r="AD60" s="2"/>
      <c r="AE60" s="2"/>
      <c r="AF60" s="2"/>
      <c r="AG60" s="2" t="s">
        <v>828</v>
      </c>
      <c r="AH60" s="2" t="s">
        <v>829</v>
      </c>
      <c r="AI60" s="2" t="s">
        <v>830</v>
      </c>
      <c r="AJ60" s="2" t="s">
        <v>831</v>
      </c>
      <c r="AK60" s="2"/>
      <c r="AL60" s="2"/>
      <c r="AM60" s="2"/>
      <c r="AN60" s="2" t="s">
        <v>87</v>
      </c>
      <c r="AO60" s="2" t="s">
        <v>832</v>
      </c>
      <c r="AP60" s="2" t="s">
        <v>89</v>
      </c>
    </row>
    <row r="61" customFormat="false" ht="15" hidden="false" customHeight="false" outlineLevel="0" collapsed="false">
      <c r="A61" s="8" t="s">
        <v>833</v>
      </c>
      <c r="B61" s="8" t="s">
        <v>833</v>
      </c>
      <c r="C61" s="2" t="s">
        <v>834</v>
      </c>
      <c r="D61" s="2" t="s">
        <v>162</v>
      </c>
      <c r="E61" s="2" t="s">
        <v>163</v>
      </c>
      <c r="F61" s="9" t="n">
        <f aca="false">Precios!R61</f>
        <v>852.65</v>
      </c>
      <c r="G61" s="2" t="n">
        <v>141</v>
      </c>
      <c r="H61" s="10" t="str">
        <f aca="false">Parámetros!$B$28</f>
        <v>Nuevo</v>
      </c>
      <c r="I61" s="10" t="str">
        <f aca="false">Parámetros!$B$29</f>
        <v>Clásica</v>
      </c>
      <c r="J61" s="11" t="s">
        <v>835</v>
      </c>
      <c r="K61" s="10" t="str">
        <f aca="false">Parámetros!$B$30</f>
        <v>Mercado Envíos</v>
      </c>
      <c r="L61" s="2" t="str">
        <f aca="false">IF(F61&gt;=Parámetros!$B$7,"Envío gratis (obligatorio en Mercado Libre)",Parámetros!$B$31)</f>
        <v>Envío gratis (obligatorio en Mercado Libre)</v>
      </c>
      <c r="M61" s="10" t="str">
        <f aca="false">Parámetros!$B$32</f>
        <v>No acepto</v>
      </c>
      <c r="N61" s="10" t="str">
        <f aca="false">Parámetros!$B$33</f>
        <v>Sin garantía</v>
      </c>
      <c r="O61" s="2" t="s">
        <v>836</v>
      </c>
      <c r="P61" s="2" t="s">
        <v>166</v>
      </c>
      <c r="Q61" s="2" t="s">
        <v>601</v>
      </c>
      <c r="R61" s="2" t="s">
        <v>378</v>
      </c>
      <c r="S61" s="2" t="s">
        <v>816</v>
      </c>
      <c r="T61" s="2" t="s">
        <v>170</v>
      </c>
      <c r="U61" s="2" t="n">
        <v>40</v>
      </c>
      <c r="V61" s="2" t="s">
        <v>171</v>
      </c>
      <c r="W61" s="2" t="n">
        <v>40</v>
      </c>
      <c r="X61" s="2"/>
      <c r="Y61" s="2"/>
      <c r="Z61" s="2"/>
      <c r="AA61" s="2" t="s">
        <v>266</v>
      </c>
      <c r="AB61" s="2" t="s">
        <v>266</v>
      </c>
      <c r="AC61" s="2"/>
      <c r="AD61" s="2" t="s">
        <v>816</v>
      </c>
      <c r="AE61" s="2"/>
      <c r="AF61" s="2"/>
      <c r="AG61" s="2" t="s">
        <v>837</v>
      </c>
      <c r="AH61" s="2" t="s">
        <v>838</v>
      </c>
      <c r="AI61" s="2" t="s">
        <v>839</v>
      </c>
      <c r="AJ61" s="2"/>
      <c r="AK61" s="2"/>
      <c r="AL61" s="2"/>
      <c r="AM61" s="2"/>
      <c r="AN61" s="2" t="s">
        <v>175</v>
      </c>
      <c r="AO61" s="2" t="s">
        <v>840</v>
      </c>
      <c r="AP61" s="2" t="s">
        <v>89</v>
      </c>
    </row>
    <row r="62" customFormat="false" ht="15" hidden="false" customHeight="false" outlineLevel="0" collapsed="false">
      <c r="A62" s="8" t="s">
        <v>841</v>
      </c>
      <c r="B62" s="8" t="s">
        <v>841</v>
      </c>
      <c r="C62" s="2" t="s">
        <v>842</v>
      </c>
      <c r="D62" s="2" t="s">
        <v>843</v>
      </c>
      <c r="E62" s="2" t="s">
        <v>844</v>
      </c>
      <c r="F62" s="9" t="n">
        <f aca="false">Precios!R62</f>
        <v>189</v>
      </c>
      <c r="G62" s="2" t="n">
        <v>341</v>
      </c>
      <c r="H62" s="10" t="str">
        <f aca="false">Parámetros!$B$28</f>
        <v>Nuevo</v>
      </c>
      <c r="I62" s="10" t="str">
        <f aca="false">Parámetros!$B$29</f>
        <v>Clásica</v>
      </c>
      <c r="J62" s="11" t="s">
        <v>845</v>
      </c>
      <c r="K62" s="10" t="str">
        <f aca="false">Parámetros!$B$30</f>
        <v>Mercado Envíos</v>
      </c>
      <c r="L62" s="2" t="str">
        <f aca="false">IF(F62&gt;=Parámetros!$B$7,"Envío gratis (obligatorio en Mercado Libre)",Parámetros!$B$31)</f>
        <v>A cargo del comprador</v>
      </c>
      <c r="M62" s="10" t="str">
        <f aca="false">Parámetros!$B$32</f>
        <v>No acepto</v>
      </c>
      <c r="N62" s="10" t="str">
        <f aca="false">Parámetros!$B$33</f>
        <v>Sin garantía</v>
      </c>
      <c r="O62" s="2" t="s">
        <v>846</v>
      </c>
      <c r="P62" s="2" t="s">
        <v>847</v>
      </c>
      <c r="Q62" s="2"/>
      <c r="R62" s="2"/>
      <c r="S62" s="2"/>
      <c r="T62" s="2" t="s">
        <v>848</v>
      </c>
      <c r="U62" s="2" t="n">
        <v>100</v>
      </c>
      <c r="V62" s="2" t="s">
        <v>171</v>
      </c>
      <c r="W62" s="2" t="n">
        <v>100</v>
      </c>
      <c r="X62" s="2"/>
      <c r="Y62" s="2"/>
      <c r="Z62" s="2"/>
      <c r="AA62" s="2"/>
      <c r="AB62" s="2"/>
      <c r="AC62" s="2"/>
      <c r="AD62" s="2"/>
      <c r="AE62" s="2"/>
      <c r="AF62" s="2"/>
      <c r="AG62" s="2" t="s">
        <v>849</v>
      </c>
      <c r="AH62" s="2" t="s">
        <v>850</v>
      </c>
      <c r="AI62" s="2" t="s">
        <v>851</v>
      </c>
      <c r="AJ62" s="2" t="s">
        <v>852</v>
      </c>
      <c r="AK62" s="2"/>
      <c r="AL62" s="2"/>
      <c r="AM62" s="2"/>
      <c r="AN62" s="2" t="s">
        <v>87</v>
      </c>
      <c r="AO62" s="2" t="s">
        <v>853</v>
      </c>
      <c r="AP62" s="2" t="s">
        <v>89</v>
      </c>
    </row>
    <row r="63" customFormat="false" ht="15" hidden="false" customHeight="false" outlineLevel="0" collapsed="false">
      <c r="A63" s="8" t="s">
        <v>854</v>
      </c>
      <c r="B63" s="8" t="s">
        <v>854</v>
      </c>
      <c r="C63" s="2" t="s">
        <v>855</v>
      </c>
      <c r="D63" s="2" t="s">
        <v>483</v>
      </c>
      <c r="E63" s="2" t="s">
        <v>484</v>
      </c>
      <c r="F63" s="9" t="n">
        <f aca="false">Precios!R63</f>
        <v>1189</v>
      </c>
      <c r="G63" s="2" t="n">
        <v>403</v>
      </c>
      <c r="H63" s="10" t="str">
        <f aca="false">Parámetros!$B$28</f>
        <v>Nuevo</v>
      </c>
      <c r="I63" s="10" t="str">
        <f aca="false">Parámetros!$B$29</f>
        <v>Clásica</v>
      </c>
      <c r="J63" s="11" t="s">
        <v>856</v>
      </c>
      <c r="K63" s="10" t="str">
        <f aca="false">Parámetros!$B$30</f>
        <v>Mercado Envíos</v>
      </c>
      <c r="L63" s="2" t="str">
        <f aca="false">IF(F63&gt;=Parámetros!$B$7,"Envío gratis (obligatorio en Mercado Libre)",Parámetros!$B$31)</f>
        <v>Envío gratis (obligatorio en Mercado Libre)</v>
      </c>
      <c r="M63" s="10" t="str">
        <f aca="false">Parámetros!$B$32</f>
        <v>No acepto</v>
      </c>
      <c r="N63" s="10" t="str">
        <f aca="false">Parámetros!$B$33</f>
        <v>Sin garantía</v>
      </c>
      <c r="O63" s="2" t="s">
        <v>857</v>
      </c>
      <c r="P63" s="2" t="s">
        <v>858</v>
      </c>
      <c r="Q63" s="2" t="s">
        <v>488</v>
      </c>
      <c r="R63" s="2" t="s">
        <v>859</v>
      </c>
      <c r="S63" s="2"/>
      <c r="T63" s="2" t="s">
        <v>860</v>
      </c>
      <c r="U63" s="2" t="n">
        <v>5</v>
      </c>
      <c r="V63" s="2" t="s">
        <v>77</v>
      </c>
      <c r="W63" s="2" t="n">
        <v>1</v>
      </c>
      <c r="X63" s="2" t="s">
        <v>861</v>
      </c>
      <c r="Y63" s="2" t="s">
        <v>862</v>
      </c>
      <c r="Z63" s="2" t="s">
        <v>494</v>
      </c>
      <c r="AA63" s="2"/>
      <c r="AB63" s="2"/>
      <c r="AC63" s="2"/>
      <c r="AD63" s="2"/>
      <c r="AE63" s="2"/>
      <c r="AF63" s="2" t="s">
        <v>863</v>
      </c>
      <c r="AG63" s="2" t="s">
        <v>864</v>
      </c>
      <c r="AH63" s="2" t="s">
        <v>865</v>
      </c>
      <c r="AI63" s="2" t="s">
        <v>866</v>
      </c>
      <c r="AJ63" s="2" t="s">
        <v>867</v>
      </c>
      <c r="AK63" s="2" t="s">
        <v>868</v>
      </c>
      <c r="AL63" s="2"/>
      <c r="AM63" s="2"/>
      <c r="AN63" s="2" t="s">
        <v>87</v>
      </c>
      <c r="AO63" s="2" t="s">
        <v>869</v>
      </c>
      <c r="AP63" s="2" t="s">
        <v>89</v>
      </c>
    </row>
    <row r="64" customFormat="false" ht="15" hidden="false" customHeight="false" outlineLevel="0" collapsed="false">
      <c r="A64" s="8" t="s">
        <v>870</v>
      </c>
      <c r="B64" s="8" t="s">
        <v>870</v>
      </c>
      <c r="C64" s="2" t="s">
        <v>871</v>
      </c>
      <c r="D64" s="2" t="s">
        <v>872</v>
      </c>
      <c r="E64" s="2" t="s">
        <v>873</v>
      </c>
      <c r="F64" s="9" t="n">
        <f aca="false">Precios!R64</f>
        <v>147</v>
      </c>
      <c r="G64" s="2" t="n">
        <v>1638</v>
      </c>
      <c r="H64" s="10" t="str">
        <f aca="false">Parámetros!$B$28</f>
        <v>Nuevo</v>
      </c>
      <c r="I64" s="10" t="str">
        <f aca="false">Parámetros!$B$29</f>
        <v>Clásica</v>
      </c>
      <c r="J64" s="11" t="s">
        <v>874</v>
      </c>
      <c r="K64" s="10" t="str">
        <f aca="false">Parámetros!$B$30</f>
        <v>Mercado Envíos</v>
      </c>
      <c r="L64" s="2" t="str">
        <f aca="false">IF(F64&gt;=Parámetros!$B$7,"Envío gratis (obligatorio en Mercado Libre)",Parámetros!$B$31)</f>
        <v>A cargo del comprador</v>
      </c>
      <c r="M64" s="10" t="str">
        <f aca="false">Parámetros!$B$32</f>
        <v>No acepto</v>
      </c>
      <c r="N64" s="10" t="str">
        <f aca="false">Parámetros!$B$33</f>
        <v>Sin garantía</v>
      </c>
      <c r="O64" s="2" t="s">
        <v>875</v>
      </c>
      <c r="P64" s="2" t="s">
        <v>166</v>
      </c>
      <c r="Q64" s="2" t="s">
        <v>601</v>
      </c>
      <c r="R64" s="2" t="s">
        <v>168</v>
      </c>
      <c r="S64" s="2" t="s">
        <v>876</v>
      </c>
      <c r="T64" s="2" t="s">
        <v>877</v>
      </c>
      <c r="U64" s="2" t="n">
        <v>160</v>
      </c>
      <c r="V64" s="2" t="s">
        <v>878</v>
      </c>
      <c r="W64" s="2" t="n">
        <v>2</v>
      </c>
      <c r="X64" s="2"/>
      <c r="Y64" s="2"/>
      <c r="Z64" s="2"/>
      <c r="AA64" s="2"/>
      <c r="AB64" s="2"/>
      <c r="AC64" s="2"/>
      <c r="AD64" s="2"/>
      <c r="AE64" s="2"/>
      <c r="AF64" s="2"/>
      <c r="AG64" s="2" t="s">
        <v>879</v>
      </c>
      <c r="AH64" s="2" t="s">
        <v>880</v>
      </c>
      <c r="AI64" s="2" t="s">
        <v>881</v>
      </c>
      <c r="AJ64" s="2" t="s">
        <v>882</v>
      </c>
      <c r="AK64" s="2"/>
      <c r="AL64" s="2"/>
      <c r="AM64" s="2"/>
      <c r="AN64" s="2" t="s">
        <v>175</v>
      </c>
      <c r="AO64" s="2" t="s">
        <v>883</v>
      </c>
      <c r="AP64" s="2" t="s">
        <v>89</v>
      </c>
    </row>
    <row r="65" customFormat="false" ht="15" hidden="false" customHeight="false" outlineLevel="0" collapsed="false">
      <c r="A65" s="8" t="s">
        <v>884</v>
      </c>
      <c r="B65" s="8" t="s">
        <v>884</v>
      </c>
      <c r="C65" s="2" t="s">
        <v>885</v>
      </c>
      <c r="D65" s="2" t="s">
        <v>162</v>
      </c>
      <c r="E65" s="2" t="s">
        <v>163</v>
      </c>
      <c r="F65" s="9" t="n">
        <f aca="false">Precios!R65</f>
        <v>290.6</v>
      </c>
      <c r="G65" s="2" t="n">
        <v>224</v>
      </c>
      <c r="H65" s="10" t="str">
        <f aca="false">Parámetros!$B$28</f>
        <v>Nuevo</v>
      </c>
      <c r="I65" s="10" t="str">
        <f aca="false">Parámetros!$B$29</f>
        <v>Clásica</v>
      </c>
      <c r="J65" s="11" t="s">
        <v>886</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t="s">
        <v>887</v>
      </c>
      <c r="P65" s="2" t="s">
        <v>166</v>
      </c>
      <c r="Q65" s="2" t="s">
        <v>601</v>
      </c>
      <c r="R65" s="2" t="s">
        <v>168</v>
      </c>
      <c r="S65" s="2" t="s">
        <v>103</v>
      </c>
      <c r="T65" s="2" t="s">
        <v>170</v>
      </c>
      <c r="U65" s="2" t="n">
        <v>38</v>
      </c>
      <c r="V65" s="2" t="s">
        <v>171</v>
      </c>
      <c r="W65" s="2" t="n">
        <v>38</v>
      </c>
      <c r="X65" s="2"/>
      <c r="Y65" s="2"/>
      <c r="Z65" s="2"/>
      <c r="AA65" s="2" t="s">
        <v>98</v>
      </c>
      <c r="AB65" s="2" t="s">
        <v>888</v>
      </c>
      <c r="AC65" s="2"/>
      <c r="AD65" s="2" t="s">
        <v>103</v>
      </c>
      <c r="AE65" s="2"/>
      <c r="AF65" s="2"/>
      <c r="AG65" s="2" t="s">
        <v>889</v>
      </c>
      <c r="AH65" s="2" t="s">
        <v>890</v>
      </c>
      <c r="AI65" s="2"/>
      <c r="AJ65" s="2"/>
      <c r="AK65" s="2"/>
      <c r="AL65" s="2"/>
      <c r="AM65" s="2"/>
      <c r="AN65" s="2" t="s">
        <v>175</v>
      </c>
      <c r="AO65" s="2" t="s">
        <v>891</v>
      </c>
      <c r="AP65" s="2" t="s">
        <v>89</v>
      </c>
    </row>
    <row r="66" customFormat="false" ht="15" hidden="false" customHeight="false" outlineLevel="0" collapsed="false">
      <c r="A66" s="8" t="s">
        <v>892</v>
      </c>
      <c r="B66" s="8" t="s">
        <v>892</v>
      </c>
      <c r="C66" s="2" t="s">
        <v>893</v>
      </c>
      <c r="D66" s="2" t="s">
        <v>445</v>
      </c>
      <c r="E66" s="2" t="s">
        <v>446</v>
      </c>
      <c r="F66" s="9" t="n">
        <f aca="false">Precios!R66</f>
        <v>707.3</v>
      </c>
      <c r="G66" s="2" t="n">
        <v>356</v>
      </c>
      <c r="H66" s="10" t="str">
        <f aca="false">Parámetros!$B$28</f>
        <v>Nuevo</v>
      </c>
      <c r="I66" s="10" t="str">
        <f aca="false">Parámetros!$B$29</f>
        <v>Clásica</v>
      </c>
      <c r="J66" s="11" t="s">
        <v>894</v>
      </c>
      <c r="K66" s="10" t="str">
        <f aca="false">Parámetros!$B$30</f>
        <v>Mercado Envíos</v>
      </c>
      <c r="L66" s="2" t="str">
        <f aca="false">IF(F66&gt;=Parámetros!$B$7,"Envío gratis (obligatorio en Mercado Libre)",Parámetros!$B$31)</f>
        <v>Envío gratis (obligatorio en Mercado Libre)</v>
      </c>
      <c r="M66" s="10" t="str">
        <f aca="false">Parámetros!$B$32</f>
        <v>No acepto</v>
      </c>
      <c r="N66" s="10" t="str">
        <f aca="false">Parámetros!$B$33</f>
        <v>Sin garantía</v>
      </c>
      <c r="O66" s="2" t="s">
        <v>895</v>
      </c>
      <c r="P66" s="2" t="s">
        <v>896</v>
      </c>
      <c r="Q66" s="2" t="s">
        <v>897</v>
      </c>
      <c r="R66" s="2" t="s">
        <v>898</v>
      </c>
      <c r="S66" s="2"/>
      <c r="T66" s="2" t="s">
        <v>219</v>
      </c>
      <c r="U66" s="2" t="n">
        <v>12</v>
      </c>
      <c r="V66" s="2" t="s">
        <v>220</v>
      </c>
      <c r="W66" s="2" t="n">
        <v>12</v>
      </c>
      <c r="X66" s="2" t="s">
        <v>899</v>
      </c>
      <c r="Y66" s="2" t="s">
        <v>900</v>
      </c>
      <c r="Z66" s="2" t="s">
        <v>136</v>
      </c>
      <c r="AA66" s="2"/>
      <c r="AB66" s="2"/>
      <c r="AC66" s="2"/>
      <c r="AD66" s="2"/>
      <c r="AE66" s="2"/>
      <c r="AF66" s="2"/>
      <c r="AG66" s="2" t="s">
        <v>901</v>
      </c>
      <c r="AH66" s="2" t="s">
        <v>902</v>
      </c>
      <c r="AI66" s="2" t="s">
        <v>903</v>
      </c>
      <c r="AJ66" s="2"/>
      <c r="AK66" s="2"/>
      <c r="AL66" s="2"/>
      <c r="AM66" s="2"/>
      <c r="AN66" s="2" t="s">
        <v>87</v>
      </c>
      <c r="AO66" s="2" t="s">
        <v>904</v>
      </c>
      <c r="AP66" s="2" t="s">
        <v>89</v>
      </c>
    </row>
    <row r="67" customFormat="false" ht="15" hidden="false" customHeight="false" outlineLevel="0" collapsed="false">
      <c r="A67" s="8" t="s">
        <v>905</v>
      </c>
      <c r="B67" s="8" t="s">
        <v>905</v>
      </c>
      <c r="C67" s="2" t="s">
        <v>906</v>
      </c>
      <c r="D67" s="2" t="s">
        <v>240</v>
      </c>
      <c r="E67" s="2" t="s">
        <v>241</v>
      </c>
      <c r="F67" s="9" t="n">
        <f aca="false">Precios!R67</f>
        <v>116</v>
      </c>
      <c r="G67" s="2" t="n">
        <v>4287</v>
      </c>
      <c r="H67" s="10" t="str">
        <f aca="false">Parámetros!$B$28</f>
        <v>Nuevo</v>
      </c>
      <c r="I67" s="10" t="str">
        <f aca="false">Parámetros!$B$29</f>
        <v>Clásica</v>
      </c>
      <c r="J67" s="11" t="s">
        <v>907</v>
      </c>
      <c r="K67" s="10" t="str">
        <f aca="false">Parámetros!$B$30</f>
        <v>Mercado Envíos</v>
      </c>
      <c r="L67" s="2" t="str">
        <f aca="false">IF(F67&gt;=Parámetros!$B$7,"Envío gratis (obligatorio en Mercado Libre)",Parámetros!$B$31)</f>
        <v>A cargo del comprador</v>
      </c>
      <c r="M67" s="10" t="str">
        <f aca="false">Parámetros!$B$32</f>
        <v>No acepto</v>
      </c>
      <c r="N67" s="10" t="str">
        <f aca="false">Parámetros!$B$33</f>
        <v>Sin garantía</v>
      </c>
      <c r="O67" s="2" t="s">
        <v>908</v>
      </c>
      <c r="P67" s="2" t="s">
        <v>909</v>
      </c>
      <c r="Q67" s="2" t="s">
        <v>910</v>
      </c>
      <c r="R67" s="2"/>
      <c r="S67" s="2"/>
      <c r="T67" s="2" t="s">
        <v>152</v>
      </c>
      <c r="U67" s="2" t="n">
        <v>10</v>
      </c>
      <c r="V67" s="2" t="s">
        <v>133</v>
      </c>
      <c r="W67" s="2" t="n">
        <v>10</v>
      </c>
      <c r="X67" s="2" t="s">
        <v>911</v>
      </c>
      <c r="Y67" s="2" t="s">
        <v>912</v>
      </c>
      <c r="Z67" s="2" t="s">
        <v>136</v>
      </c>
      <c r="AA67" s="2"/>
      <c r="AB67" s="2"/>
      <c r="AC67" s="2"/>
      <c r="AD67" s="2"/>
      <c r="AE67" s="2"/>
      <c r="AF67" s="2" t="s">
        <v>913</v>
      </c>
      <c r="AG67" s="2" t="s">
        <v>914</v>
      </c>
      <c r="AH67" s="2" t="s">
        <v>915</v>
      </c>
      <c r="AI67" s="2" t="s">
        <v>916</v>
      </c>
      <c r="AJ67" s="2" t="s">
        <v>917</v>
      </c>
      <c r="AK67" s="2" t="s">
        <v>918</v>
      </c>
      <c r="AL67" s="2"/>
      <c r="AM67" s="2"/>
      <c r="AN67" s="2" t="s">
        <v>87</v>
      </c>
      <c r="AO67" s="2" t="s">
        <v>919</v>
      </c>
      <c r="AP67" s="2" t="s">
        <v>89</v>
      </c>
    </row>
    <row r="68" customFormat="false" ht="15" hidden="false" customHeight="false" outlineLevel="0" collapsed="false">
      <c r="A68" s="8" t="s">
        <v>920</v>
      </c>
      <c r="B68" s="8" t="s">
        <v>920</v>
      </c>
      <c r="C68" s="2" t="s">
        <v>921</v>
      </c>
      <c r="D68" s="2" t="s">
        <v>303</v>
      </c>
      <c r="E68" s="2" t="s">
        <v>304</v>
      </c>
      <c r="F68" s="9" t="n">
        <f aca="false">Precios!R68</f>
        <v>658</v>
      </c>
      <c r="G68" s="2" t="n">
        <v>494</v>
      </c>
      <c r="H68" s="10" t="str">
        <f aca="false">Parámetros!$B$28</f>
        <v>Nuevo</v>
      </c>
      <c r="I68" s="10" t="str">
        <f aca="false">Parámetros!$B$29</f>
        <v>Clásica</v>
      </c>
      <c r="J68" s="11" t="s">
        <v>922</v>
      </c>
      <c r="K68" s="10" t="str">
        <f aca="false">Parámetros!$B$30</f>
        <v>Mercado Envíos</v>
      </c>
      <c r="L68" s="2" t="str">
        <f aca="false">IF(F68&gt;=Parámetros!$B$7,"Envío gratis (obligatorio en Mercado Libre)",Parámetros!$B$31)</f>
        <v>Envío gratis (obligatorio en Mercado Libre)</v>
      </c>
      <c r="M68" s="10" t="str">
        <f aca="false">Parámetros!$B$32</f>
        <v>No acepto</v>
      </c>
      <c r="N68" s="10" t="str">
        <f aca="false">Parámetros!$B$33</f>
        <v>Sin garantía</v>
      </c>
      <c r="O68" s="2" t="s">
        <v>923</v>
      </c>
      <c r="P68" s="2" t="s">
        <v>412</v>
      </c>
      <c r="Q68" s="2" t="s">
        <v>411</v>
      </c>
      <c r="R68" s="2"/>
      <c r="S68" s="2"/>
      <c r="T68" s="2" t="s">
        <v>924</v>
      </c>
      <c r="U68" s="2" t="n">
        <v>60</v>
      </c>
      <c r="V68" s="2" t="s">
        <v>133</v>
      </c>
      <c r="W68" s="2" t="n">
        <v>60</v>
      </c>
      <c r="X68" s="2" t="s">
        <v>925</v>
      </c>
      <c r="Y68" s="2" t="s">
        <v>926</v>
      </c>
      <c r="Z68" s="2" t="s">
        <v>136</v>
      </c>
      <c r="AA68" s="2"/>
      <c r="AB68" s="2"/>
      <c r="AC68" s="2"/>
      <c r="AD68" s="2"/>
      <c r="AE68" s="2"/>
      <c r="AF68" s="2" t="s">
        <v>927</v>
      </c>
      <c r="AG68" s="2" t="s">
        <v>928</v>
      </c>
      <c r="AH68" s="2" t="s">
        <v>929</v>
      </c>
      <c r="AI68" s="2" t="s">
        <v>930</v>
      </c>
      <c r="AJ68" s="2"/>
      <c r="AK68" s="2"/>
      <c r="AL68" s="2"/>
      <c r="AM68" s="2"/>
      <c r="AN68" s="2" t="s">
        <v>87</v>
      </c>
      <c r="AO68" s="2" t="s">
        <v>931</v>
      </c>
      <c r="AP68" s="2" t="s">
        <v>89</v>
      </c>
    </row>
    <row r="69" customFormat="false" ht="15" hidden="false" customHeight="false" outlineLevel="0" collapsed="false">
      <c r="A69" s="8" t="s">
        <v>932</v>
      </c>
      <c r="B69" s="8" t="s">
        <v>932</v>
      </c>
      <c r="C69" s="2" t="s">
        <v>933</v>
      </c>
      <c r="D69" s="2" t="s">
        <v>162</v>
      </c>
      <c r="E69" s="2" t="s">
        <v>163</v>
      </c>
      <c r="F69" s="9" t="n">
        <f aca="false">Precios!R69</f>
        <v>284</v>
      </c>
      <c r="G69" s="2" t="n">
        <v>247</v>
      </c>
      <c r="H69" s="10" t="str">
        <f aca="false">Parámetros!$B$28</f>
        <v>Nuevo</v>
      </c>
      <c r="I69" s="10" t="str">
        <f aca="false">Parámetros!$B$29</f>
        <v>Clásica</v>
      </c>
      <c r="J69" s="11" t="s">
        <v>934</v>
      </c>
      <c r="K69" s="10" t="str">
        <f aca="false">Parámetros!$B$30</f>
        <v>Mercado Envíos</v>
      </c>
      <c r="L69" s="2" t="str">
        <f aca="false">IF(F69&gt;=Parámetros!$B$7,"Envío gratis (obligatorio en Mercado Libre)",Parámetros!$B$31)</f>
        <v>A cargo del comprador</v>
      </c>
      <c r="M69" s="10" t="str">
        <f aca="false">Parámetros!$B$32</f>
        <v>No acepto</v>
      </c>
      <c r="N69" s="10" t="str">
        <f aca="false">Parámetros!$B$33</f>
        <v>Sin garantía</v>
      </c>
      <c r="O69" s="2" t="s">
        <v>935</v>
      </c>
      <c r="P69" s="2" t="s">
        <v>230</v>
      </c>
      <c r="Q69" s="2" t="s">
        <v>601</v>
      </c>
      <c r="R69" s="2" t="s">
        <v>936</v>
      </c>
      <c r="S69" s="2" t="s">
        <v>937</v>
      </c>
      <c r="T69" s="2" t="s">
        <v>170</v>
      </c>
      <c r="U69" s="2" t="n">
        <v>40</v>
      </c>
      <c r="V69" s="2" t="s">
        <v>171</v>
      </c>
      <c r="W69" s="2" t="n">
        <v>40</v>
      </c>
      <c r="X69" s="2"/>
      <c r="Y69" s="2"/>
      <c r="Z69" s="2"/>
      <c r="AA69" s="2" t="s">
        <v>181</v>
      </c>
      <c r="AB69" s="2" t="s">
        <v>938</v>
      </c>
      <c r="AC69" s="2"/>
      <c r="AD69" s="2" t="s">
        <v>103</v>
      </c>
      <c r="AE69" s="2"/>
      <c r="AF69" s="2"/>
      <c r="AG69" s="2" t="s">
        <v>939</v>
      </c>
      <c r="AH69" s="2" t="s">
        <v>940</v>
      </c>
      <c r="AI69" s="2" t="s">
        <v>941</v>
      </c>
      <c r="AJ69" s="2" t="s">
        <v>942</v>
      </c>
      <c r="AK69" s="2"/>
      <c r="AL69" s="2"/>
      <c r="AM69" s="2"/>
      <c r="AN69" s="2" t="s">
        <v>175</v>
      </c>
      <c r="AO69" s="2" t="s">
        <v>943</v>
      </c>
      <c r="AP69" s="2" t="s">
        <v>89</v>
      </c>
    </row>
    <row r="70" customFormat="false" ht="15" hidden="false" customHeight="false" outlineLevel="0" collapsed="false">
      <c r="A70" s="8" t="s">
        <v>944</v>
      </c>
      <c r="B70" s="8" t="s">
        <v>944</v>
      </c>
      <c r="C70" s="2" t="s">
        <v>945</v>
      </c>
      <c r="D70" s="2" t="s">
        <v>240</v>
      </c>
      <c r="E70" s="2" t="s">
        <v>241</v>
      </c>
      <c r="F70" s="9" t="n">
        <f aca="false">Precios!R70</f>
        <v>259</v>
      </c>
      <c r="G70" s="2" t="n">
        <v>270</v>
      </c>
      <c r="H70" s="10" t="str">
        <f aca="false">Parámetros!$B$28</f>
        <v>Nuevo</v>
      </c>
      <c r="I70" s="10" t="str">
        <f aca="false">Parámetros!$B$29</f>
        <v>Clásica</v>
      </c>
      <c r="J70" s="11" t="s">
        <v>946</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t="s">
        <v>947</v>
      </c>
      <c r="P70" s="2" t="s">
        <v>948</v>
      </c>
      <c r="Q70" s="2" t="s">
        <v>949</v>
      </c>
      <c r="R70" s="2"/>
      <c r="S70" s="2"/>
      <c r="T70" s="2" t="s">
        <v>152</v>
      </c>
      <c r="U70" s="2" t="n">
        <v>15</v>
      </c>
      <c r="V70" s="2" t="s">
        <v>133</v>
      </c>
      <c r="W70" s="2" t="n">
        <v>15</v>
      </c>
      <c r="X70" s="2" t="s">
        <v>950</v>
      </c>
      <c r="Y70" s="2" t="s">
        <v>951</v>
      </c>
      <c r="Z70" s="2" t="s">
        <v>136</v>
      </c>
      <c r="AA70" s="2"/>
      <c r="AB70" s="2"/>
      <c r="AC70" s="2"/>
      <c r="AD70" s="2"/>
      <c r="AE70" s="2"/>
      <c r="AF70" s="2" t="s">
        <v>952</v>
      </c>
      <c r="AG70" s="2" t="s">
        <v>953</v>
      </c>
      <c r="AH70" s="2" t="s">
        <v>954</v>
      </c>
      <c r="AI70" s="2" t="s">
        <v>955</v>
      </c>
      <c r="AJ70" s="2"/>
      <c r="AK70" s="2"/>
      <c r="AL70" s="2"/>
      <c r="AM70" s="2"/>
      <c r="AN70" s="2" t="s">
        <v>87</v>
      </c>
      <c r="AO70" s="2" t="s">
        <v>956</v>
      </c>
      <c r="AP70" s="2" t="s">
        <v>89</v>
      </c>
    </row>
    <row r="71" customFormat="false" ht="15" hidden="false" customHeight="false" outlineLevel="0" collapsed="false">
      <c r="A71" s="8" t="s">
        <v>957</v>
      </c>
      <c r="B71" s="8" t="s">
        <v>957</v>
      </c>
      <c r="C71" s="2" t="s">
        <v>958</v>
      </c>
      <c r="D71" s="2" t="s">
        <v>350</v>
      </c>
      <c r="E71" s="2" t="s">
        <v>351</v>
      </c>
      <c r="F71" s="9" t="n">
        <f aca="false">Precios!R71</f>
        <v>1340</v>
      </c>
      <c r="G71" s="2" t="n">
        <v>0</v>
      </c>
      <c r="H71" s="10" t="str">
        <f aca="false">Parámetros!$B$28</f>
        <v>Nuevo</v>
      </c>
      <c r="I71" s="10" t="str">
        <f aca="false">Parámetros!$B$29</f>
        <v>Clásica</v>
      </c>
      <c r="J71" s="11" t="s">
        <v>959</v>
      </c>
      <c r="K71" s="10" t="str">
        <f aca="false">Parámetros!$B$30</f>
        <v>Mercado Envíos</v>
      </c>
      <c r="L71" s="2" t="str">
        <f aca="false">IF(F71&gt;=Parámetros!$B$7,"Envío gratis (obligatorio en Mercado Libre)",Parámetros!$B$31)</f>
        <v>Envío gratis (obligatorio en Mercado Libre)</v>
      </c>
      <c r="M71" s="10" t="str">
        <f aca="false">Parámetros!$B$32</f>
        <v>No acepto</v>
      </c>
      <c r="N71" s="10" t="str">
        <f aca="false">Parámetros!$B$33</f>
        <v>Sin garantía</v>
      </c>
      <c r="O71" s="2" t="s">
        <v>960</v>
      </c>
      <c r="P71" s="2" t="s">
        <v>961</v>
      </c>
      <c r="Q71" s="2" t="s">
        <v>962</v>
      </c>
      <c r="R71" s="2"/>
      <c r="S71" s="2"/>
      <c r="T71" s="2" t="s">
        <v>963</v>
      </c>
      <c r="U71" s="2" t="n">
        <v>30</v>
      </c>
      <c r="V71" s="2" t="s">
        <v>544</v>
      </c>
      <c r="W71" s="2" t="n">
        <v>30</v>
      </c>
      <c r="X71" s="2" t="s">
        <v>964</v>
      </c>
      <c r="Y71" s="2" t="s">
        <v>965</v>
      </c>
      <c r="Z71" s="2" t="s">
        <v>136</v>
      </c>
      <c r="AA71" s="2"/>
      <c r="AB71" s="2"/>
      <c r="AC71" s="2"/>
      <c r="AD71" s="2"/>
      <c r="AE71" s="2"/>
      <c r="AF71" s="2"/>
      <c r="AG71" s="2" t="s">
        <v>966</v>
      </c>
      <c r="AH71" s="2" t="s">
        <v>967</v>
      </c>
      <c r="AI71" s="2" t="s">
        <v>968</v>
      </c>
      <c r="AJ71" s="2" t="s">
        <v>969</v>
      </c>
      <c r="AK71" s="2"/>
      <c r="AL71" s="2"/>
      <c r="AM71" s="2"/>
      <c r="AN71" s="2" t="s">
        <v>87</v>
      </c>
      <c r="AO71" s="2" t="s">
        <v>970</v>
      </c>
      <c r="AP71" s="2" t="s">
        <v>89</v>
      </c>
    </row>
    <row r="72" customFormat="false" ht="15" hidden="false" customHeight="false" outlineLevel="0" collapsed="false">
      <c r="A72" s="8" t="s">
        <v>971</v>
      </c>
      <c r="B72" s="8" t="s">
        <v>971</v>
      </c>
      <c r="C72" s="2" t="s">
        <v>972</v>
      </c>
      <c r="D72" s="2" t="s">
        <v>303</v>
      </c>
      <c r="E72" s="2" t="s">
        <v>304</v>
      </c>
      <c r="F72" s="9" t="n">
        <f aca="false">Precios!R72</f>
        <v>410</v>
      </c>
      <c r="G72" s="2" t="n">
        <v>830</v>
      </c>
      <c r="H72" s="10" t="str">
        <f aca="false">Parámetros!$B$28</f>
        <v>Nuevo</v>
      </c>
      <c r="I72" s="10" t="str">
        <f aca="false">Parámetros!$B$29</f>
        <v>Clásica</v>
      </c>
      <c r="J72" s="11" t="s">
        <v>973</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t="s">
        <v>974</v>
      </c>
      <c r="P72" s="2" t="s">
        <v>412</v>
      </c>
      <c r="Q72" s="2" t="s">
        <v>411</v>
      </c>
      <c r="R72" s="2"/>
      <c r="S72" s="2"/>
      <c r="T72" s="2" t="s">
        <v>924</v>
      </c>
      <c r="U72" s="2" t="n">
        <v>30</v>
      </c>
      <c r="V72" s="2" t="s">
        <v>133</v>
      </c>
      <c r="W72" s="2" t="n">
        <v>30</v>
      </c>
      <c r="X72" s="2" t="s">
        <v>925</v>
      </c>
      <c r="Y72" s="2" t="s">
        <v>926</v>
      </c>
      <c r="Z72" s="2" t="s">
        <v>136</v>
      </c>
      <c r="AA72" s="2"/>
      <c r="AB72" s="2"/>
      <c r="AC72" s="2"/>
      <c r="AD72" s="2"/>
      <c r="AE72" s="2"/>
      <c r="AF72" s="2" t="s">
        <v>927</v>
      </c>
      <c r="AG72" s="2" t="s">
        <v>928</v>
      </c>
      <c r="AH72" s="2" t="s">
        <v>975</v>
      </c>
      <c r="AI72" s="2" t="s">
        <v>976</v>
      </c>
      <c r="AJ72" s="2" t="s">
        <v>977</v>
      </c>
      <c r="AK72" s="2"/>
      <c r="AL72" s="2"/>
      <c r="AM72" s="2"/>
      <c r="AN72" s="2" t="s">
        <v>87</v>
      </c>
      <c r="AO72" s="2" t="s">
        <v>978</v>
      </c>
      <c r="AP72" s="2" t="s">
        <v>89</v>
      </c>
    </row>
    <row r="73" customFormat="false" ht="15" hidden="false" customHeight="false" outlineLevel="0" collapsed="false">
      <c r="A73" s="8" t="s">
        <v>979</v>
      </c>
      <c r="B73" s="8" t="s">
        <v>979</v>
      </c>
      <c r="C73" s="2" t="s">
        <v>980</v>
      </c>
      <c r="D73" s="2" t="s">
        <v>162</v>
      </c>
      <c r="E73" s="2" t="s">
        <v>163</v>
      </c>
      <c r="F73" s="9" t="n">
        <f aca="false">Precios!R73</f>
        <v>382</v>
      </c>
      <c r="G73" s="2" t="n">
        <v>147</v>
      </c>
      <c r="H73" s="10" t="str">
        <f aca="false">Parámetros!$B$28</f>
        <v>Nuevo</v>
      </c>
      <c r="I73" s="10" t="str">
        <f aca="false">Parámetros!$B$29</f>
        <v>Clásica</v>
      </c>
      <c r="J73" s="11" t="s">
        <v>981</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t="s">
        <v>982</v>
      </c>
      <c r="P73" s="2" t="s">
        <v>166</v>
      </c>
      <c r="Q73" s="2" t="s">
        <v>601</v>
      </c>
      <c r="R73" s="2" t="s">
        <v>780</v>
      </c>
      <c r="S73" s="2" t="s">
        <v>983</v>
      </c>
      <c r="T73" s="2" t="s">
        <v>170</v>
      </c>
      <c r="U73" s="2" t="n">
        <v>40</v>
      </c>
      <c r="V73" s="2" t="s">
        <v>171</v>
      </c>
      <c r="W73" s="2" t="n">
        <v>40</v>
      </c>
      <c r="X73" s="2"/>
      <c r="Y73" s="2"/>
      <c r="Z73" s="2"/>
      <c r="AA73" s="2" t="s">
        <v>436</v>
      </c>
      <c r="AB73" s="2" t="s">
        <v>437</v>
      </c>
      <c r="AC73" s="2"/>
      <c r="AD73" s="2" t="s">
        <v>463</v>
      </c>
      <c r="AE73" s="2"/>
      <c r="AF73" s="2"/>
      <c r="AG73" s="2" t="s">
        <v>984</v>
      </c>
      <c r="AH73" s="2" t="s">
        <v>985</v>
      </c>
      <c r="AI73" s="2" t="s">
        <v>986</v>
      </c>
      <c r="AJ73" s="2"/>
      <c r="AK73" s="2"/>
      <c r="AL73" s="2"/>
      <c r="AM73" s="2"/>
      <c r="AN73" s="2" t="s">
        <v>175</v>
      </c>
      <c r="AO73" s="2" t="s">
        <v>987</v>
      </c>
      <c r="AP73" s="2" t="s">
        <v>89</v>
      </c>
    </row>
    <row r="74" customFormat="false" ht="15" hidden="false" customHeight="false" outlineLevel="0" collapsed="false">
      <c r="A74" s="8" t="s">
        <v>988</v>
      </c>
      <c r="B74" s="8" t="s">
        <v>988</v>
      </c>
      <c r="C74" s="2" t="s">
        <v>989</v>
      </c>
      <c r="D74" s="2" t="s">
        <v>68</v>
      </c>
      <c r="E74" s="2" t="s">
        <v>69</v>
      </c>
      <c r="F74" s="9" t="n">
        <f aca="false">Precios!R74</f>
        <v>499</v>
      </c>
      <c r="G74" s="2" t="n">
        <v>314</v>
      </c>
      <c r="H74" s="10" t="str">
        <f aca="false">Parámetros!$B$28</f>
        <v>Nuevo</v>
      </c>
      <c r="I74" s="10" t="str">
        <f aca="false">Parámetros!$B$29</f>
        <v>Clásica</v>
      </c>
      <c r="J74" s="11" t="s">
        <v>990</v>
      </c>
      <c r="K74" s="10" t="str">
        <f aca="false">Parámetros!$B$30</f>
        <v>Mercado Envíos</v>
      </c>
      <c r="L74" s="2" t="str">
        <f aca="false">IF(F74&gt;=Parámetros!$B$7,"Envío gratis (obligatorio en Mercado Libre)",Parámetros!$B$31)</f>
        <v>Envío gratis (obligatorio en Mercado Libre)</v>
      </c>
      <c r="M74" s="10" t="str">
        <f aca="false">Parámetros!$B$32</f>
        <v>No acepto</v>
      </c>
      <c r="N74" s="10" t="str">
        <f aca="false">Parámetros!$B$33</f>
        <v>Sin garantía</v>
      </c>
      <c r="O74" s="2" t="s">
        <v>991</v>
      </c>
      <c r="P74" s="2" t="s">
        <v>992</v>
      </c>
      <c r="Q74" s="2" t="s">
        <v>993</v>
      </c>
      <c r="R74" s="2" t="s">
        <v>994</v>
      </c>
      <c r="S74" s="2" t="s">
        <v>995</v>
      </c>
      <c r="T74" s="2" t="s">
        <v>996</v>
      </c>
      <c r="U74" s="2" t="n">
        <v>10</v>
      </c>
      <c r="V74" s="2" t="s">
        <v>77</v>
      </c>
      <c r="W74" s="2" t="n">
        <v>1</v>
      </c>
      <c r="X74" s="2" t="s">
        <v>997</v>
      </c>
      <c r="Y74" s="2" t="s">
        <v>998</v>
      </c>
      <c r="Z74" s="2" t="s">
        <v>760</v>
      </c>
      <c r="AA74" s="2"/>
      <c r="AB74" s="2"/>
      <c r="AC74" s="2"/>
      <c r="AD74" s="2"/>
      <c r="AE74" s="2"/>
      <c r="AF74" s="2"/>
      <c r="AG74" s="2" t="s">
        <v>999</v>
      </c>
      <c r="AH74" s="2" t="s">
        <v>1000</v>
      </c>
      <c r="AI74" s="2" t="s">
        <v>1001</v>
      </c>
      <c r="AJ74" s="2" t="s">
        <v>1002</v>
      </c>
      <c r="AK74" s="2"/>
      <c r="AL74" s="2"/>
      <c r="AM74" s="2"/>
      <c r="AN74" s="2" t="s">
        <v>87</v>
      </c>
      <c r="AO74" s="2" t="s">
        <v>1003</v>
      </c>
      <c r="AP74" s="2" t="s">
        <v>89</v>
      </c>
    </row>
    <row r="75" customFormat="false" ht="15" hidden="false" customHeight="false" outlineLevel="0" collapsed="false">
      <c r="A75" s="8" t="s">
        <v>1004</v>
      </c>
      <c r="B75" s="8" t="s">
        <v>1004</v>
      </c>
      <c r="C75" s="2" t="s">
        <v>1005</v>
      </c>
      <c r="D75" s="2" t="s">
        <v>162</v>
      </c>
      <c r="E75" s="2" t="s">
        <v>163</v>
      </c>
      <c r="F75" s="9" t="n">
        <f aca="false">Precios!R75</f>
        <v>382</v>
      </c>
      <c r="G75" s="2" t="n">
        <v>105</v>
      </c>
      <c r="H75" s="10" t="str">
        <f aca="false">Parámetros!$B$28</f>
        <v>Nuevo</v>
      </c>
      <c r="I75" s="10" t="str">
        <f aca="false">Parámetros!$B$29</f>
        <v>Clásica</v>
      </c>
      <c r="J75" s="11" t="s">
        <v>1006</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t="s">
        <v>1007</v>
      </c>
      <c r="P75" s="2" t="s">
        <v>166</v>
      </c>
      <c r="Q75" s="2" t="s">
        <v>601</v>
      </c>
      <c r="R75" s="2" t="s">
        <v>780</v>
      </c>
      <c r="S75" s="2" t="s">
        <v>816</v>
      </c>
      <c r="T75" s="2" t="s">
        <v>170</v>
      </c>
      <c r="U75" s="2" t="n">
        <v>40</v>
      </c>
      <c r="V75" s="2" t="s">
        <v>171</v>
      </c>
      <c r="W75" s="2" t="n">
        <v>40</v>
      </c>
      <c r="X75" s="2"/>
      <c r="Y75" s="2"/>
      <c r="Z75" s="2"/>
      <c r="AA75" s="2" t="s">
        <v>436</v>
      </c>
      <c r="AB75" s="2" t="s">
        <v>437</v>
      </c>
      <c r="AC75" s="2"/>
      <c r="AD75" s="2" t="s">
        <v>253</v>
      </c>
      <c r="AE75" s="2"/>
      <c r="AF75" s="2"/>
      <c r="AG75" s="2" t="s">
        <v>984</v>
      </c>
      <c r="AH75" s="2" t="s">
        <v>1008</v>
      </c>
      <c r="AI75" s="2" t="s">
        <v>1009</v>
      </c>
      <c r="AJ75" s="2"/>
      <c r="AK75" s="2"/>
      <c r="AL75" s="2"/>
      <c r="AM75" s="2"/>
      <c r="AN75" s="2" t="s">
        <v>175</v>
      </c>
      <c r="AO75" s="2" t="s">
        <v>1010</v>
      </c>
      <c r="AP75" s="2" t="s">
        <v>89</v>
      </c>
    </row>
    <row r="76" customFormat="false" ht="15" hidden="false" customHeight="false" outlineLevel="0" collapsed="false">
      <c r="A76" s="8" t="s">
        <v>1011</v>
      </c>
      <c r="B76" s="8" t="s">
        <v>1011</v>
      </c>
      <c r="C76" s="2" t="s">
        <v>1012</v>
      </c>
      <c r="D76" s="2" t="s">
        <v>331</v>
      </c>
      <c r="E76" s="2" t="s">
        <v>332</v>
      </c>
      <c r="F76" s="9" t="n">
        <f aca="false">Precios!R76</f>
        <v>238</v>
      </c>
      <c r="G76" s="2" t="n">
        <v>1403</v>
      </c>
      <c r="H76" s="10" t="str">
        <f aca="false">Parámetros!$B$28</f>
        <v>Nuevo</v>
      </c>
      <c r="I76" s="10" t="str">
        <f aca="false">Parámetros!$B$29</f>
        <v>Clásica</v>
      </c>
      <c r="J76" s="11" t="s">
        <v>1013</v>
      </c>
      <c r="K76" s="10" t="str">
        <f aca="false">Parámetros!$B$30</f>
        <v>Mercado Envíos</v>
      </c>
      <c r="L76" s="2" t="str">
        <f aca="false">IF(F76&gt;=Parámetros!$B$7,"Envío gratis (obligatorio en Mercado Libre)",Parámetros!$B$31)</f>
        <v>A cargo del comprador</v>
      </c>
      <c r="M76" s="10" t="str">
        <f aca="false">Parámetros!$B$32</f>
        <v>No acepto</v>
      </c>
      <c r="N76" s="10" t="str">
        <f aca="false">Parámetros!$B$33</f>
        <v>Sin garantía</v>
      </c>
      <c r="O76" s="2" t="s">
        <v>1014</v>
      </c>
      <c r="P76" s="2" t="s">
        <v>1015</v>
      </c>
      <c r="Q76" s="2" t="s">
        <v>1016</v>
      </c>
      <c r="R76" s="2"/>
      <c r="S76" s="2"/>
      <c r="T76" s="2" t="s">
        <v>219</v>
      </c>
      <c r="U76" s="2" t="n">
        <v>24</v>
      </c>
      <c r="V76" s="2" t="s">
        <v>220</v>
      </c>
      <c r="W76" s="2" t="n">
        <v>24</v>
      </c>
      <c r="X76" s="2" t="s">
        <v>1017</v>
      </c>
      <c r="Y76" s="2" t="s">
        <v>1018</v>
      </c>
      <c r="Z76" s="2" t="s">
        <v>136</v>
      </c>
      <c r="AA76" s="2"/>
      <c r="AB76" s="2"/>
      <c r="AC76" s="2"/>
      <c r="AD76" s="2"/>
      <c r="AE76" s="2"/>
      <c r="AF76" s="2"/>
      <c r="AG76" s="2" t="s">
        <v>1019</v>
      </c>
      <c r="AH76" s="2" t="s">
        <v>1020</v>
      </c>
      <c r="AI76" s="2" t="s">
        <v>1021</v>
      </c>
      <c r="AJ76" s="2" t="s">
        <v>1022</v>
      </c>
      <c r="AK76" s="2" t="s">
        <v>1023</v>
      </c>
      <c r="AL76" s="2"/>
      <c r="AM76" s="2"/>
      <c r="AN76" s="2" t="s">
        <v>87</v>
      </c>
      <c r="AO76" s="2" t="s">
        <v>1024</v>
      </c>
      <c r="AP76" s="2" t="s">
        <v>89</v>
      </c>
    </row>
    <row r="77" customFormat="false" ht="15" hidden="false" customHeight="false" outlineLevel="0" collapsed="false">
      <c r="A77" s="8" t="s">
        <v>1025</v>
      </c>
      <c r="B77" s="8" t="s">
        <v>1025</v>
      </c>
      <c r="C77" s="2" t="s">
        <v>1026</v>
      </c>
      <c r="D77" s="2" t="s">
        <v>162</v>
      </c>
      <c r="E77" s="2" t="s">
        <v>163</v>
      </c>
      <c r="F77" s="9" t="n">
        <f aca="false">Precios!R77</f>
        <v>824</v>
      </c>
      <c r="G77" s="2" t="n">
        <v>107</v>
      </c>
      <c r="H77" s="10" t="str">
        <f aca="false">Parámetros!$B$28</f>
        <v>Nuevo</v>
      </c>
      <c r="I77" s="10" t="str">
        <f aca="false">Parámetros!$B$29</f>
        <v>Clásica</v>
      </c>
      <c r="J77" s="11" t="s">
        <v>1027</v>
      </c>
      <c r="K77" s="10" t="str">
        <f aca="false">Parámetros!$B$30</f>
        <v>Mercado Envíos</v>
      </c>
      <c r="L77" s="2" t="str">
        <f aca="false">IF(F77&gt;=Parámetros!$B$7,"Envío gratis (obligatorio en Mercado Libre)",Parámetros!$B$31)</f>
        <v>Envío gratis (obligatorio en Mercado Libre)</v>
      </c>
      <c r="M77" s="10" t="str">
        <f aca="false">Parámetros!$B$32</f>
        <v>No acepto</v>
      </c>
      <c r="N77" s="10" t="str">
        <f aca="false">Parámetros!$B$33</f>
        <v>Sin garantía</v>
      </c>
      <c r="O77" s="2" t="s">
        <v>1028</v>
      </c>
      <c r="P77" s="2" t="s">
        <v>166</v>
      </c>
      <c r="Q77" s="2" t="s">
        <v>601</v>
      </c>
      <c r="R77" s="2" t="s">
        <v>378</v>
      </c>
      <c r="S77" s="2" t="s">
        <v>983</v>
      </c>
      <c r="T77" s="2" t="s">
        <v>170</v>
      </c>
      <c r="U77" s="2" t="n">
        <v>40</v>
      </c>
      <c r="V77" s="2" t="s">
        <v>171</v>
      </c>
      <c r="W77" s="2" t="n">
        <v>40</v>
      </c>
      <c r="X77" s="2"/>
      <c r="Y77" s="2"/>
      <c r="Z77" s="2"/>
      <c r="AA77" s="2" t="s">
        <v>266</v>
      </c>
      <c r="AB77" s="2" t="s">
        <v>266</v>
      </c>
      <c r="AC77" s="2"/>
      <c r="AD77" s="2" t="s">
        <v>983</v>
      </c>
      <c r="AE77" s="2"/>
      <c r="AF77" s="2"/>
      <c r="AG77" s="2" t="s">
        <v>1029</v>
      </c>
      <c r="AH77" s="2" t="s">
        <v>1030</v>
      </c>
      <c r="AI77" s="2" t="s">
        <v>1031</v>
      </c>
      <c r="AJ77" s="2"/>
      <c r="AK77" s="2"/>
      <c r="AL77" s="2"/>
      <c r="AM77" s="2"/>
      <c r="AN77" s="2" t="s">
        <v>175</v>
      </c>
      <c r="AO77" s="2" t="s">
        <v>1032</v>
      </c>
      <c r="AP77" s="2" t="s">
        <v>89</v>
      </c>
    </row>
    <row r="78" customFormat="false" ht="15" hidden="false" customHeight="false" outlineLevel="0" collapsed="false">
      <c r="A78" s="8" t="s">
        <v>1033</v>
      </c>
      <c r="B78" s="8" t="s">
        <v>1033</v>
      </c>
      <c r="C78" s="2" t="s">
        <v>1034</v>
      </c>
      <c r="D78" s="2" t="s">
        <v>144</v>
      </c>
      <c r="E78" s="2" t="s">
        <v>145</v>
      </c>
      <c r="F78" s="9" t="n">
        <f aca="false">Precios!R78</f>
        <v>1068</v>
      </c>
      <c r="G78" s="2" t="n">
        <v>154</v>
      </c>
      <c r="H78" s="10" t="str">
        <f aca="false">Parámetros!$B$28</f>
        <v>Nuevo</v>
      </c>
      <c r="I78" s="10" t="str">
        <f aca="false">Parámetros!$B$29</f>
        <v>Clásica</v>
      </c>
      <c r="J78" s="11" t="s">
        <v>1035</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t="s">
        <v>1036</v>
      </c>
      <c r="P78" s="2" t="s">
        <v>1037</v>
      </c>
      <c r="Q78" s="2" t="s">
        <v>149</v>
      </c>
      <c r="R78" s="2"/>
      <c r="S78" s="2"/>
      <c r="T78" s="2" t="s">
        <v>152</v>
      </c>
      <c r="U78" s="2" t="n">
        <v>30</v>
      </c>
      <c r="V78" s="2" t="s">
        <v>133</v>
      </c>
      <c r="W78" s="2" t="n">
        <v>30</v>
      </c>
      <c r="X78" s="2" t="s">
        <v>1038</v>
      </c>
      <c r="Y78" s="2" t="s">
        <v>1039</v>
      </c>
      <c r="Z78" s="2" t="s">
        <v>136</v>
      </c>
      <c r="AA78" s="2" t="s">
        <v>81</v>
      </c>
      <c r="AB78" s="2"/>
      <c r="AC78" s="2"/>
      <c r="AD78" s="2"/>
      <c r="AE78" s="2"/>
      <c r="AF78" s="2" t="s">
        <v>1040</v>
      </c>
      <c r="AG78" s="2" t="s">
        <v>1041</v>
      </c>
      <c r="AH78" s="2" t="s">
        <v>1042</v>
      </c>
      <c r="AI78" s="2" t="s">
        <v>1043</v>
      </c>
      <c r="AJ78" s="2" t="s">
        <v>1044</v>
      </c>
      <c r="AK78" s="2"/>
      <c r="AL78" s="2"/>
      <c r="AM78" s="2"/>
      <c r="AN78" s="2" t="s">
        <v>87</v>
      </c>
      <c r="AO78" s="2" t="s">
        <v>1045</v>
      </c>
      <c r="AP78" s="2" t="s">
        <v>89</v>
      </c>
    </row>
    <row r="79" customFormat="false" ht="15" hidden="false" customHeight="false" outlineLevel="0" collapsed="false">
      <c r="A79" s="8" t="s">
        <v>1046</v>
      </c>
      <c r="B79" s="8" t="s">
        <v>1046</v>
      </c>
      <c r="C79" s="2" t="s">
        <v>1047</v>
      </c>
      <c r="D79" s="2" t="s">
        <v>445</v>
      </c>
      <c r="E79" s="2" t="s">
        <v>446</v>
      </c>
      <c r="F79" s="9" t="n">
        <f aca="false">Precios!R79</f>
        <v>289</v>
      </c>
      <c r="G79" s="2" t="n">
        <v>787</v>
      </c>
      <c r="H79" s="10" t="str">
        <f aca="false">Parámetros!$B$28</f>
        <v>Nuevo</v>
      </c>
      <c r="I79" s="10" t="str">
        <f aca="false">Parámetros!$B$29</f>
        <v>Clásica</v>
      </c>
      <c r="J79" s="11" t="s">
        <v>1048</v>
      </c>
      <c r="K79" s="10" t="str">
        <f aca="false">Parámetros!$B$30</f>
        <v>Mercado Envíos</v>
      </c>
      <c r="L79" s="2" t="str">
        <f aca="false">IF(F79&gt;=Parámetros!$B$7,"Envío gratis (obligatorio en Mercado Libre)",Parámetros!$B$31)</f>
        <v>A cargo del comprador</v>
      </c>
      <c r="M79" s="10" t="str">
        <f aca="false">Parámetros!$B$32</f>
        <v>No acepto</v>
      </c>
      <c r="N79" s="10" t="str">
        <f aca="false">Parámetros!$B$33</f>
        <v>Sin garantía</v>
      </c>
      <c r="O79" s="2" t="s">
        <v>1049</v>
      </c>
      <c r="P79" s="2" t="s">
        <v>449</v>
      </c>
      <c r="Q79" s="2" t="s">
        <v>450</v>
      </c>
      <c r="R79" s="2"/>
      <c r="S79" s="2" t="s">
        <v>1050</v>
      </c>
      <c r="T79" s="2" t="s">
        <v>1050</v>
      </c>
      <c r="U79" s="2" t="n">
        <v>24</v>
      </c>
      <c r="V79" s="2" t="s">
        <v>171</v>
      </c>
      <c r="W79" s="2" t="n">
        <v>24</v>
      </c>
      <c r="X79" s="2" t="s">
        <v>452</v>
      </c>
      <c r="Y79" s="2" t="s">
        <v>1051</v>
      </c>
      <c r="Z79" s="2" t="s">
        <v>1052</v>
      </c>
      <c r="AA79" s="2"/>
      <c r="AB79" s="2"/>
      <c r="AC79" s="2"/>
      <c r="AD79" s="2"/>
      <c r="AE79" s="2"/>
      <c r="AF79" s="2"/>
      <c r="AG79" s="2" t="s">
        <v>1041</v>
      </c>
      <c r="AH79" s="2" t="s">
        <v>1053</v>
      </c>
      <c r="AI79" s="2" t="s">
        <v>1054</v>
      </c>
      <c r="AJ79" s="2" t="s">
        <v>1055</v>
      </c>
      <c r="AK79" s="2"/>
      <c r="AL79" s="2"/>
      <c r="AM79" s="2"/>
      <c r="AN79" s="2" t="s">
        <v>87</v>
      </c>
      <c r="AO79" s="2" t="s">
        <v>1056</v>
      </c>
      <c r="AP79" s="2" t="s">
        <v>89</v>
      </c>
    </row>
    <row r="80" customFormat="false" ht="15" hidden="false" customHeight="false" outlineLevel="0" collapsed="false">
      <c r="A80" s="8" t="s">
        <v>1057</v>
      </c>
      <c r="B80" s="8" t="s">
        <v>1057</v>
      </c>
      <c r="C80" s="2" t="s">
        <v>1058</v>
      </c>
      <c r="D80" s="2" t="s">
        <v>1059</v>
      </c>
      <c r="E80" s="2" t="s">
        <v>1060</v>
      </c>
      <c r="F80" s="9" t="n">
        <f aca="false">Precios!R80</f>
        <v>434</v>
      </c>
      <c r="G80" s="2" t="n">
        <v>432</v>
      </c>
      <c r="H80" s="10" t="str">
        <f aca="false">Parámetros!$B$28</f>
        <v>Nuevo</v>
      </c>
      <c r="I80" s="10" t="str">
        <f aca="false">Parámetros!$B$29</f>
        <v>Clásica</v>
      </c>
      <c r="J80" s="11" t="s">
        <v>1061</v>
      </c>
      <c r="K80" s="10" t="str">
        <f aca="false">Parámetros!$B$30</f>
        <v>Mercado Envíos</v>
      </c>
      <c r="L80" s="2" t="str">
        <f aca="false">IF(F80&gt;=Parámetros!$B$7,"Envío gratis (obligatorio en Mercado Libre)",Parámetros!$B$31)</f>
        <v>Envío gratis (obligatorio en Mercado Libre)</v>
      </c>
      <c r="M80" s="10" t="str">
        <f aca="false">Parámetros!$B$32</f>
        <v>No acepto</v>
      </c>
      <c r="N80" s="10" t="str">
        <f aca="false">Parámetros!$B$33</f>
        <v>Sin garantía</v>
      </c>
      <c r="O80" s="2" t="s">
        <v>1062</v>
      </c>
      <c r="P80" s="2" t="s">
        <v>128</v>
      </c>
      <c r="Q80" s="2" t="s">
        <v>129</v>
      </c>
      <c r="R80" s="2" t="s">
        <v>130</v>
      </c>
      <c r="S80" s="2" t="s">
        <v>1063</v>
      </c>
      <c r="T80" s="2" t="s">
        <v>152</v>
      </c>
      <c r="U80" s="2" t="n">
        <v>84</v>
      </c>
      <c r="V80" s="2" t="s">
        <v>133</v>
      </c>
      <c r="W80" s="2" t="n">
        <v>84</v>
      </c>
      <c r="X80" s="2" t="s">
        <v>134</v>
      </c>
      <c r="Y80" s="2" t="s">
        <v>135</v>
      </c>
      <c r="Z80" s="2" t="s">
        <v>136</v>
      </c>
      <c r="AA80" s="2" t="s">
        <v>81</v>
      </c>
      <c r="AB80" s="2"/>
      <c r="AC80" s="2"/>
      <c r="AD80" s="2"/>
      <c r="AE80" s="2"/>
      <c r="AF80" s="2"/>
      <c r="AG80" s="2" t="s">
        <v>1041</v>
      </c>
      <c r="AH80" s="2" t="s">
        <v>1064</v>
      </c>
      <c r="AI80" s="2" t="s">
        <v>1065</v>
      </c>
      <c r="AJ80" s="2" t="s">
        <v>1066</v>
      </c>
      <c r="AK80" s="2" t="s">
        <v>1067</v>
      </c>
      <c r="AL80" s="2"/>
      <c r="AM80" s="2"/>
      <c r="AN80" s="2" t="s">
        <v>87</v>
      </c>
      <c r="AO80" s="2" t="s">
        <v>1068</v>
      </c>
      <c r="AP80" s="2" t="s">
        <v>89</v>
      </c>
    </row>
    <row r="81" customFormat="false" ht="15" hidden="false" customHeight="false" outlineLevel="0" collapsed="false">
      <c r="A81" s="8" t="s">
        <v>1069</v>
      </c>
      <c r="B81" s="8" t="s">
        <v>1069</v>
      </c>
      <c r="C81" s="2" t="s">
        <v>1070</v>
      </c>
      <c r="D81" s="2" t="s">
        <v>750</v>
      </c>
      <c r="E81" s="2" t="s">
        <v>751</v>
      </c>
      <c r="F81" s="9" t="n">
        <f aca="false">Precios!R81</f>
        <v>235</v>
      </c>
      <c r="G81" s="2" t="n">
        <v>189</v>
      </c>
      <c r="H81" s="10" t="str">
        <f aca="false">Parámetros!$B$28</f>
        <v>Nuevo</v>
      </c>
      <c r="I81" s="10" t="str">
        <f aca="false">Parámetros!$B$29</f>
        <v>Clásica</v>
      </c>
      <c r="J81" s="11" t="s">
        <v>1071</v>
      </c>
      <c r="K81" s="10" t="str">
        <f aca="false">Parámetros!$B$30</f>
        <v>Mercado Envíos</v>
      </c>
      <c r="L81" s="2" t="str">
        <f aca="false">IF(F81&gt;=Parámetros!$B$7,"Envío gratis (obligatorio en Mercado Libre)",Parámetros!$B$31)</f>
        <v>A cargo del comprador</v>
      </c>
      <c r="M81" s="10" t="str">
        <f aca="false">Parámetros!$B$32</f>
        <v>No acepto</v>
      </c>
      <c r="N81" s="10" t="str">
        <f aca="false">Parámetros!$B$33</f>
        <v>Sin garantía</v>
      </c>
      <c r="O81" s="2" t="s">
        <v>1072</v>
      </c>
      <c r="P81" s="2" t="s">
        <v>1073</v>
      </c>
      <c r="Q81" s="2" t="s">
        <v>336</v>
      </c>
      <c r="R81" s="2" t="s">
        <v>337</v>
      </c>
      <c r="S81" s="2"/>
      <c r="T81" s="2" t="s">
        <v>339</v>
      </c>
      <c r="U81" s="2" t="n">
        <v>100</v>
      </c>
      <c r="V81" s="2" t="s">
        <v>100</v>
      </c>
      <c r="W81" s="2" t="n">
        <v>1</v>
      </c>
      <c r="X81" s="2" t="s">
        <v>1074</v>
      </c>
      <c r="Y81" s="2"/>
      <c r="Z81" s="2" t="s">
        <v>341</v>
      </c>
      <c r="AA81" s="2"/>
      <c r="AB81" s="2"/>
      <c r="AC81" s="2" t="s">
        <v>343</v>
      </c>
      <c r="AD81" s="2"/>
      <c r="AE81" s="2"/>
      <c r="AF81" s="2"/>
      <c r="AG81" s="2" t="s">
        <v>344</v>
      </c>
      <c r="AH81" s="2" t="s">
        <v>1075</v>
      </c>
      <c r="AI81" s="2" t="s">
        <v>1076</v>
      </c>
      <c r="AJ81" s="2" t="s">
        <v>1077</v>
      </c>
      <c r="AK81" s="2"/>
      <c r="AL81" s="2"/>
      <c r="AM81" s="2"/>
      <c r="AN81" s="2" t="s">
        <v>87</v>
      </c>
      <c r="AO81" s="2" t="s">
        <v>1078</v>
      </c>
      <c r="AP81" s="2" t="s">
        <v>89</v>
      </c>
    </row>
    <row r="82" customFormat="false" ht="15" hidden="false" customHeight="false" outlineLevel="0" collapsed="false">
      <c r="A82" s="8" t="s">
        <v>1079</v>
      </c>
      <c r="B82" s="8" t="s">
        <v>1079</v>
      </c>
      <c r="C82" s="2" t="s">
        <v>1080</v>
      </c>
      <c r="D82" s="2" t="s">
        <v>445</v>
      </c>
      <c r="E82" s="2" t="s">
        <v>446</v>
      </c>
      <c r="F82" s="9" t="n">
        <f aca="false">Precios!R82</f>
        <v>518</v>
      </c>
      <c r="G82" s="2" t="n">
        <v>969</v>
      </c>
      <c r="H82" s="10" t="str">
        <f aca="false">Parámetros!$B$28</f>
        <v>Nuevo</v>
      </c>
      <c r="I82" s="10" t="str">
        <f aca="false">Parámetros!$B$29</f>
        <v>Clásica</v>
      </c>
      <c r="J82" s="11" t="s">
        <v>1081</v>
      </c>
      <c r="K82" s="10" t="str">
        <f aca="false">Parámetros!$B$30</f>
        <v>Mercado Envíos</v>
      </c>
      <c r="L82" s="2" t="str">
        <f aca="false">IF(F82&gt;=Parámetros!$B$7,"Envío gratis (obligatorio en Mercado Libre)",Parámetros!$B$31)</f>
        <v>Envío gratis (obligatorio en Mercado Libre)</v>
      </c>
      <c r="M82" s="10" t="str">
        <f aca="false">Parámetros!$B$32</f>
        <v>No acepto</v>
      </c>
      <c r="N82" s="10" t="str">
        <f aca="false">Parámetros!$B$33</f>
        <v>Sin garantía</v>
      </c>
      <c r="O82" s="2" t="s">
        <v>1082</v>
      </c>
      <c r="P82" s="2" t="s">
        <v>1083</v>
      </c>
      <c r="Q82" s="2" t="s">
        <v>1084</v>
      </c>
      <c r="R82" s="2"/>
      <c r="S82" s="2" t="s">
        <v>1085</v>
      </c>
      <c r="T82" s="2" t="s">
        <v>996</v>
      </c>
      <c r="U82" s="2" t="n">
        <v>1</v>
      </c>
      <c r="V82" s="2" t="s">
        <v>171</v>
      </c>
      <c r="W82" s="2" t="n">
        <v>1</v>
      </c>
      <c r="X82" s="2" t="s">
        <v>1086</v>
      </c>
      <c r="Y82" s="2" t="s">
        <v>1087</v>
      </c>
      <c r="Z82" s="2" t="s">
        <v>80</v>
      </c>
      <c r="AA82" s="2" t="s">
        <v>81</v>
      </c>
      <c r="AB82" s="2"/>
      <c r="AC82" s="2"/>
      <c r="AD82" s="2"/>
      <c r="AE82" s="2"/>
      <c r="AF82" s="2"/>
      <c r="AG82" s="2" t="s">
        <v>1041</v>
      </c>
      <c r="AH82" s="2" t="s">
        <v>1088</v>
      </c>
      <c r="AI82" s="2" t="s">
        <v>1089</v>
      </c>
      <c r="AJ82" s="2"/>
      <c r="AK82" s="2"/>
      <c r="AL82" s="2"/>
      <c r="AM82" s="2"/>
      <c r="AN82" s="2" t="s">
        <v>87</v>
      </c>
      <c r="AO82" s="2" t="s">
        <v>1090</v>
      </c>
      <c r="AP82" s="2" t="s">
        <v>89</v>
      </c>
    </row>
    <row r="83" customFormat="false" ht="15" hidden="false" customHeight="false" outlineLevel="0" collapsed="false">
      <c r="A83" s="8" t="s">
        <v>1091</v>
      </c>
      <c r="B83" s="8" t="s">
        <v>1091</v>
      </c>
      <c r="C83" s="2" t="s">
        <v>1092</v>
      </c>
      <c r="D83" s="2" t="s">
        <v>1093</v>
      </c>
      <c r="E83" s="2" t="s">
        <v>1094</v>
      </c>
      <c r="F83" s="9" t="n">
        <f aca="false">Precios!R83</f>
        <v>1104</v>
      </c>
      <c r="G83" s="2" t="n">
        <v>425</v>
      </c>
      <c r="H83" s="10" t="str">
        <f aca="false">Parámetros!$B$28</f>
        <v>Nuevo</v>
      </c>
      <c r="I83" s="10" t="str">
        <f aca="false">Parámetros!$B$29</f>
        <v>Clásica</v>
      </c>
      <c r="J83" s="11" t="s">
        <v>1095</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t="s">
        <v>1096</v>
      </c>
      <c r="P83" s="2" t="s">
        <v>1097</v>
      </c>
      <c r="Q83" s="2" t="s">
        <v>1098</v>
      </c>
      <c r="R83" s="2"/>
      <c r="S83" s="2"/>
      <c r="T83" s="2" t="s">
        <v>219</v>
      </c>
      <c r="U83" s="2" t="n">
        <v>30</v>
      </c>
      <c r="V83" s="2" t="s">
        <v>220</v>
      </c>
      <c r="W83" s="2" t="n">
        <v>30</v>
      </c>
      <c r="X83" s="2" t="s">
        <v>1099</v>
      </c>
      <c r="Y83" s="2" t="s">
        <v>1100</v>
      </c>
      <c r="Z83" s="2" t="s">
        <v>136</v>
      </c>
      <c r="AA83" s="2" t="s">
        <v>81</v>
      </c>
      <c r="AB83" s="2"/>
      <c r="AC83" s="2"/>
      <c r="AD83" s="2" t="s">
        <v>1101</v>
      </c>
      <c r="AE83" s="2"/>
      <c r="AF83" s="2"/>
      <c r="AG83" s="2" t="s">
        <v>1041</v>
      </c>
      <c r="AH83" s="2" t="s">
        <v>1102</v>
      </c>
      <c r="AI83" s="2" t="s">
        <v>1103</v>
      </c>
      <c r="AJ83" s="2" t="s">
        <v>1104</v>
      </c>
      <c r="AK83" s="2"/>
      <c r="AL83" s="2"/>
      <c r="AM83" s="2"/>
      <c r="AN83" s="2" t="s">
        <v>87</v>
      </c>
      <c r="AO83" s="2" t="s">
        <v>1105</v>
      </c>
      <c r="AP83" s="2" t="s">
        <v>89</v>
      </c>
    </row>
    <row r="84" customFormat="false" ht="15" hidden="false" customHeight="false" outlineLevel="0" collapsed="false">
      <c r="A84" s="8" t="s">
        <v>1106</v>
      </c>
      <c r="B84" s="8" t="s">
        <v>1106</v>
      </c>
      <c r="C84" s="2" t="s">
        <v>1107</v>
      </c>
      <c r="D84" s="2" t="s">
        <v>350</v>
      </c>
      <c r="E84" s="2" t="s">
        <v>351</v>
      </c>
      <c r="F84" s="9" t="n">
        <f aca="false">Precios!R84</f>
        <v>716</v>
      </c>
      <c r="G84" s="2" t="n">
        <v>283</v>
      </c>
      <c r="H84" s="10" t="str">
        <f aca="false">Parámetros!$B$28</f>
        <v>Nuevo</v>
      </c>
      <c r="I84" s="10" t="str">
        <f aca="false">Parámetros!$B$29</f>
        <v>Clásica</v>
      </c>
      <c r="J84" s="11" t="s">
        <v>1108</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t="s">
        <v>1109</v>
      </c>
      <c r="P84" s="2" t="s">
        <v>1110</v>
      </c>
      <c r="Q84" s="2" t="s">
        <v>949</v>
      </c>
      <c r="R84" s="2" t="s">
        <v>1111</v>
      </c>
      <c r="S84" s="2"/>
      <c r="T84" s="2" t="s">
        <v>1112</v>
      </c>
      <c r="U84" s="2" t="n">
        <v>20</v>
      </c>
      <c r="V84" s="2" t="s">
        <v>171</v>
      </c>
      <c r="W84" s="2" t="n">
        <v>20</v>
      </c>
      <c r="X84" s="2" t="s">
        <v>1113</v>
      </c>
      <c r="Y84" s="2" t="s">
        <v>1114</v>
      </c>
      <c r="Z84" s="2" t="s">
        <v>136</v>
      </c>
      <c r="AA84" s="2" t="s">
        <v>81</v>
      </c>
      <c r="AB84" s="2"/>
      <c r="AC84" s="2"/>
      <c r="AD84" s="2"/>
      <c r="AE84" s="2"/>
      <c r="AF84" s="2" t="s">
        <v>1115</v>
      </c>
      <c r="AG84" s="2" t="s">
        <v>1041</v>
      </c>
      <c r="AH84" s="2" t="s">
        <v>1116</v>
      </c>
      <c r="AI84" s="2" t="s">
        <v>1117</v>
      </c>
      <c r="AJ84" s="2" t="s">
        <v>1118</v>
      </c>
      <c r="AK84" s="2" t="s">
        <v>1119</v>
      </c>
      <c r="AL84" s="2"/>
      <c r="AM84" s="2"/>
      <c r="AN84" s="2" t="s">
        <v>87</v>
      </c>
      <c r="AO84" s="2" t="s">
        <v>1120</v>
      </c>
      <c r="AP84" s="2" t="s">
        <v>89</v>
      </c>
    </row>
    <row r="85" customFormat="false" ht="15" hidden="false" customHeight="false" outlineLevel="0" collapsed="false">
      <c r="A85" s="8" t="s">
        <v>1121</v>
      </c>
      <c r="B85" s="8" t="s">
        <v>1121</v>
      </c>
      <c r="C85" s="2" t="s">
        <v>1122</v>
      </c>
      <c r="D85" s="2" t="s">
        <v>144</v>
      </c>
      <c r="E85" s="2" t="s">
        <v>145</v>
      </c>
      <c r="F85" s="9" t="n">
        <f aca="false">Precios!R85</f>
        <v>599</v>
      </c>
      <c r="G85" s="2" t="n">
        <v>866</v>
      </c>
      <c r="H85" s="10" t="str">
        <f aca="false">Parámetros!$B$28</f>
        <v>Nuevo</v>
      </c>
      <c r="I85" s="10" t="str">
        <f aca="false">Parámetros!$B$29</f>
        <v>Clásica</v>
      </c>
      <c r="J85" s="11" t="s">
        <v>1123</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t="s">
        <v>1124</v>
      </c>
      <c r="P85" s="2" t="s">
        <v>1125</v>
      </c>
      <c r="Q85" s="2" t="s">
        <v>1126</v>
      </c>
      <c r="R85" s="2"/>
      <c r="S85" s="2"/>
      <c r="T85" s="2" t="s">
        <v>1127</v>
      </c>
      <c r="U85" s="2" t="n">
        <v>10</v>
      </c>
      <c r="V85" s="2" t="s">
        <v>757</v>
      </c>
      <c r="W85" s="2" t="n">
        <v>10</v>
      </c>
      <c r="X85" s="2" t="s">
        <v>1128</v>
      </c>
      <c r="Y85" s="2" t="s">
        <v>1129</v>
      </c>
      <c r="Z85" s="2" t="s">
        <v>136</v>
      </c>
      <c r="AA85" s="2" t="s">
        <v>1130</v>
      </c>
      <c r="AB85" s="2"/>
      <c r="AC85" s="2"/>
      <c r="AD85" s="2"/>
      <c r="AE85" s="2"/>
      <c r="AF85" s="2"/>
      <c r="AG85" s="2" t="s">
        <v>1131</v>
      </c>
      <c r="AH85" s="2" t="s">
        <v>1132</v>
      </c>
      <c r="AI85" s="2" t="s">
        <v>1133</v>
      </c>
      <c r="AJ85" s="2"/>
      <c r="AK85" s="2"/>
      <c r="AL85" s="2"/>
      <c r="AM85" s="2"/>
      <c r="AN85" s="2" t="s">
        <v>87</v>
      </c>
      <c r="AO85" s="2" t="s">
        <v>1134</v>
      </c>
      <c r="AP85" s="2" t="s">
        <v>89</v>
      </c>
    </row>
    <row r="86" customFormat="false" ht="15" hidden="false" customHeight="false" outlineLevel="0" collapsed="false">
      <c r="A86" s="8" t="s">
        <v>1135</v>
      </c>
      <c r="B86" s="8" t="s">
        <v>1135</v>
      </c>
      <c r="C86" s="2" t="s">
        <v>1136</v>
      </c>
      <c r="D86" s="2" t="s">
        <v>162</v>
      </c>
      <c r="E86" s="2" t="s">
        <v>163</v>
      </c>
      <c r="F86" s="9" t="n">
        <f aca="false">Precios!R86</f>
        <v>376</v>
      </c>
      <c r="G86" s="2" t="n">
        <v>547</v>
      </c>
      <c r="H86" s="10" t="str">
        <f aca="false">Parámetros!$B$28</f>
        <v>Nuevo</v>
      </c>
      <c r="I86" s="10" t="str">
        <f aca="false">Parámetros!$B$29</f>
        <v>Clásica</v>
      </c>
      <c r="J86" s="11" t="s">
        <v>1137</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t="s">
        <v>1138</v>
      </c>
      <c r="P86" s="2" t="s">
        <v>166</v>
      </c>
      <c r="Q86" s="2" t="s">
        <v>601</v>
      </c>
      <c r="R86" s="2" t="s">
        <v>168</v>
      </c>
      <c r="S86" s="2" t="s">
        <v>103</v>
      </c>
      <c r="T86" s="2" t="s">
        <v>1139</v>
      </c>
      <c r="U86" s="2" t="n">
        <v>40</v>
      </c>
      <c r="V86" s="2" t="s">
        <v>171</v>
      </c>
      <c r="W86" s="2" t="n">
        <v>40</v>
      </c>
      <c r="X86" s="2"/>
      <c r="Y86" s="2"/>
      <c r="Z86" s="2"/>
      <c r="AA86" s="2" t="s">
        <v>114</v>
      </c>
      <c r="AB86" s="2" t="s">
        <v>1140</v>
      </c>
      <c r="AC86" s="2"/>
      <c r="AD86" s="2" t="s">
        <v>103</v>
      </c>
      <c r="AE86" s="2"/>
      <c r="AF86" s="2"/>
      <c r="AG86" s="2" t="s">
        <v>1141</v>
      </c>
      <c r="AH86" s="2" t="s">
        <v>1142</v>
      </c>
      <c r="AI86" s="2"/>
      <c r="AJ86" s="2"/>
      <c r="AK86" s="2"/>
      <c r="AL86" s="2"/>
      <c r="AM86" s="2"/>
      <c r="AN86" s="2" t="s">
        <v>175</v>
      </c>
      <c r="AO86" s="2" t="s">
        <v>1143</v>
      </c>
      <c r="AP86" s="2" t="s">
        <v>89</v>
      </c>
    </row>
    <row r="87" customFormat="false" ht="15" hidden="false" customHeight="false" outlineLevel="0" collapsed="false">
      <c r="A87" s="8" t="s">
        <v>1144</v>
      </c>
      <c r="B87" s="8" t="s">
        <v>1144</v>
      </c>
      <c r="C87" s="2" t="s">
        <v>1145</v>
      </c>
      <c r="D87" s="2" t="s">
        <v>445</v>
      </c>
      <c r="E87" s="2" t="s">
        <v>446</v>
      </c>
      <c r="F87" s="9" t="n">
        <f aca="false">Precios!R87</f>
        <v>832</v>
      </c>
      <c r="G87" s="2" t="n">
        <v>139</v>
      </c>
      <c r="H87" s="10" t="str">
        <f aca="false">Parámetros!$B$28</f>
        <v>Nuevo</v>
      </c>
      <c r="I87" s="10" t="str">
        <f aca="false">Parámetros!$B$29</f>
        <v>Clásica</v>
      </c>
      <c r="J87" s="11" t="s">
        <v>1146</v>
      </c>
      <c r="K87" s="10" t="str">
        <f aca="false">Parámetros!$B$30</f>
        <v>Mercado Envíos</v>
      </c>
      <c r="L87" s="2" t="str">
        <f aca="false">IF(F87&gt;=Parámetros!$B$7,"Envío gratis (obligatorio en Mercado Libre)",Parámetros!$B$31)</f>
        <v>Envío gratis (obligatorio en Mercado Libre)</v>
      </c>
      <c r="M87" s="10" t="str">
        <f aca="false">Parámetros!$B$32</f>
        <v>No acepto</v>
      </c>
      <c r="N87" s="10" t="str">
        <f aca="false">Parámetros!$B$33</f>
        <v>Sin garantía</v>
      </c>
      <c r="O87" s="2" t="s">
        <v>1147</v>
      </c>
      <c r="P87" s="2" t="s">
        <v>1148</v>
      </c>
      <c r="Q87" s="2" t="s">
        <v>1149</v>
      </c>
      <c r="R87" s="2"/>
      <c r="S87" s="2"/>
      <c r="T87" s="2" t="s">
        <v>152</v>
      </c>
      <c r="U87" s="2" t="n">
        <v>14</v>
      </c>
      <c r="V87" s="2" t="s">
        <v>133</v>
      </c>
      <c r="W87" s="2" t="n">
        <v>14</v>
      </c>
      <c r="X87" s="2" t="s">
        <v>1150</v>
      </c>
      <c r="Y87" s="2" t="s">
        <v>1151</v>
      </c>
      <c r="Z87" s="2" t="s">
        <v>136</v>
      </c>
      <c r="AA87" s="2" t="s">
        <v>81</v>
      </c>
      <c r="AB87" s="2"/>
      <c r="AC87" s="2"/>
      <c r="AD87" s="2"/>
      <c r="AE87" s="2"/>
      <c r="AF87" s="2"/>
      <c r="AG87" s="2" t="s">
        <v>1041</v>
      </c>
      <c r="AH87" s="2" t="s">
        <v>1152</v>
      </c>
      <c r="AI87" s="2" t="s">
        <v>1153</v>
      </c>
      <c r="AJ87" s="2" t="s">
        <v>1154</v>
      </c>
      <c r="AK87" s="2" t="s">
        <v>1155</v>
      </c>
      <c r="AL87" s="2"/>
      <c r="AM87" s="2"/>
      <c r="AN87" s="2" t="s">
        <v>87</v>
      </c>
      <c r="AO87" s="2" t="s">
        <v>1156</v>
      </c>
      <c r="AP87" s="2" t="s">
        <v>89</v>
      </c>
    </row>
    <row r="88" customFormat="false" ht="15" hidden="false" customHeight="false" outlineLevel="0" collapsed="false">
      <c r="A88" s="8" t="s">
        <v>1157</v>
      </c>
      <c r="B88" s="8" t="s">
        <v>1157</v>
      </c>
      <c r="C88" s="2" t="s">
        <v>1158</v>
      </c>
      <c r="D88" s="2" t="s">
        <v>331</v>
      </c>
      <c r="E88" s="2" t="s">
        <v>332</v>
      </c>
      <c r="F88" s="9" t="n">
        <f aca="false">Precios!R88</f>
        <v>53</v>
      </c>
      <c r="G88" s="2" t="n">
        <v>18078</v>
      </c>
      <c r="H88" s="10" t="str">
        <f aca="false">Parámetros!$B$28</f>
        <v>Nuevo</v>
      </c>
      <c r="I88" s="10" t="str">
        <f aca="false">Parámetros!$B$29</f>
        <v>Clásica</v>
      </c>
      <c r="J88" s="11" t="s">
        <v>1159</v>
      </c>
      <c r="K88" s="10" t="str">
        <f aca="false">Parámetros!$B$30</f>
        <v>Mercado Envíos</v>
      </c>
      <c r="L88" s="2" t="str">
        <f aca="false">IF(F88&gt;=Parámetros!$B$7,"Envío gratis (obligatorio en Mercado Libre)",Parámetros!$B$31)</f>
        <v>A cargo del comprador</v>
      </c>
      <c r="M88" s="10" t="str">
        <f aca="false">Parámetros!$B$32</f>
        <v>No acepto</v>
      </c>
      <c r="N88" s="10" t="str">
        <f aca="false">Parámetros!$B$33</f>
        <v>Sin garantía</v>
      </c>
      <c r="O88" s="2" t="s">
        <v>1160</v>
      </c>
      <c r="P88" s="2" t="s">
        <v>1161</v>
      </c>
      <c r="Q88" s="2" t="s">
        <v>1162</v>
      </c>
      <c r="R88" s="2"/>
      <c r="S88" s="2"/>
      <c r="T88" s="2" t="s">
        <v>152</v>
      </c>
      <c r="U88" s="2" t="n">
        <v>10</v>
      </c>
      <c r="V88" s="2" t="s">
        <v>133</v>
      </c>
      <c r="W88" s="2" t="n">
        <v>10</v>
      </c>
      <c r="X88" s="2" t="s">
        <v>1163</v>
      </c>
      <c r="Y88" s="2" t="s">
        <v>1164</v>
      </c>
      <c r="Z88" s="2" t="s">
        <v>136</v>
      </c>
      <c r="AA88" s="2" t="s">
        <v>81</v>
      </c>
      <c r="AB88" s="2"/>
      <c r="AC88" s="2"/>
      <c r="AD88" s="2"/>
      <c r="AE88" s="2"/>
      <c r="AF88" s="2"/>
      <c r="AG88" s="2" t="s">
        <v>1165</v>
      </c>
      <c r="AH88" s="2" t="s">
        <v>1166</v>
      </c>
      <c r="AI88" s="2" t="s">
        <v>1167</v>
      </c>
      <c r="AJ88" s="2"/>
      <c r="AK88" s="2"/>
      <c r="AL88" s="2"/>
      <c r="AM88" s="2"/>
      <c r="AN88" s="2" t="s">
        <v>87</v>
      </c>
      <c r="AO88" s="2" t="s">
        <v>1168</v>
      </c>
      <c r="AP88" s="2" t="s">
        <v>89</v>
      </c>
    </row>
    <row r="89" customFormat="false" ht="15" hidden="false" customHeight="false" outlineLevel="0" collapsed="false">
      <c r="A89" s="8" t="s">
        <v>1169</v>
      </c>
      <c r="B89" s="8" t="s">
        <v>1169</v>
      </c>
      <c r="C89" s="2" t="s">
        <v>1170</v>
      </c>
      <c r="D89" s="2" t="s">
        <v>445</v>
      </c>
      <c r="E89" s="2" t="s">
        <v>446</v>
      </c>
      <c r="F89" s="9" t="n">
        <f aca="false">Precios!R89</f>
        <v>575</v>
      </c>
      <c r="G89" s="2" t="n">
        <v>284</v>
      </c>
      <c r="H89" s="10" t="str">
        <f aca="false">Parámetros!$B$28</f>
        <v>Nuevo</v>
      </c>
      <c r="I89" s="10" t="str">
        <f aca="false">Parámetros!$B$29</f>
        <v>Clásica</v>
      </c>
      <c r="J89" s="11" t="s">
        <v>1171</v>
      </c>
      <c r="K89" s="10" t="str">
        <f aca="false">Parámetros!$B$30</f>
        <v>Mercado Envíos</v>
      </c>
      <c r="L89" s="2" t="str">
        <f aca="false">IF(F89&gt;=Parámetros!$B$7,"Envío gratis (obligatorio en Mercado Libre)",Parámetros!$B$31)</f>
        <v>Envío gratis (obligatorio en Mercado Libre)</v>
      </c>
      <c r="M89" s="10" t="str">
        <f aca="false">Parámetros!$B$32</f>
        <v>No acepto</v>
      </c>
      <c r="N89" s="10" t="str">
        <f aca="false">Parámetros!$B$33</f>
        <v>Sin garantía</v>
      </c>
      <c r="O89" s="2" t="s">
        <v>1172</v>
      </c>
      <c r="P89" s="2" t="s">
        <v>1083</v>
      </c>
      <c r="Q89" s="2" t="s">
        <v>1084</v>
      </c>
      <c r="R89" s="2"/>
      <c r="S89" s="2"/>
      <c r="T89" s="2" t="s">
        <v>219</v>
      </c>
      <c r="U89" s="2" t="n">
        <v>12</v>
      </c>
      <c r="V89" s="2" t="s">
        <v>220</v>
      </c>
      <c r="W89" s="2" t="n">
        <v>12</v>
      </c>
      <c r="X89" s="2" t="s">
        <v>1086</v>
      </c>
      <c r="Y89" s="2" t="s">
        <v>451</v>
      </c>
      <c r="Z89" s="2" t="s">
        <v>136</v>
      </c>
      <c r="AA89" s="2"/>
      <c r="AB89" s="2"/>
      <c r="AC89" s="2"/>
      <c r="AD89" s="2"/>
      <c r="AE89" s="2"/>
      <c r="AF89" s="2"/>
      <c r="AG89" s="2" t="s">
        <v>1041</v>
      </c>
      <c r="AH89" s="2" t="s">
        <v>1173</v>
      </c>
      <c r="AI89" s="2" t="s">
        <v>1174</v>
      </c>
      <c r="AJ89" s="2"/>
      <c r="AK89" s="2"/>
      <c r="AL89" s="2"/>
      <c r="AM89" s="2"/>
      <c r="AN89" s="2" t="s">
        <v>87</v>
      </c>
      <c r="AO89" s="2" t="s">
        <v>1175</v>
      </c>
      <c r="AP89" s="2" t="s">
        <v>89</v>
      </c>
    </row>
    <row r="90" customFormat="false" ht="15" hidden="false" customHeight="false" outlineLevel="0" collapsed="false">
      <c r="A90" s="8" t="s">
        <v>1176</v>
      </c>
      <c r="B90" s="8" t="s">
        <v>1176</v>
      </c>
      <c r="C90" s="2" t="s">
        <v>1177</v>
      </c>
      <c r="D90" s="2" t="s">
        <v>144</v>
      </c>
      <c r="E90" s="2" t="s">
        <v>145</v>
      </c>
      <c r="F90" s="9" t="n">
        <f aca="false">Precios!R90</f>
        <v>970</v>
      </c>
      <c r="G90" s="2" t="n">
        <v>203</v>
      </c>
      <c r="H90" s="10" t="str">
        <f aca="false">Parámetros!$B$28</f>
        <v>Nuevo</v>
      </c>
      <c r="I90" s="10" t="str">
        <f aca="false">Parámetros!$B$29</f>
        <v>Clásica</v>
      </c>
      <c r="J90" s="11" t="s">
        <v>1178</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t="s">
        <v>1179</v>
      </c>
      <c r="P90" s="2" t="s">
        <v>1180</v>
      </c>
      <c r="Q90" s="2" t="s">
        <v>355</v>
      </c>
      <c r="R90" s="2" t="s">
        <v>1181</v>
      </c>
      <c r="S90" s="2" t="s">
        <v>1182</v>
      </c>
      <c r="T90" s="2" t="s">
        <v>1183</v>
      </c>
      <c r="U90" s="2" t="n">
        <v>30</v>
      </c>
      <c r="V90" s="2" t="s">
        <v>133</v>
      </c>
      <c r="W90" s="2" t="n">
        <v>30</v>
      </c>
      <c r="X90" s="2" t="s">
        <v>1184</v>
      </c>
      <c r="Y90" s="2" t="s">
        <v>1185</v>
      </c>
      <c r="Z90" s="2" t="s">
        <v>136</v>
      </c>
      <c r="AA90" s="2" t="s">
        <v>1186</v>
      </c>
      <c r="AB90" s="2"/>
      <c r="AC90" s="2"/>
      <c r="AD90" s="2"/>
      <c r="AE90" s="2"/>
      <c r="AF90" s="2"/>
      <c r="AG90" s="2" t="s">
        <v>1187</v>
      </c>
      <c r="AH90" s="2" t="s">
        <v>1188</v>
      </c>
      <c r="AI90" s="2" t="s">
        <v>1189</v>
      </c>
      <c r="AJ90" s="2"/>
      <c r="AK90" s="2"/>
      <c r="AL90" s="2"/>
      <c r="AM90" s="2"/>
      <c r="AN90" s="2" t="s">
        <v>87</v>
      </c>
      <c r="AO90" s="2" t="s">
        <v>1190</v>
      </c>
      <c r="AP90" s="2" t="s">
        <v>89</v>
      </c>
    </row>
    <row r="91" customFormat="false" ht="15" hidden="false" customHeight="false" outlineLevel="0" collapsed="false">
      <c r="A91" s="8" t="s">
        <v>1191</v>
      </c>
      <c r="B91" s="8" t="s">
        <v>1191</v>
      </c>
      <c r="C91" s="2" t="s">
        <v>1192</v>
      </c>
      <c r="D91" s="2" t="s">
        <v>1059</v>
      </c>
      <c r="E91" s="2" t="s">
        <v>1060</v>
      </c>
      <c r="F91" s="9" t="n">
        <f aca="false">Precios!R91</f>
        <v>674</v>
      </c>
      <c r="G91" s="2" t="n">
        <v>166</v>
      </c>
      <c r="H91" s="10" t="str">
        <f aca="false">Parámetros!$B$28</f>
        <v>Nuevo</v>
      </c>
      <c r="I91" s="10" t="str">
        <f aca="false">Parámetros!$B$29</f>
        <v>Clásica</v>
      </c>
      <c r="J91" s="11" t="s">
        <v>1193</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t="s">
        <v>1194</v>
      </c>
      <c r="P91" s="2" t="s">
        <v>1195</v>
      </c>
      <c r="Q91" s="2" t="s">
        <v>1196</v>
      </c>
      <c r="R91" s="2" t="s">
        <v>1197</v>
      </c>
      <c r="S91" s="2"/>
      <c r="T91" s="2" t="s">
        <v>152</v>
      </c>
      <c r="U91" s="2" t="n">
        <v>30</v>
      </c>
      <c r="V91" s="2" t="s">
        <v>133</v>
      </c>
      <c r="W91" s="2" t="n">
        <v>30</v>
      </c>
      <c r="X91" s="2" t="s">
        <v>1198</v>
      </c>
      <c r="Y91" s="2" t="s">
        <v>1199</v>
      </c>
      <c r="Z91" s="2" t="s">
        <v>136</v>
      </c>
      <c r="AA91" s="2" t="s">
        <v>81</v>
      </c>
      <c r="AB91" s="2"/>
      <c r="AC91" s="2"/>
      <c r="AD91" s="2"/>
      <c r="AE91" s="2"/>
      <c r="AF91" s="2"/>
      <c r="AG91" s="2" t="s">
        <v>1041</v>
      </c>
      <c r="AH91" s="2" t="s">
        <v>1200</v>
      </c>
      <c r="AI91" s="2" t="s">
        <v>1201</v>
      </c>
      <c r="AJ91" s="2"/>
      <c r="AK91" s="2"/>
      <c r="AL91" s="2"/>
      <c r="AM91" s="2"/>
      <c r="AN91" s="2" t="s">
        <v>87</v>
      </c>
      <c r="AO91" s="2" t="s">
        <v>1202</v>
      </c>
      <c r="AP91" s="2" t="s">
        <v>89</v>
      </c>
    </row>
    <row r="92" customFormat="false" ht="15" hidden="false" customHeight="false" outlineLevel="0" collapsed="false">
      <c r="A92" s="8" t="s">
        <v>1203</v>
      </c>
      <c r="B92" s="8" t="s">
        <v>1203</v>
      </c>
      <c r="C92" s="2" t="s">
        <v>1204</v>
      </c>
      <c r="D92" s="2" t="s">
        <v>144</v>
      </c>
      <c r="E92" s="2" t="s">
        <v>145</v>
      </c>
      <c r="F92" s="9" t="n">
        <f aca="false">Precios!R92</f>
        <v>403.91</v>
      </c>
      <c r="G92" s="2" t="n">
        <v>813</v>
      </c>
      <c r="H92" s="10" t="str">
        <f aca="false">Parámetros!$B$28</f>
        <v>Nuevo</v>
      </c>
      <c r="I92" s="10" t="str">
        <f aca="false">Parámetros!$B$29</f>
        <v>Clásica</v>
      </c>
      <c r="J92" s="11" t="s">
        <v>1205</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t="s">
        <v>1206</v>
      </c>
      <c r="P92" s="2" t="s">
        <v>1207</v>
      </c>
      <c r="Q92" s="2" t="s">
        <v>1208</v>
      </c>
      <c r="R92" s="2"/>
      <c r="S92" s="2" t="s">
        <v>1209</v>
      </c>
      <c r="T92" s="2" t="s">
        <v>1210</v>
      </c>
      <c r="U92" s="2" t="n">
        <v>20</v>
      </c>
      <c r="V92" s="2" t="s">
        <v>544</v>
      </c>
      <c r="W92" s="2" t="n">
        <v>20</v>
      </c>
      <c r="X92" s="2" t="s">
        <v>1211</v>
      </c>
      <c r="Y92" s="2" t="s">
        <v>1212</v>
      </c>
      <c r="Z92" s="2" t="s">
        <v>136</v>
      </c>
      <c r="AA92" s="2"/>
      <c r="AB92" s="2"/>
      <c r="AC92" s="2"/>
      <c r="AD92" s="2"/>
      <c r="AE92" s="2"/>
      <c r="AF92" s="2"/>
      <c r="AG92" s="2" t="s">
        <v>1213</v>
      </c>
      <c r="AH92" s="2" t="s">
        <v>1214</v>
      </c>
      <c r="AI92" s="2" t="s">
        <v>1215</v>
      </c>
      <c r="AJ92" s="2"/>
      <c r="AK92" s="2"/>
      <c r="AL92" s="2"/>
      <c r="AM92" s="2"/>
      <c r="AN92" s="2" t="s">
        <v>87</v>
      </c>
      <c r="AO92" s="2" t="s">
        <v>1216</v>
      </c>
      <c r="AP92" s="2" t="s">
        <v>89</v>
      </c>
    </row>
    <row r="93" customFormat="false" ht="15" hidden="false" customHeight="false" outlineLevel="0" collapsed="false">
      <c r="A93" s="8" t="s">
        <v>1217</v>
      </c>
      <c r="B93" s="8" t="s">
        <v>1217</v>
      </c>
      <c r="C93" s="2" t="s">
        <v>1218</v>
      </c>
      <c r="D93" s="2" t="s">
        <v>445</v>
      </c>
      <c r="E93" s="2" t="s">
        <v>446</v>
      </c>
      <c r="F93" s="9" t="n">
        <f aca="false">Precios!R93</f>
        <v>589</v>
      </c>
      <c r="G93" s="2" t="n">
        <v>270</v>
      </c>
      <c r="H93" s="10" t="str">
        <f aca="false">Parámetros!$B$28</f>
        <v>Nuevo</v>
      </c>
      <c r="I93" s="10" t="str">
        <f aca="false">Parámetros!$B$29</f>
        <v>Clásica</v>
      </c>
      <c r="J93" s="11" t="s">
        <v>1219</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t="s">
        <v>1220</v>
      </c>
      <c r="P93" s="2" t="s">
        <v>1083</v>
      </c>
      <c r="Q93" s="2" t="s">
        <v>1084</v>
      </c>
      <c r="R93" s="2" t="s">
        <v>1221</v>
      </c>
      <c r="S93" s="2" t="s">
        <v>1222</v>
      </c>
      <c r="T93" s="2" t="s">
        <v>1223</v>
      </c>
      <c r="U93" s="2" t="n">
        <v>1</v>
      </c>
      <c r="V93" s="2" t="s">
        <v>1224</v>
      </c>
      <c r="W93" s="2" t="n">
        <v>1</v>
      </c>
      <c r="X93" s="2" t="s">
        <v>1225</v>
      </c>
      <c r="Y93" s="2" t="s">
        <v>1226</v>
      </c>
      <c r="Z93" s="2" t="s">
        <v>136</v>
      </c>
      <c r="AA93" s="2" t="s">
        <v>81</v>
      </c>
      <c r="AB93" s="2"/>
      <c r="AC93" s="2"/>
      <c r="AD93" s="2"/>
      <c r="AE93" s="2"/>
      <c r="AF93" s="2" t="s">
        <v>1227</v>
      </c>
      <c r="AG93" s="2" t="s">
        <v>1187</v>
      </c>
      <c r="AH93" s="2" t="s">
        <v>1228</v>
      </c>
      <c r="AI93" s="2" t="s">
        <v>1229</v>
      </c>
      <c r="AJ93" s="2"/>
      <c r="AK93" s="2"/>
      <c r="AL93" s="2"/>
      <c r="AM93" s="2"/>
      <c r="AN93" s="2" t="s">
        <v>87</v>
      </c>
      <c r="AO93" s="2" t="s">
        <v>1230</v>
      </c>
      <c r="AP93" s="2" t="s">
        <v>89</v>
      </c>
    </row>
    <row r="94" customFormat="false" ht="15" hidden="false" customHeight="false" outlineLevel="0" collapsed="false">
      <c r="A94" s="8" t="s">
        <v>1231</v>
      </c>
      <c r="B94" s="8" t="s">
        <v>1231</v>
      </c>
      <c r="C94" s="2" t="s">
        <v>1232</v>
      </c>
      <c r="D94" s="2" t="s">
        <v>68</v>
      </c>
      <c r="E94" s="2" t="s">
        <v>69</v>
      </c>
      <c r="F94" s="9" t="n">
        <f aca="false">Precios!R94</f>
        <v>683.75</v>
      </c>
      <c r="G94" s="2" t="n">
        <v>46</v>
      </c>
      <c r="H94" s="10" t="str">
        <f aca="false">Parámetros!$B$28</f>
        <v>Nuevo</v>
      </c>
      <c r="I94" s="10" t="str">
        <f aca="false">Parámetros!$B$29</f>
        <v>Clásica</v>
      </c>
      <c r="J94" s="11" t="s">
        <v>1233</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t="s">
        <v>1234</v>
      </c>
      <c r="P94" s="2" t="s">
        <v>412</v>
      </c>
      <c r="Q94" s="2" t="s">
        <v>355</v>
      </c>
      <c r="R94" s="2" t="s">
        <v>356</v>
      </c>
      <c r="S94" s="2" t="s">
        <v>357</v>
      </c>
      <c r="T94" s="2" t="s">
        <v>358</v>
      </c>
      <c r="U94" s="2" t="n">
        <v>3</v>
      </c>
      <c r="V94" s="2" t="s">
        <v>805</v>
      </c>
      <c r="W94" s="2" t="n">
        <v>3</v>
      </c>
      <c r="X94" s="2" t="s">
        <v>1235</v>
      </c>
      <c r="Y94" s="2" t="s">
        <v>1236</v>
      </c>
      <c r="Z94" s="2" t="s">
        <v>760</v>
      </c>
      <c r="AA94" s="2" t="s">
        <v>81</v>
      </c>
      <c r="AB94" s="2"/>
      <c r="AC94" s="2"/>
      <c r="AD94" s="2"/>
      <c r="AE94" s="2"/>
      <c r="AF94" s="2"/>
      <c r="AG94" s="2" t="s">
        <v>1237</v>
      </c>
      <c r="AH94" s="2" t="s">
        <v>1238</v>
      </c>
      <c r="AI94" s="2" t="s">
        <v>1239</v>
      </c>
      <c r="AJ94" s="2"/>
      <c r="AK94" s="2"/>
      <c r="AL94" s="2"/>
      <c r="AM94" s="2"/>
      <c r="AN94" s="2" t="s">
        <v>87</v>
      </c>
      <c r="AO94" s="2" t="s">
        <v>1240</v>
      </c>
      <c r="AP94" s="2" t="s">
        <v>89</v>
      </c>
    </row>
    <row r="95" customFormat="false" ht="15" hidden="false" customHeight="false" outlineLevel="0" collapsed="false">
      <c r="A95" s="8" t="s">
        <v>1241</v>
      </c>
      <c r="B95" s="8" t="s">
        <v>1241</v>
      </c>
      <c r="C95" s="2" t="s">
        <v>1242</v>
      </c>
      <c r="D95" s="2" t="s">
        <v>162</v>
      </c>
      <c r="E95" s="2" t="s">
        <v>163</v>
      </c>
      <c r="F95" s="9" t="n">
        <f aca="false">Precios!R95</f>
        <v>119</v>
      </c>
      <c r="G95" s="2" t="n">
        <v>200</v>
      </c>
      <c r="H95" s="10" t="str">
        <f aca="false">Parámetros!$B$28</f>
        <v>Nuevo</v>
      </c>
      <c r="I95" s="10" t="str">
        <f aca="false">Parámetros!$B$29</f>
        <v>Clásica</v>
      </c>
      <c r="J95" s="11" t="s">
        <v>1243</v>
      </c>
      <c r="K95" s="10" t="str">
        <f aca="false">Parámetros!$B$30</f>
        <v>Mercado Envíos</v>
      </c>
      <c r="L95" s="2" t="str">
        <f aca="false">IF(F95&gt;=Parámetros!$B$7,"Envío gratis (obligatorio en Mercado Libre)",Parámetros!$B$31)</f>
        <v>A cargo del comprador</v>
      </c>
      <c r="M95" s="10" t="str">
        <f aca="false">Parámetros!$B$32</f>
        <v>No acepto</v>
      </c>
      <c r="N95" s="10" t="str">
        <f aca="false">Parámetros!$B$33</f>
        <v>Sin garantía</v>
      </c>
      <c r="O95" s="2" t="s">
        <v>1244</v>
      </c>
      <c r="P95" s="2" t="s">
        <v>230</v>
      </c>
      <c r="Q95" s="2" t="s">
        <v>601</v>
      </c>
      <c r="R95" s="2" t="s">
        <v>231</v>
      </c>
      <c r="S95" s="2" t="s">
        <v>1245</v>
      </c>
      <c r="T95" s="2" t="s">
        <v>1139</v>
      </c>
      <c r="U95" s="2" t="n">
        <v>20</v>
      </c>
      <c r="V95" s="2" t="s">
        <v>171</v>
      </c>
      <c r="W95" s="2" t="n">
        <v>20</v>
      </c>
      <c r="X95" s="2"/>
      <c r="Y95" s="2"/>
      <c r="Z95" s="2"/>
      <c r="AA95" s="2" t="s">
        <v>1246</v>
      </c>
      <c r="AB95" s="2" t="s">
        <v>1247</v>
      </c>
      <c r="AC95" s="2"/>
      <c r="AD95" s="2" t="s">
        <v>103</v>
      </c>
      <c r="AE95" s="2"/>
      <c r="AF95" s="2"/>
      <c r="AG95" s="2" t="s">
        <v>1248</v>
      </c>
      <c r="AH95" s="2" t="s">
        <v>1249</v>
      </c>
      <c r="AI95" s="2" t="s">
        <v>1250</v>
      </c>
      <c r="AJ95" s="2"/>
      <c r="AK95" s="2"/>
      <c r="AL95" s="2"/>
      <c r="AM95" s="2"/>
      <c r="AN95" s="2" t="s">
        <v>175</v>
      </c>
      <c r="AO95" s="2" t="s">
        <v>1251</v>
      </c>
      <c r="AP95" s="2" t="s">
        <v>89</v>
      </c>
    </row>
    <row r="96" customFormat="false" ht="15" hidden="false" customHeight="false" outlineLevel="0" collapsed="false">
      <c r="A96" s="8" t="s">
        <v>1252</v>
      </c>
      <c r="B96" s="8" t="s">
        <v>1252</v>
      </c>
      <c r="C96" s="2" t="s">
        <v>1253</v>
      </c>
      <c r="D96" s="2" t="s">
        <v>144</v>
      </c>
      <c r="E96" s="2" t="s">
        <v>145</v>
      </c>
      <c r="F96" s="9" t="n">
        <f aca="false">Precios!R96</f>
        <v>485.5</v>
      </c>
      <c r="G96" s="2" t="n">
        <v>549</v>
      </c>
      <c r="H96" s="10" t="str">
        <f aca="false">Parámetros!$B$28</f>
        <v>Nuevo</v>
      </c>
      <c r="I96" s="10" t="str">
        <f aca="false">Parámetros!$B$29</f>
        <v>Clásica</v>
      </c>
      <c r="J96" s="11" t="s">
        <v>1254</v>
      </c>
      <c r="K96" s="10" t="str">
        <f aca="false">Parámetros!$B$30</f>
        <v>Mercado Envíos</v>
      </c>
      <c r="L96" s="2" t="str">
        <f aca="false">IF(F96&gt;=Parámetros!$B$7,"Envío gratis (obligatorio en Mercado Libre)",Parámetros!$B$31)</f>
        <v>Envío gratis (obligatorio en Mercado Libre)</v>
      </c>
      <c r="M96" s="10" t="str">
        <f aca="false">Parámetros!$B$32</f>
        <v>No acepto</v>
      </c>
      <c r="N96" s="10" t="str">
        <f aca="false">Parámetros!$B$33</f>
        <v>Sin garantía</v>
      </c>
      <c r="O96" s="2" t="s">
        <v>1255</v>
      </c>
      <c r="P96" s="2" t="s">
        <v>1256</v>
      </c>
      <c r="Q96" s="2"/>
      <c r="R96" s="2"/>
      <c r="S96" s="2" t="s">
        <v>475</v>
      </c>
      <c r="T96" s="2" t="s">
        <v>1257</v>
      </c>
      <c r="U96" s="2" t="n">
        <v>100</v>
      </c>
      <c r="V96" s="2" t="s">
        <v>1258</v>
      </c>
      <c r="W96" s="2" t="n">
        <v>100</v>
      </c>
      <c r="X96" s="2" t="s">
        <v>1259</v>
      </c>
      <c r="Y96" s="2" t="s">
        <v>1260</v>
      </c>
      <c r="Z96" s="2" t="s">
        <v>136</v>
      </c>
      <c r="AA96" s="2"/>
      <c r="AB96" s="2"/>
      <c r="AC96" s="2" t="s">
        <v>1261</v>
      </c>
      <c r="AD96" s="2"/>
      <c r="AE96" s="2"/>
      <c r="AF96" s="2"/>
      <c r="AG96" s="2" t="s">
        <v>1262</v>
      </c>
      <c r="AH96" s="2" t="s">
        <v>1263</v>
      </c>
      <c r="AI96" s="2" t="s">
        <v>1264</v>
      </c>
      <c r="AJ96" s="2" t="s">
        <v>1265</v>
      </c>
      <c r="AK96" s="2" t="s">
        <v>1266</v>
      </c>
      <c r="AL96" s="2"/>
      <c r="AM96" s="2"/>
      <c r="AN96" s="2" t="s">
        <v>87</v>
      </c>
      <c r="AO96" s="2" t="s">
        <v>1267</v>
      </c>
      <c r="AP96" s="2" t="s">
        <v>89</v>
      </c>
    </row>
    <row r="97" customFormat="false" ht="15" hidden="false" customHeight="false" outlineLevel="0" collapsed="false">
      <c r="A97" s="8" t="s">
        <v>1268</v>
      </c>
      <c r="B97" s="8" t="s">
        <v>1268</v>
      </c>
      <c r="C97" s="2" t="s">
        <v>1269</v>
      </c>
      <c r="D97" s="2" t="s">
        <v>240</v>
      </c>
      <c r="E97" s="2" t="s">
        <v>241</v>
      </c>
      <c r="F97" s="9" t="n">
        <f aca="false">Precios!R97</f>
        <v>155</v>
      </c>
      <c r="G97" s="2" t="n">
        <v>776</v>
      </c>
      <c r="H97" s="10" t="str">
        <f aca="false">Parámetros!$B$28</f>
        <v>Nuevo</v>
      </c>
      <c r="I97" s="10" t="str">
        <f aca="false">Parámetros!$B$29</f>
        <v>Clásica</v>
      </c>
      <c r="J97" s="11" t="s">
        <v>1270</v>
      </c>
      <c r="K97" s="10" t="str">
        <f aca="false">Parámetros!$B$30</f>
        <v>Mercado Envíos</v>
      </c>
      <c r="L97" s="2" t="str">
        <f aca="false">IF(F97&gt;=Parámetros!$B$7,"Envío gratis (obligatorio en Mercado Libre)",Parámetros!$B$31)</f>
        <v>A cargo del comprador</v>
      </c>
      <c r="M97" s="10" t="str">
        <f aca="false">Parámetros!$B$32</f>
        <v>No acepto</v>
      </c>
      <c r="N97" s="10" t="str">
        <f aca="false">Parámetros!$B$33</f>
        <v>Sin garantía</v>
      </c>
      <c r="O97" s="2" t="s">
        <v>1271</v>
      </c>
      <c r="P97" s="2" t="s">
        <v>1272</v>
      </c>
      <c r="Q97" s="2" t="s">
        <v>1273</v>
      </c>
      <c r="R97" s="2" t="s">
        <v>1274</v>
      </c>
      <c r="S97" s="2"/>
      <c r="T97" s="2" t="s">
        <v>152</v>
      </c>
      <c r="U97" s="2" t="n">
        <v>20</v>
      </c>
      <c r="V97" s="2" t="s">
        <v>133</v>
      </c>
      <c r="W97" s="2" t="n">
        <v>20</v>
      </c>
      <c r="X97" s="2" t="s">
        <v>1275</v>
      </c>
      <c r="Y97" s="2" t="s">
        <v>1276</v>
      </c>
      <c r="Z97" s="2" t="s">
        <v>136</v>
      </c>
      <c r="AA97" s="2" t="s">
        <v>81</v>
      </c>
      <c r="AB97" s="2"/>
      <c r="AC97" s="2"/>
      <c r="AD97" s="2"/>
      <c r="AE97" s="2"/>
      <c r="AF97" s="2"/>
      <c r="AG97" s="2" t="s">
        <v>1187</v>
      </c>
      <c r="AH97" s="2" t="s">
        <v>1277</v>
      </c>
      <c r="AI97" s="2"/>
      <c r="AJ97" s="2"/>
      <c r="AK97" s="2"/>
      <c r="AL97" s="2"/>
      <c r="AM97" s="2"/>
      <c r="AN97" s="2" t="s">
        <v>87</v>
      </c>
      <c r="AO97" s="2" t="s">
        <v>1278</v>
      </c>
      <c r="AP97" s="2" t="s">
        <v>89</v>
      </c>
    </row>
    <row r="98" customFormat="false" ht="15" hidden="false" customHeight="false" outlineLevel="0" collapsed="false">
      <c r="A98" s="8" t="s">
        <v>1279</v>
      </c>
      <c r="B98" s="8" t="s">
        <v>1279</v>
      </c>
      <c r="C98" s="2" t="s">
        <v>1280</v>
      </c>
      <c r="D98" s="2" t="s">
        <v>92</v>
      </c>
      <c r="E98" s="2" t="s">
        <v>93</v>
      </c>
      <c r="F98" s="9" t="n">
        <f aca="false">Precios!R98</f>
        <v>667.71</v>
      </c>
      <c r="G98" s="2" t="n">
        <v>80</v>
      </c>
      <c r="H98" s="10" t="str">
        <f aca="false">Parámetros!$B$28</f>
        <v>Nuevo</v>
      </c>
      <c r="I98" s="10" t="str">
        <f aca="false">Parámetros!$B$29</f>
        <v>Clásica</v>
      </c>
      <c r="J98" s="11" t="s">
        <v>1281</v>
      </c>
      <c r="K98" s="10" t="str">
        <f aca="false">Parámetros!$B$30</f>
        <v>Mercado Envíos</v>
      </c>
      <c r="L98" s="2" t="str">
        <f aca="false">IF(F98&gt;=Parámetros!$B$7,"Envío gratis (obligatorio en Mercado Libre)",Parámetros!$B$31)</f>
        <v>Envío gratis (obligatorio en Mercado Libre)</v>
      </c>
      <c r="M98" s="10" t="str">
        <f aca="false">Parámetros!$B$32</f>
        <v>No acepto</v>
      </c>
      <c r="N98" s="10" t="str">
        <f aca="false">Parámetros!$B$33</f>
        <v>Sin garantía</v>
      </c>
      <c r="O98" s="2" t="s">
        <v>1282</v>
      </c>
      <c r="P98" s="2" t="s">
        <v>1283</v>
      </c>
      <c r="Q98" s="2" t="s">
        <v>1284</v>
      </c>
      <c r="R98" s="2" t="s">
        <v>1285</v>
      </c>
      <c r="S98" s="2" t="s">
        <v>114</v>
      </c>
      <c r="T98" s="2" t="s">
        <v>1286</v>
      </c>
      <c r="U98" s="2" t="n">
        <v>800</v>
      </c>
      <c r="V98" s="2" t="s">
        <v>100</v>
      </c>
      <c r="W98" s="2" t="n">
        <v>1</v>
      </c>
      <c r="X98" s="2"/>
      <c r="Y98" s="2"/>
      <c r="Z98" s="2"/>
      <c r="AA98" s="2" t="s">
        <v>1287</v>
      </c>
      <c r="AB98" s="2"/>
      <c r="AC98" s="2"/>
      <c r="AD98" s="2"/>
      <c r="AE98" s="2"/>
      <c r="AF98" s="2"/>
      <c r="AG98" s="2" t="s">
        <v>1288</v>
      </c>
      <c r="AH98" s="2" t="s">
        <v>1289</v>
      </c>
      <c r="AI98" s="2"/>
      <c r="AJ98" s="2"/>
      <c r="AK98" s="2"/>
      <c r="AL98" s="2"/>
      <c r="AM98" s="2"/>
      <c r="AN98" s="2" t="s">
        <v>108</v>
      </c>
      <c r="AO98" s="2" t="s">
        <v>1290</v>
      </c>
      <c r="AP98" s="2" t="s">
        <v>89</v>
      </c>
    </row>
    <row r="99" customFormat="false" ht="15" hidden="false" customHeight="false" outlineLevel="0" collapsed="false">
      <c r="A99" s="8" t="s">
        <v>1291</v>
      </c>
      <c r="B99" s="8" t="s">
        <v>1291</v>
      </c>
      <c r="C99" s="2" t="s">
        <v>1292</v>
      </c>
      <c r="D99" s="2" t="s">
        <v>124</v>
      </c>
      <c r="E99" s="2" t="s">
        <v>125</v>
      </c>
      <c r="F99" s="9" t="n">
        <f aca="false">Precios!R99</f>
        <v>509</v>
      </c>
      <c r="G99" s="2" t="n">
        <v>31</v>
      </c>
      <c r="H99" s="10" t="str">
        <f aca="false">Parámetros!$B$28</f>
        <v>Nuevo</v>
      </c>
      <c r="I99" s="10" t="str">
        <f aca="false">Parámetros!$B$29</f>
        <v>Clásica</v>
      </c>
      <c r="J99" s="11" t="s">
        <v>1293</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t="s">
        <v>1294</v>
      </c>
      <c r="P99" s="2" t="s">
        <v>1295</v>
      </c>
      <c r="Q99" s="2" t="s">
        <v>1296</v>
      </c>
      <c r="R99" s="2" t="s">
        <v>1297</v>
      </c>
      <c r="S99" s="2"/>
      <c r="T99" s="2" t="s">
        <v>1298</v>
      </c>
      <c r="U99" s="2" t="n">
        <v>36</v>
      </c>
      <c r="V99" s="2" t="s">
        <v>133</v>
      </c>
      <c r="W99" s="2" t="n">
        <v>36</v>
      </c>
      <c r="X99" s="2" t="s">
        <v>1299</v>
      </c>
      <c r="Y99" s="2" t="s">
        <v>1300</v>
      </c>
      <c r="Z99" s="2" t="s">
        <v>136</v>
      </c>
      <c r="AA99" s="2"/>
      <c r="AB99" s="2"/>
      <c r="AC99" s="2"/>
      <c r="AD99" s="2"/>
      <c r="AE99" s="2"/>
      <c r="AF99" s="2" t="s">
        <v>1301</v>
      </c>
      <c r="AG99" s="2" t="s">
        <v>1302</v>
      </c>
      <c r="AH99" s="2" t="s">
        <v>1303</v>
      </c>
      <c r="AI99" s="2" t="s">
        <v>1304</v>
      </c>
      <c r="AJ99" s="2" t="s">
        <v>1305</v>
      </c>
      <c r="AK99" s="2"/>
      <c r="AL99" s="2"/>
      <c r="AM99" s="2"/>
      <c r="AN99" s="2" t="s">
        <v>87</v>
      </c>
      <c r="AO99" s="2" t="s">
        <v>1306</v>
      </c>
      <c r="AP99" s="2" t="s">
        <v>89</v>
      </c>
    </row>
    <row r="100" customFormat="false" ht="15" hidden="false" customHeight="false" outlineLevel="0" collapsed="false">
      <c r="A100" s="8" t="s">
        <v>1307</v>
      </c>
      <c r="B100" s="8" t="s">
        <v>1307</v>
      </c>
      <c r="C100" s="2" t="s">
        <v>1308</v>
      </c>
      <c r="D100" s="2" t="s">
        <v>240</v>
      </c>
      <c r="E100" s="2" t="s">
        <v>241</v>
      </c>
      <c r="F100" s="9" t="n">
        <f aca="false">Precios!R100</f>
        <v>641</v>
      </c>
      <c r="G100" s="2" t="n">
        <v>34</v>
      </c>
      <c r="H100" s="10" t="str">
        <f aca="false">Parámetros!$B$28</f>
        <v>Nuevo</v>
      </c>
      <c r="I100" s="10" t="str">
        <f aca="false">Parámetros!$B$29</f>
        <v>Clásica</v>
      </c>
      <c r="J100" s="11" t="s">
        <v>1309</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t="s">
        <v>1310</v>
      </c>
      <c r="P100" s="2" t="s">
        <v>1110</v>
      </c>
      <c r="Q100" s="2" t="s">
        <v>949</v>
      </c>
      <c r="R100" s="2" t="s">
        <v>1311</v>
      </c>
      <c r="S100" s="2"/>
      <c r="T100" s="2" t="s">
        <v>152</v>
      </c>
      <c r="U100" s="2" t="n">
        <v>14</v>
      </c>
      <c r="V100" s="2" t="s">
        <v>133</v>
      </c>
      <c r="W100" s="2" t="n">
        <v>14</v>
      </c>
      <c r="X100" s="2" t="s">
        <v>1312</v>
      </c>
      <c r="Y100" s="2" t="s">
        <v>1313</v>
      </c>
      <c r="Z100" s="2" t="s">
        <v>136</v>
      </c>
      <c r="AA100" s="2" t="s">
        <v>1314</v>
      </c>
      <c r="AB100" s="2"/>
      <c r="AC100" s="2"/>
      <c r="AD100" s="2"/>
      <c r="AE100" s="2"/>
      <c r="AF100" s="2"/>
      <c r="AG100" s="2" t="s">
        <v>1187</v>
      </c>
      <c r="AH100" s="2" t="s">
        <v>1315</v>
      </c>
      <c r="AI100" s="2" t="s">
        <v>1316</v>
      </c>
      <c r="AJ100" s="2" t="s">
        <v>1317</v>
      </c>
      <c r="AK100" s="2"/>
      <c r="AL100" s="2"/>
      <c r="AM100" s="2"/>
      <c r="AN100" s="2" t="s">
        <v>87</v>
      </c>
      <c r="AO100" s="2" t="s">
        <v>1318</v>
      </c>
      <c r="AP100" s="2" t="s">
        <v>89</v>
      </c>
    </row>
    <row r="101" customFormat="false" ht="15" hidden="false" customHeight="false" outlineLevel="0" collapsed="false">
      <c r="A101" s="8" t="s">
        <v>1319</v>
      </c>
      <c r="B101" s="8" t="s">
        <v>1319</v>
      </c>
      <c r="C101" s="2" t="s">
        <v>1320</v>
      </c>
      <c r="D101" s="2" t="s">
        <v>162</v>
      </c>
      <c r="E101" s="2" t="s">
        <v>163</v>
      </c>
      <c r="F101" s="9" t="n">
        <f aca="false">Precios!R101</f>
        <v>389</v>
      </c>
      <c r="G101" s="2" t="n">
        <v>307</v>
      </c>
      <c r="H101" s="10" t="str">
        <f aca="false">Parámetros!$B$28</f>
        <v>Nuevo</v>
      </c>
      <c r="I101" s="10" t="str">
        <f aca="false">Parámetros!$B$29</f>
        <v>Clásica</v>
      </c>
      <c r="J101" s="11" t="s">
        <v>1321</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t="s">
        <v>1322</v>
      </c>
      <c r="P101" s="2" t="s">
        <v>166</v>
      </c>
      <c r="Q101" s="2" t="s">
        <v>601</v>
      </c>
      <c r="R101" s="2" t="s">
        <v>168</v>
      </c>
      <c r="S101" s="2" t="s">
        <v>103</v>
      </c>
      <c r="T101" s="2" t="s">
        <v>1139</v>
      </c>
      <c r="U101" s="2" t="n">
        <v>36</v>
      </c>
      <c r="V101" s="2" t="s">
        <v>171</v>
      </c>
      <c r="W101" s="2" t="n">
        <v>36</v>
      </c>
      <c r="X101" s="2"/>
      <c r="Y101" s="2"/>
      <c r="Z101" s="2"/>
      <c r="AA101" s="2" t="s">
        <v>436</v>
      </c>
      <c r="AB101" s="2" t="s">
        <v>1323</v>
      </c>
      <c r="AC101" s="2"/>
      <c r="AD101" s="2" t="s">
        <v>103</v>
      </c>
      <c r="AE101" s="2"/>
      <c r="AF101" s="2"/>
      <c r="AG101" s="2" t="s">
        <v>1324</v>
      </c>
      <c r="AH101" s="2" t="s">
        <v>1325</v>
      </c>
      <c r="AI101" s="2"/>
      <c r="AJ101" s="2"/>
      <c r="AK101" s="2"/>
      <c r="AL101" s="2"/>
      <c r="AM101" s="2"/>
      <c r="AN101" s="2" t="s">
        <v>175</v>
      </c>
      <c r="AO101" s="2" t="s">
        <v>1326</v>
      </c>
      <c r="AP101" s="2" t="s">
        <v>89</v>
      </c>
    </row>
    <row r="102" customFormat="false" ht="15" hidden="false" customHeight="false" outlineLevel="0" collapsed="false">
      <c r="A102" s="8" t="s">
        <v>1327</v>
      </c>
      <c r="B102" s="8" t="s">
        <v>1327</v>
      </c>
      <c r="C102" s="2" t="s">
        <v>1328</v>
      </c>
      <c r="D102" s="2" t="s">
        <v>240</v>
      </c>
      <c r="E102" s="2" t="s">
        <v>241</v>
      </c>
      <c r="F102" s="9" t="n">
        <f aca="false">Precios!R102</f>
        <v>358</v>
      </c>
      <c r="G102" s="2" t="n">
        <v>1282</v>
      </c>
      <c r="H102" s="10" t="str">
        <f aca="false">Parámetros!$B$28</f>
        <v>Nuevo</v>
      </c>
      <c r="I102" s="10" t="str">
        <f aca="false">Parámetros!$B$29</f>
        <v>Clásica</v>
      </c>
      <c r="J102" s="11" t="s">
        <v>1329</v>
      </c>
      <c r="K102" s="10" t="str">
        <f aca="false">Parámetros!$B$30</f>
        <v>Mercado Envíos</v>
      </c>
      <c r="L102" s="2" t="str">
        <f aca="false">IF(F102&gt;=Parámetros!$B$7,"Envío gratis (obligatorio en Mercado Libre)",Parámetros!$B$31)</f>
        <v>Envío gratis (obligatorio en Mercado Libre)</v>
      </c>
      <c r="M102" s="10" t="str">
        <f aca="false">Parámetros!$B$32</f>
        <v>No acepto</v>
      </c>
      <c r="N102" s="10" t="str">
        <f aca="false">Parámetros!$B$33</f>
        <v>Sin garantía</v>
      </c>
      <c r="O102" s="2" t="s">
        <v>1330</v>
      </c>
      <c r="P102" s="2" t="s">
        <v>354</v>
      </c>
      <c r="Q102" s="2" t="s">
        <v>1331</v>
      </c>
      <c r="R102" s="2" t="s">
        <v>390</v>
      </c>
      <c r="S102" s="2"/>
      <c r="T102" s="2" t="s">
        <v>152</v>
      </c>
      <c r="U102" s="2" t="n">
        <v>10</v>
      </c>
      <c r="V102" s="2" t="s">
        <v>133</v>
      </c>
      <c r="W102" s="2" t="n">
        <v>10</v>
      </c>
      <c r="X102" s="2" t="s">
        <v>1332</v>
      </c>
      <c r="Y102" s="2" t="s">
        <v>1333</v>
      </c>
      <c r="Z102" s="2" t="s">
        <v>136</v>
      </c>
      <c r="AA102" s="2" t="s">
        <v>81</v>
      </c>
      <c r="AB102" s="2"/>
      <c r="AC102" s="2"/>
      <c r="AD102" s="2"/>
      <c r="AE102" s="2"/>
      <c r="AF102" s="2" t="s">
        <v>1334</v>
      </c>
      <c r="AG102" s="2" t="s">
        <v>1041</v>
      </c>
      <c r="AH102" s="2" t="s">
        <v>1335</v>
      </c>
      <c r="AI102" s="2" t="s">
        <v>1336</v>
      </c>
      <c r="AJ102" s="2" t="s">
        <v>1337</v>
      </c>
      <c r="AK102" s="2" t="s">
        <v>1338</v>
      </c>
      <c r="AL102" s="2"/>
      <c r="AM102" s="2"/>
      <c r="AN102" s="2" t="s">
        <v>87</v>
      </c>
      <c r="AO102" s="2" t="s">
        <v>1339</v>
      </c>
      <c r="AP102" s="2" t="s">
        <v>89</v>
      </c>
    </row>
    <row r="103" customFormat="false" ht="15" hidden="false" customHeight="false" outlineLevel="0" collapsed="false">
      <c r="A103" s="8" t="s">
        <v>1340</v>
      </c>
      <c r="B103" s="8" t="s">
        <v>1340</v>
      </c>
      <c r="C103" s="2" t="s">
        <v>1341</v>
      </c>
      <c r="D103" s="2" t="s">
        <v>144</v>
      </c>
      <c r="E103" s="2" t="s">
        <v>145</v>
      </c>
      <c r="F103" s="9" t="n">
        <f aca="false">Precios!R103</f>
        <v>538</v>
      </c>
      <c r="G103" s="2" t="n">
        <v>1136</v>
      </c>
      <c r="H103" s="10" t="str">
        <f aca="false">Parámetros!$B$28</f>
        <v>Nuevo</v>
      </c>
      <c r="I103" s="10" t="str">
        <f aca="false">Parámetros!$B$29</f>
        <v>Clásica</v>
      </c>
      <c r="J103" s="11" t="s">
        <v>1342</v>
      </c>
      <c r="K103" s="10" t="str">
        <f aca="false">Parámetros!$B$30</f>
        <v>Mercado Envíos</v>
      </c>
      <c r="L103" s="2" t="str">
        <f aca="false">IF(F103&gt;=Parámetros!$B$7,"Envío gratis (obligatorio en Mercado Libre)",Parámetros!$B$31)</f>
        <v>Envío gratis (obligatorio en Mercado Libre)</v>
      </c>
      <c r="M103" s="10" t="str">
        <f aca="false">Parámetros!$B$32</f>
        <v>No acepto</v>
      </c>
      <c r="N103" s="10" t="str">
        <f aca="false">Parámetros!$B$33</f>
        <v>Sin garantía</v>
      </c>
      <c r="O103" s="2" t="s">
        <v>1343</v>
      </c>
      <c r="P103" s="2" t="s">
        <v>1344</v>
      </c>
      <c r="Q103" s="2" t="s">
        <v>1126</v>
      </c>
      <c r="R103" s="2" t="s">
        <v>1345</v>
      </c>
      <c r="S103" s="2"/>
      <c r="T103" s="2" t="s">
        <v>152</v>
      </c>
      <c r="U103" s="2" t="n">
        <v>36</v>
      </c>
      <c r="V103" s="2" t="s">
        <v>133</v>
      </c>
      <c r="W103" s="2" t="n">
        <v>36</v>
      </c>
      <c r="X103" s="2" t="s">
        <v>1346</v>
      </c>
      <c r="Y103" s="2" t="s">
        <v>1347</v>
      </c>
      <c r="Z103" s="2" t="s">
        <v>136</v>
      </c>
      <c r="AA103" s="2" t="s">
        <v>81</v>
      </c>
      <c r="AB103" s="2"/>
      <c r="AC103" s="2"/>
      <c r="AD103" s="2"/>
      <c r="AE103" s="2"/>
      <c r="AF103" s="2" t="s">
        <v>1348</v>
      </c>
      <c r="AG103" s="2" t="s">
        <v>1041</v>
      </c>
      <c r="AH103" s="2" t="s">
        <v>1349</v>
      </c>
      <c r="AI103" s="2" t="s">
        <v>1350</v>
      </c>
      <c r="AJ103" s="2" t="s">
        <v>1351</v>
      </c>
      <c r="AK103" s="2"/>
      <c r="AL103" s="2"/>
      <c r="AM103" s="2"/>
      <c r="AN103" s="2" t="s">
        <v>87</v>
      </c>
      <c r="AO103" s="2" t="s">
        <v>1352</v>
      </c>
      <c r="AP103" s="2" t="s">
        <v>89</v>
      </c>
    </row>
    <row r="104" customFormat="false" ht="15" hidden="false" customHeight="false" outlineLevel="0" collapsed="false">
      <c r="A104" s="8" t="s">
        <v>1353</v>
      </c>
      <c r="B104" s="8" t="s">
        <v>1353</v>
      </c>
      <c r="C104" s="2" t="s">
        <v>1354</v>
      </c>
      <c r="D104" s="2" t="s">
        <v>240</v>
      </c>
      <c r="E104" s="2" t="s">
        <v>241</v>
      </c>
      <c r="F104" s="9" t="n">
        <f aca="false">Precios!R104</f>
        <v>251</v>
      </c>
      <c r="G104" s="2" t="n">
        <v>888</v>
      </c>
      <c r="H104" s="10" t="str">
        <f aca="false">Parámetros!$B$28</f>
        <v>Nuevo</v>
      </c>
      <c r="I104" s="10" t="str">
        <f aca="false">Parámetros!$B$29</f>
        <v>Clásica</v>
      </c>
      <c r="J104" s="11" t="s">
        <v>1355</v>
      </c>
      <c r="K104" s="10" t="str">
        <f aca="false">Parámetros!$B$30</f>
        <v>Mercado Envíos</v>
      </c>
      <c r="L104" s="2" t="str">
        <f aca="false">IF(F104&gt;=Parámetros!$B$7,"Envío gratis (obligatorio en Mercado Libre)",Parámetros!$B$31)</f>
        <v>A cargo del comprador</v>
      </c>
      <c r="M104" s="10" t="str">
        <f aca="false">Parámetros!$B$32</f>
        <v>No acepto</v>
      </c>
      <c r="N104" s="10" t="str">
        <f aca="false">Parámetros!$B$33</f>
        <v>Sin garantía</v>
      </c>
      <c r="O104" s="2" t="s">
        <v>1356</v>
      </c>
      <c r="P104" s="2" t="s">
        <v>1357</v>
      </c>
      <c r="Q104" s="2" t="s">
        <v>1358</v>
      </c>
      <c r="R104" s="2" t="s">
        <v>1359</v>
      </c>
      <c r="S104" s="2"/>
      <c r="T104" s="2" t="s">
        <v>1360</v>
      </c>
      <c r="U104" s="2" t="n">
        <v>30</v>
      </c>
      <c r="V104" s="2" t="s">
        <v>77</v>
      </c>
      <c r="W104" s="2" t="n">
        <v>1</v>
      </c>
      <c r="X104" s="2" t="s">
        <v>1361</v>
      </c>
      <c r="Y104" s="2" t="s">
        <v>759</v>
      </c>
      <c r="Z104" s="2" t="s">
        <v>136</v>
      </c>
      <c r="AA104" s="2" t="s">
        <v>1362</v>
      </c>
      <c r="AB104" s="2"/>
      <c r="AC104" s="2" t="s">
        <v>1363</v>
      </c>
      <c r="AD104" s="2"/>
      <c r="AE104" s="2"/>
      <c r="AF104" s="2"/>
      <c r="AG104" s="2" t="s">
        <v>1364</v>
      </c>
      <c r="AH104" s="2" t="s">
        <v>1365</v>
      </c>
      <c r="AI104" s="2" t="s">
        <v>1366</v>
      </c>
      <c r="AJ104" s="2"/>
      <c r="AK104" s="2"/>
      <c r="AL104" s="2"/>
      <c r="AM104" s="2"/>
      <c r="AN104" s="2" t="s">
        <v>87</v>
      </c>
      <c r="AO104" s="2" t="s">
        <v>1367</v>
      </c>
      <c r="AP104" s="2" t="s">
        <v>89</v>
      </c>
    </row>
    <row r="105" customFormat="false" ht="15" hidden="false" customHeight="false" outlineLevel="0" collapsed="false">
      <c r="A105" s="8" t="s">
        <v>1368</v>
      </c>
      <c r="B105" s="8" t="s">
        <v>1368</v>
      </c>
      <c r="C105" s="2" t="s">
        <v>1369</v>
      </c>
      <c r="D105" s="2" t="s">
        <v>872</v>
      </c>
      <c r="E105" s="2" t="s">
        <v>873</v>
      </c>
      <c r="F105" s="9" t="n">
        <f aca="false">Precios!R105</f>
        <v>88</v>
      </c>
      <c r="G105" s="2" t="n">
        <v>610</v>
      </c>
      <c r="H105" s="10" t="str">
        <f aca="false">Parámetros!$B$28</f>
        <v>Nuevo</v>
      </c>
      <c r="I105" s="10" t="str">
        <f aca="false">Parámetros!$B$29</f>
        <v>Clásica</v>
      </c>
      <c r="J105" s="11" t="s">
        <v>1370</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t="s">
        <v>1371</v>
      </c>
      <c r="P105" s="2" t="s">
        <v>166</v>
      </c>
      <c r="Q105" s="2" t="s">
        <v>601</v>
      </c>
      <c r="R105" s="2" t="s">
        <v>1372</v>
      </c>
      <c r="S105" s="2" t="s">
        <v>1373</v>
      </c>
      <c r="T105" s="2" t="s">
        <v>1374</v>
      </c>
      <c r="U105" s="2" t="n">
        <v>80</v>
      </c>
      <c r="V105" s="2" t="s">
        <v>171</v>
      </c>
      <c r="W105" s="2" t="n">
        <v>80</v>
      </c>
      <c r="X105" s="2"/>
      <c r="Y105" s="2"/>
      <c r="Z105" s="2"/>
      <c r="AA105" s="2" t="s">
        <v>1375</v>
      </c>
      <c r="AB105" s="2"/>
      <c r="AC105" s="2" t="s">
        <v>1376</v>
      </c>
      <c r="AD105" s="2" t="s">
        <v>103</v>
      </c>
      <c r="AE105" s="2" t="s">
        <v>1377</v>
      </c>
      <c r="AF105" s="2"/>
      <c r="AG105" s="2" t="s">
        <v>1378</v>
      </c>
      <c r="AH105" s="2" t="s">
        <v>1379</v>
      </c>
      <c r="AI105" s="2" t="s">
        <v>1380</v>
      </c>
      <c r="AJ105" s="2"/>
      <c r="AK105" s="2"/>
      <c r="AL105" s="2"/>
      <c r="AM105" s="2"/>
      <c r="AN105" s="2" t="s">
        <v>175</v>
      </c>
      <c r="AO105" s="2" t="s">
        <v>1381</v>
      </c>
      <c r="AP105" s="2" t="s">
        <v>89</v>
      </c>
    </row>
    <row r="106" customFormat="false" ht="15" hidden="false" customHeight="false" outlineLevel="0" collapsed="false">
      <c r="A106" s="8" t="s">
        <v>1382</v>
      </c>
      <c r="B106" s="8" t="s">
        <v>1382</v>
      </c>
      <c r="C106" s="2" t="s">
        <v>1383</v>
      </c>
      <c r="D106" s="2" t="s">
        <v>303</v>
      </c>
      <c r="E106" s="2" t="s">
        <v>304</v>
      </c>
      <c r="F106" s="9" t="n">
        <f aca="false">Precios!R106</f>
        <v>125.75</v>
      </c>
      <c r="G106" s="2" t="n">
        <v>11321</v>
      </c>
      <c r="H106" s="10" t="str">
        <f aca="false">Parámetros!$B$28</f>
        <v>Nuevo</v>
      </c>
      <c r="I106" s="10" t="str">
        <f aca="false">Parámetros!$B$29</f>
        <v>Clásica</v>
      </c>
      <c r="J106" s="11" t="s">
        <v>1384</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t="s">
        <v>1385</v>
      </c>
      <c r="P106" s="2" t="s">
        <v>1386</v>
      </c>
      <c r="Q106" s="2" t="s">
        <v>1387</v>
      </c>
      <c r="R106" s="2"/>
      <c r="S106" s="2" t="s">
        <v>1388</v>
      </c>
      <c r="T106" s="2" t="s">
        <v>1389</v>
      </c>
      <c r="U106" s="2" t="n">
        <v>21</v>
      </c>
      <c r="V106" s="2" t="s">
        <v>100</v>
      </c>
      <c r="W106" s="2" t="n">
        <v>3</v>
      </c>
      <c r="X106" s="2" t="s">
        <v>1390</v>
      </c>
      <c r="Y106" s="2"/>
      <c r="Z106" s="2" t="s">
        <v>136</v>
      </c>
      <c r="AA106" s="2"/>
      <c r="AB106" s="2"/>
      <c r="AC106" s="2"/>
      <c r="AD106" s="2"/>
      <c r="AE106" s="2"/>
      <c r="AF106" s="2"/>
      <c r="AG106" s="2" t="s">
        <v>1391</v>
      </c>
      <c r="AH106" s="2" t="s">
        <v>1392</v>
      </c>
      <c r="AI106" s="2"/>
      <c r="AJ106" s="2"/>
      <c r="AK106" s="2"/>
      <c r="AL106" s="2"/>
      <c r="AM106" s="2"/>
      <c r="AN106" s="2" t="s">
        <v>87</v>
      </c>
      <c r="AO106" s="2" t="s">
        <v>1393</v>
      </c>
      <c r="AP106" s="2" t="s">
        <v>89</v>
      </c>
    </row>
    <row r="107" customFormat="false" ht="15" hidden="false" customHeight="false" outlineLevel="0" collapsed="false">
      <c r="A107" s="8" t="s">
        <v>1394</v>
      </c>
      <c r="B107" s="8" t="s">
        <v>1394</v>
      </c>
      <c r="C107" s="2" t="s">
        <v>1395</v>
      </c>
      <c r="D107" s="2" t="s">
        <v>1396</v>
      </c>
      <c r="E107" s="2" t="s">
        <v>1397</v>
      </c>
      <c r="F107" s="9" t="n">
        <f aca="false">Precios!R107</f>
        <v>306.88</v>
      </c>
      <c r="G107" s="2" t="n">
        <v>186</v>
      </c>
      <c r="H107" s="10" t="str">
        <f aca="false">Parámetros!$B$28</f>
        <v>Nuevo</v>
      </c>
      <c r="I107" s="10" t="str">
        <f aca="false">Parámetros!$B$29</f>
        <v>Clásica</v>
      </c>
      <c r="J107" s="11" t="s">
        <v>1398</v>
      </c>
      <c r="K107" s="10" t="str">
        <f aca="false">Parámetros!$B$30</f>
        <v>Mercado Envíos</v>
      </c>
      <c r="L107" s="2" t="str">
        <f aca="false">IF(F107&gt;=Parámetros!$B$7,"Envío gratis (obligatorio en Mercado Libre)",Parámetros!$B$31)</f>
        <v>Envío gratis (obligatorio en Mercado Libre)</v>
      </c>
      <c r="M107" s="10" t="str">
        <f aca="false">Parámetros!$B$32</f>
        <v>No acepto</v>
      </c>
      <c r="N107" s="10" t="str">
        <f aca="false">Parámetros!$B$33</f>
        <v>Sin garantía</v>
      </c>
      <c r="O107" s="2" t="s">
        <v>1399</v>
      </c>
      <c r="P107" s="2" t="s">
        <v>1400</v>
      </c>
      <c r="Q107" s="2" t="s">
        <v>336</v>
      </c>
      <c r="R107" s="2" t="s">
        <v>1401</v>
      </c>
      <c r="S107" s="2" t="s">
        <v>1402</v>
      </c>
      <c r="T107" s="2" t="s">
        <v>1403</v>
      </c>
      <c r="U107" s="2" t="n">
        <v>1</v>
      </c>
      <c r="V107" s="2" t="s">
        <v>171</v>
      </c>
      <c r="W107" s="2" t="n">
        <v>1</v>
      </c>
      <c r="X107" s="2"/>
      <c r="Y107" s="2"/>
      <c r="Z107" s="2"/>
      <c r="AA107" s="2" t="s">
        <v>81</v>
      </c>
      <c r="AB107" s="2"/>
      <c r="AC107" s="2"/>
      <c r="AD107" s="2" t="s">
        <v>566</v>
      </c>
      <c r="AE107" s="2"/>
      <c r="AF107" s="2"/>
      <c r="AG107" s="2" t="s">
        <v>1404</v>
      </c>
      <c r="AH107" s="2" t="s">
        <v>1405</v>
      </c>
      <c r="AI107" s="2" t="s">
        <v>1406</v>
      </c>
      <c r="AJ107" s="2" t="s">
        <v>1407</v>
      </c>
      <c r="AK107" s="2" t="s">
        <v>1408</v>
      </c>
      <c r="AL107" s="2" t="s">
        <v>1409</v>
      </c>
      <c r="AM107" s="2"/>
      <c r="AN107" s="2" t="s">
        <v>87</v>
      </c>
      <c r="AO107" s="2" t="s">
        <v>1410</v>
      </c>
      <c r="AP107" s="2" t="s">
        <v>89</v>
      </c>
    </row>
    <row r="108" customFormat="false" ht="15" hidden="false" customHeight="false" outlineLevel="0" collapsed="false">
      <c r="A108" s="8" t="s">
        <v>1411</v>
      </c>
      <c r="B108" s="8" t="s">
        <v>1411</v>
      </c>
      <c r="C108" s="2" t="s">
        <v>1412</v>
      </c>
      <c r="D108" s="2" t="s">
        <v>1093</v>
      </c>
      <c r="E108" s="2" t="s">
        <v>1094</v>
      </c>
      <c r="F108" s="9" t="n">
        <f aca="false">Precios!R108</f>
        <v>1777.02</v>
      </c>
      <c r="G108" s="2" t="n">
        <v>254</v>
      </c>
      <c r="H108" s="10" t="str">
        <f aca="false">Parámetros!$B$28</f>
        <v>Nuevo</v>
      </c>
      <c r="I108" s="10" t="str">
        <f aca="false">Parámetros!$B$29</f>
        <v>Clásica</v>
      </c>
      <c r="J108" s="11" t="s">
        <v>1413</v>
      </c>
      <c r="K108" s="10" t="str">
        <f aca="false">Parámetros!$B$30</f>
        <v>Mercado Envíos</v>
      </c>
      <c r="L108" s="2" t="str">
        <f aca="false">IF(F108&gt;=Parámetros!$B$7,"Envío gratis (obligatorio en Mercado Libre)",Parámetros!$B$31)</f>
        <v>Envío gratis (obligatorio en Mercado Libre)</v>
      </c>
      <c r="M108" s="10" t="str">
        <f aca="false">Parámetros!$B$32</f>
        <v>No acepto</v>
      </c>
      <c r="N108" s="10" t="str">
        <f aca="false">Parámetros!$B$33</f>
        <v>Sin garantía</v>
      </c>
      <c r="O108" s="2" t="s">
        <v>1414</v>
      </c>
      <c r="P108" s="2" t="s">
        <v>1415</v>
      </c>
      <c r="Q108" s="2" t="s">
        <v>1098</v>
      </c>
      <c r="R108" s="2" t="s">
        <v>1416</v>
      </c>
      <c r="S108" s="2"/>
      <c r="T108" s="2" t="s">
        <v>1417</v>
      </c>
      <c r="U108" s="2" t="n">
        <v>30</v>
      </c>
      <c r="V108" s="2" t="s">
        <v>220</v>
      </c>
      <c r="W108" s="2" t="n">
        <v>30</v>
      </c>
      <c r="X108" s="2" t="s">
        <v>1418</v>
      </c>
      <c r="Y108" s="2" t="s">
        <v>1419</v>
      </c>
      <c r="Z108" s="2" t="s">
        <v>136</v>
      </c>
      <c r="AA108" s="2" t="s">
        <v>81</v>
      </c>
      <c r="AB108" s="2"/>
      <c r="AC108" s="2"/>
      <c r="AD108" s="2"/>
      <c r="AE108" s="2"/>
      <c r="AF108" s="2" t="s">
        <v>1420</v>
      </c>
      <c r="AG108" s="2" t="s">
        <v>1041</v>
      </c>
      <c r="AH108" s="2" t="s">
        <v>1421</v>
      </c>
      <c r="AI108" s="2" t="s">
        <v>1422</v>
      </c>
      <c r="AJ108" s="2" t="s">
        <v>1423</v>
      </c>
      <c r="AK108" s="2"/>
      <c r="AL108" s="2"/>
      <c r="AM108" s="2"/>
      <c r="AN108" s="2" t="s">
        <v>87</v>
      </c>
      <c r="AO108" s="2" t="s">
        <v>1424</v>
      </c>
      <c r="AP108" s="2" t="s">
        <v>89</v>
      </c>
    </row>
    <row r="109" customFormat="false" ht="15" hidden="false" customHeight="false" outlineLevel="0" collapsed="false">
      <c r="A109" s="8" t="s">
        <v>1425</v>
      </c>
      <c r="B109" s="8" t="s">
        <v>1425</v>
      </c>
      <c r="C109" s="2" t="s">
        <v>1426</v>
      </c>
      <c r="D109" s="2" t="s">
        <v>1093</v>
      </c>
      <c r="E109" s="2" t="s">
        <v>1094</v>
      </c>
      <c r="F109" s="9" t="n">
        <f aca="false">Precios!R109</f>
        <v>546</v>
      </c>
      <c r="G109" s="2" t="n">
        <v>6</v>
      </c>
      <c r="H109" s="10" t="str">
        <f aca="false">Parámetros!$B$28</f>
        <v>Nuevo</v>
      </c>
      <c r="I109" s="10" t="str">
        <f aca="false">Parámetros!$B$29</f>
        <v>Clásica</v>
      </c>
      <c r="J109" s="11" t="s">
        <v>1427</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t="s">
        <v>1428</v>
      </c>
      <c r="P109" s="2" t="s">
        <v>1429</v>
      </c>
      <c r="Q109" s="2" t="s">
        <v>791</v>
      </c>
      <c r="R109" s="2" t="s">
        <v>1430</v>
      </c>
      <c r="S109" s="2"/>
      <c r="T109" s="2" t="s">
        <v>1431</v>
      </c>
      <c r="U109" s="2" t="n">
        <v>10</v>
      </c>
      <c r="V109" s="2" t="s">
        <v>1432</v>
      </c>
      <c r="W109" s="2" t="n">
        <v>10</v>
      </c>
      <c r="X109" s="2" t="s">
        <v>1433</v>
      </c>
      <c r="Y109" s="2" t="s">
        <v>1434</v>
      </c>
      <c r="Z109" s="2" t="s">
        <v>1435</v>
      </c>
      <c r="AA109" s="2" t="s">
        <v>81</v>
      </c>
      <c r="AB109" s="2"/>
      <c r="AC109" s="2"/>
      <c r="AD109" s="2" t="s">
        <v>566</v>
      </c>
      <c r="AE109" s="2"/>
      <c r="AF109" s="2"/>
      <c r="AG109" s="2" t="s">
        <v>1041</v>
      </c>
      <c r="AH109" s="2" t="s">
        <v>1436</v>
      </c>
      <c r="AI109" s="2" t="s">
        <v>1437</v>
      </c>
      <c r="AJ109" s="2" t="s">
        <v>1438</v>
      </c>
      <c r="AK109" s="2" t="s">
        <v>1439</v>
      </c>
      <c r="AL109" s="2"/>
      <c r="AM109" s="2"/>
      <c r="AN109" s="2" t="s">
        <v>87</v>
      </c>
      <c r="AO109" s="2" t="s">
        <v>1440</v>
      </c>
      <c r="AP109" s="2" t="s">
        <v>89</v>
      </c>
    </row>
    <row r="110" customFormat="false" ht="15" hidden="false" customHeight="false" outlineLevel="0" collapsed="false">
      <c r="A110" s="8" t="s">
        <v>1441</v>
      </c>
      <c r="B110" s="8" t="s">
        <v>1441</v>
      </c>
      <c r="C110" s="2" t="s">
        <v>1442</v>
      </c>
      <c r="D110" s="2" t="s">
        <v>556</v>
      </c>
      <c r="E110" s="2" t="s">
        <v>557</v>
      </c>
      <c r="F110" s="9" t="n">
        <f aca="false">Precios!R110</f>
        <v>905.23</v>
      </c>
      <c r="G110" s="2" t="n">
        <v>73</v>
      </c>
      <c r="H110" s="10" t="str">
        <f aca="false">Parámetros!$B$28</f>
        <v>Nuevo</v>
      </c>
      <c r="I110" s="10" t="str">
        <f aca="false">Parámetros!$B$29</f>
        <v>Clásica</v>
      </c>
      <c r="J110" s="11" t="s">
        <v>1443</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t="s">
        <v>1444</v>
      </c>
      <c r="P110" s="2" t="s">
        <v>1445</v>
      </c>
      <c r="Q110" s="2" t="s">
        <v>1446</v>
      </c>
      <c r="R110" s="2" t="s">
        <v>1447</v>
      </c>
      <c r="S110" s="2"/>
      <c r="T110" s="2" t="s">
        <v>1448</v>
      </c>
      <c r="U110" s="2" t="n">
        <v>1</v>
      </c>
      <c r="V110" s="2" t="s">
        <v>77</v>
      </c>
      <c r="W110" s="2" t="n">
        <v>1</v>
      </c>
      <c r="X110" s="2" t="s">
        <v>1449</v>
      </c>
      <c r="Y110" s="2" t="s">
        <v>1450</v>
      </c>
      <c r="Z110" s="2" t="s">
        <v>1451</v>
      </c>
      <c r="AA110" s="2" t="s">
        <v>81</v>
      </c>
      <c r="AB110" s="2"/>
      <c r="AC110" s="2"/>
      <c r="AD110" s="2"/>
      <c r="AE110" s="2"/>
      <c r="AF110" s="2"/>
      <c r="AG110" s="2" t="s">
        <v>1041</v>
      </c>
      <c r="AH110" s="2" t="s">
        <v>1452</v>
      </c>
      <c r="AI110" s="2" t="s">
        <v>1453</v>
      </c>
      <c r="AJ110" s="2"/>
      <c r="AK110" s="2"/>
      <c r="AL110" s="2"/>
      <c r="AM110" s="2"/>
      <c r="AN110" s="2" t="s">
        <v>87</v>
      </c>
      <c r="AO110" s="2" t="s">
        <v>1454</v>
      </c>
      <c r="AP110" s="2" t="s">
        <v>89</v>
      </c>
    </row>
    <row r="111" customFormat="false" ht="15" hidden="false" customHeight="false" outlineLevel="0" collapsed="false">
      <c r="A111" s="8" t="s">
        <v>1455</v>
      </c>
      <c r="B111" s="8" t="s">
        <v>1455</v>
      </c>
      <c r="C111" s="2" t="s">
        <v>1456</v>
      </c>
      <c r="D111" s="2" t="s">
        <v>240</v>
      </c>
      <c r="E111" s="2" t="s">
        <v>241</v>
      </c>
      <c r="F111" s="9" t="n">
        <f aca="false">Precios!R111</f>
        <v>255</v>
      </c>
      <c r="G111" s="2" t="n">
        <v>965</v>
      </c>
      <c r="H111" s="10" t="str">
        <f aca="false">Parámetros!$B$28</f>
        <v>Nuevo</v>
      </c>
      <c r="I111" s="10" t="str">
        <f aca="false">Parámetros!$B$29</f>
        <v>Clásica</v>
      </c>
      <c r="J111" s="11" t="s">
        <v>1457</v>
      </c>
      <c r="K111" s="10" t="str">
        <f aca="false">Parámetros!$B$30</f>
        <v>Mercado Envíos</v>
      </c>
      <c r="L111" s="2" t="str">
        <f aca="false">IF(F111&gt;=Parámetros!$B$7,"Envío gratis (obligatorio en Mercado Libre)",Parámetros!$B$31)</f>
        <v>A cargo del comprador</v>
      </c>
      <c r="M111" s="10" t="str">
        <f aca="false">Parámetros!$B$32</f>
        <v>No acepto</v>
      </c>
      <c r="N111" s="10" t="str">
        <f aca="false">Parámetros!$B$33</f>
        <v>Sin garantía</v>
      </c>
      <c r="O111" s="2" t="s">
        <v>1458</v>
      </c>
      <c r="P111" s="2" t="s">
        <v>1357</v>
      </c>
      <c r="Q111" s="2" t="s">
        <v>1358</v>
      </c>
      <c r="R111" s="2" t="s">
        <v>246</v>
      </c>
      <c r="S111" s="2"/>
      <c r="T111" s="2" t="s">
        <v>1459</v>
      </c>
      <c r="U111" s="2" t="n">
        <v>120</v>
      </c>
      <c r="V111" s="2" t="s">
        <v>77</v>
      </c>
      <c r="W111" s="2" t="n">
        <v>1</v>
      </c>
      <c r="X111" s="2" t="s">
        <v>1361</v>
      </c>
      <c r="Y111" s="2" t="s">
        <v>1460</v>
      </c>
      <c r="Z111" s="2" t="s">
        <v>136</v>
      </c>
      <c r="AA111" s="2" t="s">
        <v>253</v>
      </c>
      <c r="AB111" s="2"/>
      <c r="AC111" s="2" t="s">
        <v>1461</v>
      </c>
      <c r="AD111" s="2" t="s">
        <v>253</v>
      </c>
      <c r="AE111" s="2"/>
      <c r="AF111" s="2" t="s">
        <v>1462</v>
      </c>
      <c r="AG111" s="2" t="s">
        <v>1041</v>
      </c>
      <c r="AH111" s="2" t="s">
        <v>1463</v>
      </c>
      <c r="AI111" s="2" t="s">
        <v>1464</v>
      </c>
      <c r="AJ111" s="2"/>
      <c r="AK111" s="2"/>
      <c r="AL111" s="2"/>
      <c r="AM111" s="2"/>
      <c r="AN111" s="2" t="s">
        <v>87</v>
      </c>
      <c r="AO111" s="2" t="s">
        <v>1465</v>
      </c>
      <c r="AP111" s="2" t="s">
        <v>89</v>
      </c>
    </row>
    <row r="112" customFormat="false" ht="15" hidden="false" customHeight="false" outlineLevel="0" collapsed="false">
      <c r="A112" s="8" t="s">
        <v>1466</v>
      </c>
      <c r="B112" s="8" t="s">
        <v>1466</v>
      </c>
      <c r="C112" s="2" t="s">
        <v>1467</v>
      </c>
      <c r="D112" s="2" t="s">
        <v>303</v>
      </c>
      <c r="E112" s="2" t="s">
        <v>304</v>
      </c>
      <c r="F112" s="9" t="n">
        <f aca="false">Precios!R112</f>
        <v>79</v>
      </c>
      <c r="G112" s="2" t="n">
        <v>291</v>
      </c>
      <c r="H112" s="10" t="str">
        <f aca="false">Parámetros!$B$28</f>
        <v>Nuevo</v>
      </c>
      <c r="I112" s="10" t="str">
        <f aca="false">Parámetros!$B$29</f>
        <v>Clásica</v>
      </c>
      <c r="J112" s="11" t="s">
        <v>1468</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t="s">
        <v>1469</v>
      </c>
      <c r="P112" s="2" t="s">
        <v>1470</v>
      </c>
      <c r="Q112" s="2" t="s">
        <v>1471</v>
      </c>
      <c r="R112" s="2" t="s">
        <v>1472</v>
      </c>
      <c r="S112" s="2"/>
      <c r="T112" s="2" t="s">
        <v>1473</v>
      </c>
      <c r="U112" s="2" t="n">
        <v>237</v>
      </c>
      <c r="V112" s="2" t="s">
        <v>77</v>
      </c>
      <c r="W112" s="2" t="n">
        <v>1</v>
      </c>
      <c r="X112" s="2"/>
      <c r="Y112" s="2"/>
      <c r="Z112" s="2"/>
      <c r="AA112" s="2" t="s">
        <v>81</v>
      </c>
      <c r="AB112" s="2"/>
      <c r="AC112" s="2" t="s">
        <v>1461</v>
      </c>
      <c r="AD112" s="2"/>
      <c r="AE112" s="2"/>
      <c r="AF112" s="2" t="s">
        <v>1474</v>
      </c>
      <c r="AG112" s="2" t="s">
        <v>1475</v>
      </c>
      <c r="AH112" s="2" t="s">
        <v>1476</v>
      </c>
      <c r="AI112" s="2" t="s">
        <v>1477</v>
      </c>
      <c r="AJ112" s="2"/>
      <c r="AK112" s="2"/>
      <c r="AL112" s="2"/>
      <c r="AM112" s="2"/>
      <c r="AN112" s="2" t="s">
        <v>87</v>
      </c>
      <c r="AO112" s="2" t="s">
        <v>1478</v>
      </c>
      <c r="AP112" s="2" t="s">
        <v>89</v>
      </c>
    </row>
    <row r="113" customFormat="false" ht="15" hidden="false" customHeight="false" outlineLevel="0" collapsed="false">
      <c r="A113" s="8" t="s">
        <v>1479</v>
      </c>
      <c r="B113" s="8" t="s">
        <v>1479</v>
      </c>
      <c r="C113" s="2" t="s">
        <v>1480</v>
      </c>
      <c r="D113" s="2" t="s">
        <v>144</v>
      </c>
      <c r="E113" s="2" t="s">
        <v>145</v>
      </c>
      <c r="F113" s="9" t="n">
        <f aca="false">Precios!R113</f>
        <v>118</v>
      </c>
      <c r="G113" s="2" t="n">
        <v>2910</v>
      </c>
      <c r="H113" s="10" t="str">
        <f aca="false">Parámetros!$B$28</f>
        <v>Nuevo</v>
      </c>
      <c r="I113" s="10" t="str">
        <f aca="false">Parámetros!$B$29</f>
        <v>Clásica</v>
      </c>
      <c r="J113" s="11" t="s">
        <v>1481</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t="s">
        <v>1482</v>
      </c>
      <c r="P113" s="2" t="s">
        <v>1483</v>
      </c>
      <c r="Q113" s="2" t="s">
        <v>1484</v>
      </c>
      <c r="R113" s="2" t="s">
        <v>1485</v>
      </c>
      <c r="S113" s="2" t="s">
        <v>1486</v>
      </c>
      <c r="T113" s="2" t="s">
        <v>1298</v>
      </c>
      <c r="U113" s="2" t="n">
        <v>50</v>
      </c>
      <c r="V113" s="2" t="s">
        <v>133</v>
      </c>
      <c r="W113" s="2" t="n">
        <v>50</v>
      </c>
      <c r="X113" s="2" t="s">
        <v>1487</v>
      </c>
      <c r="Y113" s="2" t="s">
        <v>135</v>
      </c>
      <c r="Z113" s="2" t="s">
        <v>136</v>
      </c>
      <c r="AA113" s="2" t="s">
        <v>1488</v>
      </c>
      <c r="AB113" s="2"/>
      <c r="AC113" s="2"/>
      <c r="AD113" s="2"/>
      <c r="AE113" s="2"/>
      <c r="AF113" s="2"/>
      <c r="AG113" s="2" t="s">
        <v>1489</v>
      </c>
      <c r="AH113" s="2" t="s">
        <v>1490</v>
      </c>
      <c r="AI113" s="2" t="s">
        <v>1491</v>
      </c>
      <c r="AJ113" s="2"/>
      <c r="AK113" s="2"/>
      <c r="AL113" s="2"/>
      <c r="AM113" s="2"/>
      <c r="AN113" s="2" t="s">
        <v>87</v>
      </c>
      <c r="AO113" s="2" t="s">
        <v>1492</v>
      </c>
      <c r="AP113" s="2" t="s">
        <v>89</v>
      </c>
    </row>
    <row r="114" customFormat="false" ht="15" hidden="false" customHeight="false" outlineLevel="0" collapsed="false">
      <c r="A114" s="8" t="s">
        <v>1493</v>
      </c>
      <c r="B114" s="8" t="s">
        <v>1493</v>
      </c>
      <c r="C114" s="2" t="s">
        <v>1494</v>
      </c>
      <c r="D114" s="2" t="s">
        <v>1059</v>
      </c>
      <c r="E114" s="2" t="s">
        <v>1060</v>
      </c>
      <c r="F114" s="9" t="n">
        <f aca="false">Precios!R114</f>
        <v>1171.04</v>
      </c>
      <c r="G114" s="2" t="n">
        <v>22</v>
      </c>
      <c r="H114" s="10" t="str">
        <f aca="false">Parámetros!$B$28</f>
        <v>Nuevo</v>
      </c>
      <c r="I114" s="10" t="str">
        <f aca="false">Parámetros!$B$29</f>
        <v>Clásica</v>
      </c>
      <c r="J114" s="11" t="s">
        <v>1495</v>
      </c>
      <c r="K114" s="10" t="str">
        <f aca="false">Parámetros!$B$30</f>
        <v>Mercado Envíos</v>
      </c>
      <c r="L114" s="2" t="str">
        <f aca="false">IF(F114&gt;=Parámetros!$B$7,"Envío gratis (obligatorio en Mercado Libre)",Parámetros!$B$31)</f>
        <v>Envío gratis (obligatorio en Mercado Libre)</v>
      </c>
      <c r="M114" s="10" t="str">
        <f aca="false">Parámetros!$B$32</f>
        <v>No acepto</v>
      </c>
      <c r="N114" s="10" t="str">
        <f aca="false">Parámetros!$B$33</f>
        <v>Sin garantía</v>
      </c>
      <c r="O114" s="2" t="s">
        <v>1496</v>
      </c>
      <c r="P114" s="2" t="s">
        <v>1497</v>
      </c>
      <c r="Q114" s="2" t="s">
        <v>1498</v>
      </c>
      <c r="R114" s="2"/>
      <c r="S114" s="2"/>
      <c r="T114" s="2" t="s">
        <v>152</v>
      </c>
      <c r="U114" s="2" t="n">
        <v>30</v>
      </c>
      <c r="V114" s="2" t="s">
        <v>133</v>
      </c>
      <c r="W114" s="2" t="n">
        <v>30</v>
      </c>
      <c r="X114" s="2" t="s">
        <v>1499</v>
      </c>
      <c r="Y114" s="2" t="s">
        <v>1500</v>
      </c>
      <c r="Z114" s="2" t="s">
        <v>136</v>
      </c>
      <c r="AA114" s="2" t="s">
        <v>81</v>
      </c>
      <c r="AB114" s="2"/>
      <c r="AC114" s="2"/>
      <c r="AD114" s="2"/>
      <c r="AE114" s="2"/>
      <c r="AF114" s="2"/>
      <c r="AG114" s="2" t="s">
        <v>1041</v>
      </c>
      <c r="AH114" s="2" t="s">
        <v>1501</v>
      </c>
      <c r="AI114" s="2" t="s">
        <v>1502</v>
      </c>
      <c r="AJ114" s="2"/>
      <c r="AK114" s="2"/>
      <c r="AL114" s="2"/>
      <c r="AM114" s="2"/>
      <c r="AN114" s="2" t="s">
        <v>87</v>
      </c>
      <c r="AO114" s="2" t="s">
        <v>1503</v>
      </c>
      <c r="AP114" s="2" t="s">
        <v>89</v>
      </c>
    </row>
    <row r="115" customFormat="false" ht="15" hidden="false" customHeight="false" outlineLevel="0" collapsed="false">
      <c r="A115" s="8" t="s">
        <v>1504</v>
      </c>
      <c r="B115" s="8" t="s">
        <v>1504</v>
      </c>
      <c r="C115" s="2" t="s">
        <v>1505</v>
      </c>
      <c r="D115" s="2" t="s">
        <v>483</v>
      </c>
      <c r="E115" s="2" t="s">
        <v>484</v>
      </c>
      <c r="F115" s="9" t="n">
        <f aca="false">Precios!R115</f>
        <v>208</v>
      </c>
      <c r="G115" s="2" t="n">
        <v>1774</v>
      </c>
      <c r="H115" s="10" t="str">
        <f aca="false">Parámetros!$B$28</f>
        <v>Nuevo</v>
      </c>
      <c r="I115" s="10" t="str">
        <f aca="false">Parámetros!$B$29</f>
        <v>Clásica</v>
      </c>
      <c r="J115" s="11" t="s">
        <v>1506</v>
      </c>
      <c r="K115" s="10" t="str">
        <f aca="false">Parámetros!$B$30</f>
        <v>Mercado Envíos</v>
      </c>
      <c r="L115" s="2" t="str">
        <f aca="false">IF(F115&gt;=Parámetros!$B$7,"Envío gratis (obligatorio en Mercado Libre)",Parámetros!$B$31)</f>
        <v>A cargo del comprador</v>
      </c>
      <c r="M115" s="10" t="str">
        <f aca="false">Parámetros!$B$32</f>
        <v>No acepto</v>
      </c>
      <c r="N115" s="10" t="str">
        <f aca="false">Parámetros!$B$33</f>
        <v>Sin garantía</v>
      </c>
      <c r="O115" s="2" t="s">
        <v>1507</v>
      </c>
      <c r="P115" s="2" t="s">
        <v>1508</v>
      </c>
      <c r="Q115" s="2" t="s">
        <v>1509</v>
      </c>
      <c r="R115" s="2"/>
      <c r="S115" s="2"/>
      <c r="T115" s="2" t="s">
        <v>1510</v>
      </c>
      <c r="U115" s="2" t="n">
        <v>15</v>
      </c>
      <c r="V115" s="2" t="s">
        <v>77</v>
      </c>
      <c r="W115" s="2" t="n">
        <v>1</v>
      </c>
      <c r="X115" s="2" t="s">
        <v>1511</v>
      </c>
      <c r="Y115" s="2" t="s">
        <v>1512</v>
      </c>
      <c r="Z115" s="2" t="s">
        <v>494</v>
      </c>
      <c r="AA115" s="2"/>
      <c r="AB115" s="2"/>
      <c r="AC115" s="2"/>
      <c r="AD115" s="2"/>
      <c r="AE115" s="2"/>
      <c r="AF115" s="2" t="s">
        <v>1513</v>
      </c>
      <c r="AG115" s="2" t="s">
        <v>1514</v>
      </c>
      <c r="AH115" s="2" t="s">
        <v>1515</v>
      </c>
      <c r="AI115" s="2" t="s">
        <v>1516</v>
      </c>
      <c r="AJ115" s="2"/>
      <c r="AK115" s="2"/>
      <c r="AL115" s="2"/>
      <c r="AM115" s="2"/>
      <c r="AN115" s="2" t="s">
        <v>87</v>
      </c>
      <c r="AO115" s="2" t="s">
        <v>1517</v>
      </c>
      <c r="AP115" s="2" t="s">
        <v>89</v>
      </c>
    </row>
    <row r="116" customFormat="false" ht="15" hidden="false" customHeight="false" outlineLevel="0" collapsed="false">
      <c r="A116" s="8" t="s">
        <v>1518</v>
      </c>
      <c r="B116" s="8" t="s">
        <v>1518</v>
      </c>
      <c r="C116" s="2" t="s">
        <v>1519</v>
      </c>
      <c r="D116" s="2" t="s">
        <v>144</v>
      </c>
      <c r="E116" s="2" t="s">
        <v>145</v>
      </c>
      <c r="F116" s="9" t="n">
        <f aca="false">Precios!R116</f>
        <v>1310</v>
      </c>
      <c r="G116" s="2" t="n">
        <v>196</v>
      </c>
      <c r="H116" s="10" t="str">
        <f aca="false">Parámetros!$B$28</f>
        <v>Nuevo</v>
      </c>
      <c r="I116" s="10" t="str">
        <f aca="false">Parámetros!$B$29</f>
        <v>Clásica</v>
      </c>
      <c r="J116" s="11" t="s">
        <v>1520</v>
      </c>
      <c r="K116" s="10" t="str">
        <f aca="false">Parámetros!$B$30</f>
        <v>Mercado Envíos</v>
      </c>
      <c r="L116" s="2" t="str">
        <f aca="false">IF(F116&gt;=Parámetros!$B$7,"Envío gratis (obligatorio en Mercado Libre)",Parámetros!$B$31)</f>
        <v>Envío gratis (obligatorio en Mercado Libre)</v>
      </c>
      <c r="M116" s="10" t="str">
        <f aca="false">Parámetros!$B$32</f>
        <v>No acepto</v>
      </c>
      <c r="N116" s="10" t="str">
        <f aca="false">Parámetros!$B$33</f>
        <v>Sin garantía</v>
      </c>
      <c r="O116" s="2" t="s">
        <v>1521</v>
      </c>
      <c r="P116" s="2" t="s">
        <v>1522</v>
      </c>
      <c r="Q116" s="2" t="s">
        <v>1523</v>
      </c>
      <c r="R116" s="2" t="s">
        <v>1181</v>
      </c>
      <c r="S116" s="2" t="s">
        <v>1182</v>
      </c>
      <c r="T116" s="2" t="s">
        <v>1183</v>
      </c>
      <c r="U116" s="2" t="n">
        <v>28</v>
      </c>
      <c r="V116" s="2" t="s">
        <v>133</v>
      </c>
      <c r="W116" s="2" t="n">
        <v>28</v>
      </c>
      <c r="X116" s="2" t="s">
        <v>1524</v>
      </c>
      <c r="Y116" s="2" t="s">
        <v>1525</v>
      </c>
      <c r="Z116" s="2" t="s">
        <v>136</v>
      </c>
      <c r="AA116" s="2" t="s">
        <v>1186</v>
      </c>
      <c r="AB116" s="2"/>
      <c r="AC116" s="2"/>
      <c r="AD116" s="2"/>
      <c r="AE116" s="2"/>
      <c r="AF116" s="2" t="s">
        <v>1526</v>
      </c>
      <c r="AG116" s="2" t="s">
        <v>1187</v>
      </c>
      <c r="AH116" s="2" t="s">
        <v>1527</v>
      </c>
      <c r="AI116" s="2" t="s">
        <v>1528</v>
      </c>
      <c r="AJ116" s="2"/>
      <c r="AK116" s="2"/>
      <c r="AL116" s="2"/>
      <c r="AM116" s="2"/>
      <c r="AN116" s="2" t="s">
        <v>87</v>
      </c>
      <c r="AO116" s="2" t="s">
        <v>1529</v>
      </c>
      <c r="AP116" s="2" t="s">
        <v>89</v>
      </c>
    </row>
    <row r="117" customFormat="false" ht="15" hidden="false" customHeight="false" outlineLevel="0" collapsed="false">
      <c r="A117" s="8" t="s">
        <v>1530</v>
      </c>
      <c r="B117" s="8" t="s">
        <v>1530</v>
      </c>
      <c r="C117" s="2" t="s">
        <v>1531</v>
      </c>
      <c r="D117" s="2" t="s">
        <v>445</v>
      </c>
      <c r="E117" s="2" t="s">
        <v>446</v>
      </c>
      <c r="F117" s="9" t="n">
        <f aca="false">Precios!R117</f>
        <v>169</v>
      </c>
      <c r="G117" s="2" t="n">
        <v>1257</v>
      </c>
      <c r="H117" s="10" t="str">
        <f aca="false">Parámetros!$B$28</f>
        <v>Nuevo</v>
      </c>
      <c r="I117" s="10" t="str">
        <f aca="false">Parámetros!$B$29</f>
        <v>Clásica</v>
      </c>
      <c r="J117" s="11" t="s">
        <v>1532</v>
      </c>
      <c r="K117" s="10" t="str">
        <f aca="false">Parámetros!$B$30</f>
        <v>Mercado Envíos</v>
      </c>
      <c r="L117" s="2" t="str">
        <f aca="false">IF(F117&gt;=Parámetros!$B$7,"Envío gratis (obligatorio en Mercado Libre)",Parámetros!$B$31)</f>
        <v>A cargo del comprador</v>
      </c>
      <c r="M117" s="10" t="str">
        <f aca="false">Parámetros!$B$32</f>
        <v>No acepto</v>
      </c>
      <c r="N117" s="10" t="str">
        <f aca="false">Parámetros!$B$33</f>
        <v>Sin garantía</v>
      </c>
      <c r="O117" s="2" t="s">
        <v>1533</v>
      </c>
      <c r="P117" s="2" t="s">
        <v>1534</v>
      </c>
      <c r="Q117" s="2" t="s">
        <v>1535</v>
      </c>
      <c r="R117" s="2"/>
      <c r="S117" s="2" t="s">
        <v>1222</v>
      </c>
      <c r="T117" s="2" t="s">
        <v>1536</v>
      </c>
      <c r="U117" s="2" t="n">
        <v>3</v>
      </c>
      <c r="V117" s="2" t="s">
        <v>1537</v>
      </c>
      <c r="W117" s="2" t="n">
        <v>3</v>
      </c>
      <c r="X117" s="2" t="s">
        <v>1538</v>
      </c>
      <c r="Y117" s="2" t="s">
        <v>1539</v>
      </c>
      <c r="Z117" s="2" t="s">
        <v>760</v>
      </c>
      <c r="AA117" s="2" t="s">
        <v>81</v>
      </c>
      <c r="AB117" s="2"/>
      <c r="AC117" s="2"/>
      <c r="AD117" s="2"/>
      <c r="AE117" s="2"/>
      <c r="AF117" s="2"/>
      <c r="AG117" s="2" t="s">
        <v>1187</v>
      </c>
      <c r="AH117" s="2" t="s">
        <v>1540</v>
      </c>
      <c r="AI117" s="2" t="s">
        <v>1541</v>
      </c>
      <c r="AJ117" s="2"/>
      <c r="AK117" s="2"/>
      <c r="AL117" s="2"/>
      <c r="AM117" s="2"/>
      <c r="AN117" s="2" t="s">
        <v>87</v>
      </c>
      <c r="AO117" s="2" t="s">
        <v>1542</v>
      </c>
      <c r="AP117" s="2" t="s">
        <v>89</v>
      </c>
    </row>
    <row r="118" customFormat="false" ht="15" hidden="false" customHeight="false" outlineLevel="0" collapsed="false">
      <c r="A118" s="8" t="s">
        <v>1543</v>
      </c>
      <c r="B118" s="8" t="s">
        <v>1543</v>
      </c>
      <c r="C118" s="2" t="s">
        <v>1544</v>
      </c>
      <c r="D118" s="2" t="s">
        <v>303</v>
      </c>
      <c r="E118" s="2" t="s">
        <v>304</v>
      </c>
      <c r="F118" s="9" t="n">
        <f aca="false">Precios!R118</f>
        <v>183</v>
      </c>
      <c r="G118" s="2" t="n">
        <v>239</v>
      </c>
      <c r="H118" s="10" t="str">
        <f aca="false">Parámetros!$B$28</f>
        <v>Nuevo</v>
      </c>
      <c r="I118" s="10" t="str">
        <f aca="false">Parámetros!$B$29</f>
        <v>Clásica</v>
      </c>
      <c r="J118" s="11" t="s">
        <v>1545</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t="s">
        <v>1546</v>
      </c>
      <c r="P118" s="2" t="s">
        <v>1547</v>
      </c>
      <c r="Q118" s="2" t="s">
        <v>1471</v>
      </c>
      <c r="R118" s="2" t="s">
        <v>1547</v>
      </c>
      <c r="S118" s="2" t="s">
        <v>1461</v>
      </c>
      <c r="T118" s="2" t="s">
        <v>1548</v>
      </c>
      <c r="U118" s="2" t="n">
        <v>237</v>
      </c>
      <c r="V118" s="2" t="s">
        <v>77</v>
      </c>
      <c r="W118" s="2" t="n">
        <v>1</v>
      </c>
      <c r="X118" s="2"/>
      <c r="Y118" s="2"/>
      <c r="Z118" s="2"/>
      <c r="AA118" s="2"/>
      <c r="AB118" s="2"/>
      <c r="AC118" s="2" t="s">
        <v>1461</v>
      </c>
      <c r="AD118" s="2"/>
      <c r="AE118" s="2"/>
      <c r="AF118" s="2"/>
      <c r="AG118" s="2" t="s">
        <v>1549</v>
      </c>
      <c r="AH118" s="2" t="s">
        <v>1550</v>
      </c>
      <c r="AI118" s="2" t="s">
        <v>1551</v>
      </c>
      <c r="AJ118" s="2" t="s">
        <v>1552</v>
      </c>
      <c r="AK118" s="2"/>
      <c r="AL118" s="2"/>
      <c r="AM118" s="2"/>
      <c r="AN118" s="2" t="s">
        <v>87</v>
      </c>
      <c r="AO118" s="2" t="s">
        <v>1553</v>
      </c>
      <c r="AP118" s="2" t="s">
        <v>89</v>
      </c>
    </row>
    <row r="119" customFormat="false" ht="15" hidden="false" customHeight="false" outlineLevel="0" collapsed="false">
      <c r="A119" s="8" t="s">
        <v>1554</v>
      </c>
      <c r="B119" s="8" t="s">
        <v>1554</v>
      </c>
      <c r="C119" s="2" t="s">
        <v>1555</v>
      </c>
      <c r="D119" s="2" t="s">
        <v>483</v>
      </c>
      <c r="E119" s="2" t="s">
        <v>484</v>
      </c>
      <c r="F119" s="9" t="n">
        <f aca="false">Precios!R119</f>
        <v>268</v>
      </c>
      <c r="G119" s="2" t="n">
        <v>422</v>
      </c>
      <c r="H119" s="10" t="str">
        <f aca="false">Parámetros!$B$28</f>
        <v>Nuevo</v>
      </c>
      <c r="I119" s="10" t="str">
        <f aca="false">Parámetros!$B$29</f>
        <v>Clásica</v>
      </c>
      <c r="J119" s="11" t="s">
        <v>1556</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t="s">
        <v>1557</v>
      </c>
      <c r="P119" s="2" t="s">
        <v>449</v>
      </c>
      <c r="Q119" s="2" t="s">
        <v>450</v>
      </c>
      <c r="R119" s="2"/>
      <c r="S119" s="2" t="s">
        <v>1558</v>
      </c>
      <c r="T119" s="2" t="s">
        <v>1559</v>
      </c>
      <c r="U119" s="2" t="n">
        <v>10</v>
      </c>
      <c r="V119" s="2" t="s">
        <v>100</v>
      </c>
      <c r="W119" s="2" t="n">
        <v>1</v>
      </c>
      <c r="X119" s="2" t="s">
        <v>1560</v>
      </c>
      <c r="Y119" s="2" t="s">
        <v>1561</v>
      </c>
      <c r="Z119" s="2" t="s">
        <v>494</v>
      </c>
      <c r="AA119" s="2"/>
      <c r="AB119" s="2"/>
      <c r="AC119" s="2"/>
      <c r="AD119" s="2"/>
      <c r="AE119" s="2"/>
      <c r="AF119" s="2"/>
      <c r="AG119" s="2" t="s">
        <v>1562</v>
      </c>
      <c r="AH119" s="2" t="s">
        <v>1563</v>
      </c>
      <c r="AI119" s="2" t="s">
        <v>1564</v>
      </c>
      <c r="AJ119" s="2" t="s">
        <v>1565</v>
      </c>
      <c r="AK119" s="2"/>
      <c r="AL119" s="2"/>
      <c r="AM119" s="2"/>
      <c r="AN119" s="2" t="s">
        <v>87</v>
      </c>
      <c r="AO119" s="2" t="s">
        <v>1566</v>
      </c>
      <c r="AP119" s="2" t="s">
        <v>89</v>
      </c>
    </row>
    <row r="120" customFormat="false" ht="15" hidden="false" customHeight="false" outlineLevel="0" collapsed="false">
      <c r="A120" s="8" t="s">
        <v>1567</v>
      </c>
      <c r="B120" s="8" t="s">
        <v>1567</v>
      </c>
      <c r="C120" s="2" t="s">
        <v>1568</v>
      </c>
      <c r="D120" s="2" t="s">
        <v>556</v>
      </c>
      <c r="E120" s="2" t="s">
        <v>557</v>
      </c>
      <c r="F120" s="9" t="n">
        <f aca="false">Precios!R120</f>
        <v>777</v>
      </c>
      <c r="G120" s="2" t="n">
        <v>53</v>
      </c>
      <c r="H120" s="10" t="str">
        <f aca="false">Parámetros!$B$28</f>
        <v>Nuevo</v>
      </c>
      <c r="I120" s="10" t="str">
        <f aca="false">Parámetros!$B$29</f>
        <v>Clásica</v>
      </c>
      <c r="J120" s="11" t="s">
        <v>1569</v>
      </c>
      <c r="K120" s="10" t="str">
        <f aca="false">Parámetros!$B$30</f>
        <v>Mercado Envíos</v>
      </c>
      <c r="L120" s="2" t="str">
        <f aca="false">IF(F120&gt;=Parámetros!$B$7,"Envío gratis (obligatorio en Mercado Libre)",Parámetros!$B$31)</f>
        <v>Envío gratis (obligatorio en Mercado Libre)</v>
      </c>
      <c r="M120" s="10" t="str">
        <f aca="false">Parámetros!$B$32</f>
        <v>No acepto</v>
      </c>
      <c r="N120" s="10" t="str">
        <f aca="false">Parámetros!$B$33</f>
        <v>Sin garantía</v>
      </c>
      <c r="O120" s="2" t="s">
        <v>1570</v>
      </c>
      <c r="P120" s="2" t="s">
        <v>1571</v>
      </c>
      <c r="Q120" s="2" t="s">
        <v>1098</v>
      </c>
      <c r="R120" s="2"/>
      <c r="S120" s="2"/>
      <c r="T120" s="2" t="s">
        <v>219</v>
      </c>
      <c r="U120" s="2" t="n">
        <v>15</v>
      </c>
      <c r="V120" s="2" t="s">
        <v>220</v>
      </c>
      <c r="W120" s="2" t="n">
        <v>15</v>
      </c>
      <c r="X120" s="2" t="s">
        <v>1572</v>
      </c>
      <c r="Y120" s="2" t="s">
        <v>1573</v>
      </c>
      <c r="Z120" s="2" t="s">
        <v>1574</v>
      </c>
      <c r="AA120" s="2" t="s">
        <v>81</v>
      </c>
      <c r="AB120" s="2"/>
      <c r="AC120" s="2"/>
      <c r="AD120" s="2" t="s">
        <v>566</v>
      </c>
      <c r="AE120" s="2"/>
      <c r="AF120" s="2"/>
      <c r="AG120" s="2" t="s">
        <v>1187</v>
      </c>
      <c r="AH120" s="2" t="s">
        <v>1575</v>
      </c>
      <c r="AI120" s="2" t="s">
        <v>1576</v>
      </c>
      <c r="AJ120" s="2"/>
      <c r="AK120" s="2"/>
      <c r="AL120" s="2"/>
      <c r="AM120" s="2"/>
      <c r="AN120" s="2" t="s">
        <v>87</v>
      </c>
      <c r="AO120" s="2" t="s">
        <v>1577</v>
      </c>
      <c r="AP120" s="2" t="s">
        <v>89</v>
      </c>
    </row>
    <row r="121" customFormat="false" ht="15" hidden="false" customHeight="false" outlineLevel="0" collapsed="false">
      <c r="A121" s="8" t="s">
        <v>1578</v>
      </c>
      <c r="B121" s="8" t="s">
        <v>1578</v>
      </c>
      <c r="C121" s="2" t="s">
        <v>1579</v>
      </c>
      <c r="D121" s="2" t="s">
        <v>144</v>
      </c>
      <c r="E121" s="2" t="s">
        <v>145</v>
      </c>
      <c r="F121" s="9" t="n">
        <f aca="false">Precios!R121</f>
        <v>195</v>
      </c>
      <c r="G121" s="2" t="n">
        <v>30</v>
      </c>
      <c r="H121" s="10" t="str">
        <f aca="false">Parámetros!$B$28</f>
        <v>Nuevo</v>
      </c>
      <c r="I121" s="10" t="str">
        <f aca="false">Parámetros!$B$29</f>
        <v>Clásica</v>
      </c>
      <c r="J121" s="11" t="s">
        <v>1580</v>
      </c>
      <c r="K121" s="10" t="str">
        <f aca="false">Parámetros!$B$30</f>
        <v>Mercado Envíos</v>
      </c>
      <c r="L121" s="2" t="str">
        <f aca="false">IF(F121&gt;=Parámetros!$B$7,"Envío gratis (obligatorio en Mercado Libre)",Parámetros!$B$31)</f>
        <v>A cargo del comprador</v>
      </c>
      <c r="M121" s="10" t="str">
        <f aca="false">Parámetros!$B$32</f>
        <v>No acepto</v>
      </c>
      <c r="N121" s="10" t="str">
        <f aca="false">Parámetros!$B$33</f>
        <v>Sin garantía</v>
      </c>
      <c r="O121" s="2" t="s">
        <v>1581</v>
      </c>
      <c r="P121" s="2" t="s">
        <v>1207</v>
      </c>
      <c r="Q121" s="2" t="s">
        <v>1208</v>
      </c>
      <c r="R121" s="2"/>
      <c r="S121" s="2" t="s">
        <v>1209</v>
      </c>
      <c r="T121" s="2" t="s">
        <v>1210</v>
      </c>
      <c r="U121" s="2" t="n">
        <v>10</v>
      </c>
      <c r="V121" s="2" t="s">
        <v>544</v>
      </c>
      <c r="W121" s="2" t="n">
        <v>10</v>
      </c>
      <c r="X121" s="2" t="s">
        <v>1211</v>
      </c>
      <c r="Y121" s="2" t="s">
        <v>1212</v>
      </c>
      <c r="Z121" s="2" t="s">
        <v>136</v>
      </c>
      <c r="AA121" s="2"/>
      <c r="AB121" s="2"/>
      <c r="AC121" s="2"/>
      <c r="AD121" s="2"/>
      <c r="AE121" s="2"/>
      <c r="AF121" s="2"/>
      <c r="AG121" s="2" t="s">
        <v>1582</v>
      </c>
      <c r="AH121" s="2" t="s">
        <v>1583</v>
      </c>
      <c r="AI121" s="2" t="s">
        <v>1584</v>
      </c>
      <c r="AJ121" s="2"/>
      <c r="AK121" s="2"/>
      <c r="AL121" s="2"/>
      <c r="AM121" s="2"/>
      <c r="AN121" s="2" t="s">
        <v>87</v>
      </c>
      <c r="AO121" s="2" t="s">
        <v>1585</v>
      </c>
      <c r="AP121" s="2" t="s">
        <v>89</v>
      </c>
    </row>
    <row r="122" customFormat="false" ht="15" hidden="false" customHeight="false" outlineLevel="0" collapsed="false">
      <c r="A122" s="8" t="s">
        <v>1586</v>
      </c>
      <c r="B122" s="8" t="s">
        <v>1586</v>
      </c>
      <c r="C122" s="2" t="s">
        <v>1587</v>
      </c>
      <c r="D122" s="2" t="s">
        <v>144</v>
      </c>
      <c r="E122" s="2" t="s">
        <v>145</v>
      </c>
      <c r="F122" s="9" t="n">
        <f aca="false">Precios!R122</f>
        <v>514.79</v>
      </c>
      <c r="G122" s="2" t="n">
        <v>464</v>
      </c>
      <c r="H122" s="10" t="str">
        <f aca="false">Parámetros!$B$28</f>
        <v>Nuevo</v>
      </c>
      <c r="I122" s="10" t="str">
        <f aca="false">Parámetros!$B$29</f>
        <v>Clásica</v>
      </c>
      <c r="J122" s="11" t="s">
        <v>1588</v>
      </c>
      <c r="K122" s="10" t="str">
        <f aca="false">Parámetros!$B$30</f>
        <v>Mercado Envíos</v>
      </c>
      <c r="L122" s="2" t="str">
        <f aca="false">IF(F122&gt;=Parámetros!$B$7,"Envío gratis (obligatorio en Mercado Libre)",Parámetros!$B$31)</f>
        <v>Envío gratis (obligatorio en Mercado Libre)</v>
      </c>
      <c r="M122" s="10" t="str">
        <f aca="false">Parámetros!$B$32</f>
        <v>No acepto</v>
      </c>
      <c r="N122" s="10" t="str">
        <f aca="false">Parámetros!$B$33</f>
        <v>Sin garantía</v>
      </c>
      <c r="O122" s="2" t="s">
        <v>1589</v>
      </c>
      <c r="P122" s="2" t="s">
        <v>1590</v>
      </c>
      <c r="Q122" s="2" t="s">
        <v>1591</v>
      </c>
      <c r="R122" s="2"/>
      <c r="S122" s="2"/>
      <c r="T122" s="2" t="s">
        <v>1592</v>
      </c>
      <c r="U122" s="2" t="n">
        <v>140</v>
      </c>
      <c r="V122" s="2" t="s">
        <v>77</v>
      </c>
      <c r="W122" s="2" t="n">
        <v>1</v>
      </c>
      <c r="X122" s="2" t="s">
        <v>1593</v>
      </c>
      <c r="Y122" s="2" t="s">
        <v>1594</v>
      </c>
      <c r="Z122" s="2" t="s">
        <v>136</v>
      </c>
      <c r="AA122" s="2"/>
      <c r="AB122" s="2"/>
      <c r="AC122" s="2"/>
      <c r="AD122" s="2"/>
      <c r="AE122" s="2"/>
      <c r="AF122" s="2"/>
      <c r="AG122" s="2" t="s">
        <v>1595</v>
      </c>
      <c r="AH122" s="2" t="s">
        <v>1596</v>
      </c>
      <c r="AI122" s="2" t="s">
        <v>1597</v>
      </c>
      <c r="AJ122" s="2"/>
      <c r="AK122" s="2"/>
      <c r="AL122" s="2"/>
      <c r="AM122" s="2"/>
      <c r="AN122" s="2" t="s">
        <v>87</v>
      </c>
      <c r="AO122" s="2" t="s">
        <v>1598</v>
      </c>
      <c r="AP122" s="2" t="s">
        <v>89</v>
      </c>
    </row>
    <row r="123" customFormat="false" ht="15" hidden="false" customHeight="false" outlineLevel="0" collapsed="false">
      <c r="A123" s="8" t="s">
        <v>1599</v>
      </c>
      <c r="B123" s="8" t="s">
        <v>1599</v>
      </c>
      <c r="C123" s="2" t="s">
        <v>1600</v>
      </c>
      <c r="D123" s="2" t="s">
        <v>1093</v>
      </c>
      <c r="E123" s="2" t="s">
        <v>1094</v>
      </c>
      <c r="F123" s="9" t="n">
        <f aca="false">Precios!R123</f>
        <v>213</v>
      </c>
      <c r="G123" s="2" t="n">
        <v>255</v>
      </c>
      <c r="H123" s="10" t="str">
        <f aca="false">Parámetros!$B$28</f>
        <v>Nuevo</v>
      </c>
      <c r="I123" s="10" t="str">
        <f aca="false">Parámetros!$B$29</f>
        <v>Clásica</v>
      </c>
      <c r="J123" s="11" t="s">
        <v>1601</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t="s">
        <v>1602</v>
      </c>
      <c r="P123" s="2" t="s">
        <v>1603</v>
      </c>
      <c r="Q123" s="2" t="s">
        <v>129</v>
      </c>
      <c r="R123" s="2" t="s">
        <v>1604</v>
      </c>
      <c r="S123" s="2" t="s">
        <v>1605</v>
      </c>
      <c r="T123" s="2" t="s">
        <v>1606</v>
      </c>
      <c r="U123" s="2" t="n">
        <v>20</v>
      </c>
      <c r="V123" s="2" t="s">
        <v>100</v>
      </c>
      <c r="W123" s="2" t="n">
        <v>1</v>
      </c>
      <c r="X123" s="2" t="s">
        <v>1607</v>
      </c>
      <c r="Y123" s="2" t="s">
        <v>1608</v>
      </c>
      <c r="Z123" s="2" t="s">
        <v>1435</v>
      </c>
      <c r="AA123" s="2"/>
      <c r="AB123" s="2"/>
      <c r="AC123" s="2"/>
      <c r="AD123" s="2" t="s">
        <v>566</v>
      </c>
      <c r="AE123" s="2"/>
      <c r="AF123" s="2"/>
      <c r="AG123" s="2" t="s">
        <v>1609</v>
      </c>
      <c r="AH123" s="2" t="s">
        <v>1610</v>
      </c>
      <c r="AI123" s="2" t="s">
        <v>1611</v>
      </c>
      <c r="AJ123" s="2"/>
      <c r="AK123" s="2"/>
      <c r="AL123" s="2"/>
      <c r="AM123" s="2"/>
      <c r="AN123" s="2" t="s">
        <v>87</v>
      </c>
      <c r="AO123" s="2" t="s">
        <v>1612</v>
      </c>
      <c r="AP123" s="2" t="s">
        <v>89</v>
      </c>
    </row>
    <row r="124" customFormat="false" ht="15" hidden="false" customHeight="false" outlineLevel="0" collapsed="false">
      <c r="A124" s="8" t="s">
        <v>1613</v>
      </c>
      <c r="B124" s="8" t="s">
        <v>1613</v>
      </c>
      <c r="C124" s="2" t="s">
        <v>1614</v>
      </c>
      <c r="D124" s="2" t="s">
        <v>483</v>
      </c>
      <c r="E124" s="2" t="s">
        <v>484</v>
      </c>
      <c r="F124" s="9" t="n">
        <f aca="false">Precios!R124</f>
        <v>117</v>
      </c>
      <c r="G124" s="2" t="n">
        <v>269</v>
      </c>
      <c r="H124" s="10" t="str">
        <f aca="false">Parámetros!$B$28</f>
        <v>Nuevo</v>
      </c>
      <c r="I124" s="10" t="str">
        <f aca="false">Parámetros!$B$29</f>
        <v>Clásica</v>
      </c>
      <c r="J124" s="11" t="s">
        <v>1615</v>
      </c>
      <c r="K124" s="10" t="str">
        <f aca="false">Parámetros!$B$30</f>
        <v>Mercado Envíos</v>
      </c>
      <c r="L124" s="2" t="str">
        <f aca="false">IF(F124&gt;=Parámetros!$B$7,"Envío gratis (obligatorio en Mercado Libre)",Parámetros!$B$31)</f>
        <v>A cargo del comprador</v>
      </c>
      <c r="M124" s="10" t="str">
        <f aca="false">Parámetros!$B$32</f>
        <v>No acepto</v>
      </c>
      <c r="N124" s="10" t="str">
        <f aca="false">Parámetros!$B$33</f>
        <v>Sin garantía</v>
      </c>
      <c r="O124" s="2" t="s">
        <v>1616</v>
      </c>
      <c r="P124" s="2" t="s">
        <v>1617</v>
      </c>
      <c r="Q124" s="2" t="s">
        <v>488</v>
      </c>
      <c r="R124" s="2" t="s">
        <v>859</v>
      </c>
      <c r="S124" s="2"/>
      <c r="T124" s="2" t="s">
        <v>1618</v>
      </c>
      <c r="U124" s="2" t="n">
        <v>15</v>
      </c>
      <c r="V124" s="2" t="s">
        <v>77</v>
      </c>
      <c r="W124" s="2" t="n">
        <v>1</v>
      </c>
      <c r="X124" s="2" t="s">
        <v>1619</v>
      </c>
      <c r="Y124" s="2" t="s">
        <v>1620</v>
      </c>
      <c r="Z124" s="2" t="s">
        <v>494</v>
      </c>
      <c r="AA124" s="2"/>
      <c r="AB124" s="2"/>
      <c r="AC124" s="2"/>
      <c r="AD124" s="2"/>
      <c r="AE124" s="2"/>
      <c r="AF124" s="2"/>
      <c r="AG124" s="2" t="s">
        <v>1621</v>
      </c>
      <c r="AH124" s="2" t="s">
        <v>1622</v>
      </c>
      <c r="AI124" s="2" t="s">
        <v>1623</v>
      </c>
      <c r="AJ124" s="2"/>
      <c r="AK124" s="2"/>
      <c r="AL124" s="2"/>
      <c r="AM124" s="2"/>
      <c r="AN124" s="2" t="s">
        <v>87</v>
      </c>
      <c r="AO124" s="2" t="s">
        <v>1624</v>
      </c>
      <c r="AP124" s="2" t="s">
        <v>89</v>
      </c>
    </row>
    <row r="125" customFormat="false" ht="15" hidden="false" customHeight="false" outlineLevel="0" collapsed="false">
      <c r="A125" s="8" t="s">
        <v>1625</v>
      </c>
      <c r="B125" s="8" t="s">
        <v>1625</v>
      </c>
      <c r="C125" s="2" t="s">
        <v>1626</v>
      </c>
      <c r="D125" s="2" t="s">
        <v>750</v>
      </c>
      <c r="E125" s="2" t="s">
        <v>751</v>
      </c>
      <c r="F125" s="9" t="n">
        <f aca="false">Precios!R125</f>
        <v>1441</v>
      </c>
      <c r="G125" s="2" t="n">
        <v>290</v>
      </c>
      <c r="H125" s="10" t="str">
        <f aca="false">Parámetros!$B$28</f>
        <v>Nuevo</v>
      </c>
      <c r="I125" s="10" t="str">
        <f aca="false">Parámetros!$B$29</f>
        <v>Clásica</v>
      </c>
      <c r="J125" s="11" t="s">
        <v>1627</v>
      </c>
      <c r="K125" s="10" t="str">
        <f aca="false">Parámetros!$B$30</f>
        <v>Mercado Envíos</v>
      </c>
      <c r="L125" s="2" t="str">
        <f aca="false">IF(F125&gt;=Parámetros!$B$7,"Envío gratis (obligatorio en Mercado Libre)",Parámetros!$B$31)</f>
        <v>Envío gratis (obligatorio en Mercado Libre)</v>
      </c>
      <c r="M125" s="10" t="str">
        <f aca="false">Parámetros!$B$32</f>
        <v>No acepto</v>
      </c>
      <c r="N125" s="10" t="str">
        <f aca="false">Parámetros!$B$33</f>
        <v>Sin garantía</v>
      </c>
      <c r="O125" s="2" t="s">
        <v>1628</v>
      </c>
      <c r="P125" s="2" t="s">
        <v>335</v>
      </c>
      <c r="Q125" s="2" t="s">
        <v>336</v>
      </c>
      <c r="R125" s="2"/>
      <c r="S125" s="2" t="s">
        <v>337</v>
      </c>
      <c r="T125" s="2" t="s">
        <v>1629</v>
      </c>
      <c r="U125" s="2" t="n">
        <v>12</v>
      </c>
      <c r="V125" s="2" t="s">
        <v>100</v>
      </c>
      <c r="W125" s="2" t="n">
        <v>40</v>
      </c>
      <c r="X125" s="2" t="s">
        <v>340</v>
      </c>
      <c r="Y125" s="2" t="s">
        <v>1630</v>
      </c>
      <c r="Z125" s="2" t="s">
        <v>341</v>
      </c>
      <c r="AA125" s="2"/>
      <c r="AB125" s="2"/>
      <c r="AC125" s="2"/>
      <c r="AD125" s="2"/>
      <c r="AE125" s="2"/>
      <c r="AF125" s="2" t="s">
        <v>1631</v>
      </c>
      <c r="AG125" s="2" t="s">
        <v>1632</v>
      </c>
      <c r="AH125" s="2" t="s">
        <v>1633</v>
      </c>
      <c r="AI125" s="2" t="s">
        <v>1634</v>
      </c>
      <c r="AJ125" s="2"/>
      <c r="AK125" s="2"/>
      <c r="AL125" s="2"/>
      <c r="AM125" s="2"/>
      <c r="AN125" s="2" t="s">
        <v>87</v>
      </c>
      <c r="AO125" s="2" t="s">
        <v>1635</v>
      </c>
      <c r="AP125" s="2" t="s">
        <v>89</v>
      </c>
    </row>
    <row r="126" customFormat="false" ht="15" hidden="false" customHeight="false" outlineLevel="0" collapsed="false">
      <c r="A126" s="8" t="s">
        <v>1636</v>
      </c>
      <c r="B126" s="8" t="s">
        <v>1636</v>
      </c>
      <c r="C126" s="2" t="s">
        <v>1637</v>
      </c>
      <c r="D126" s="2" t="s">
        <v>331</v>
      </c>
      <c r="E126" s="2" t="s">
        <v>332</v>
      </c>
      <c r="F126" s="9" t="n">
        <f aca="false">Precios!R126</f>
        <v>98</v>
      </c>
      <c r="G126" s="2" t="n">
        <v>3899</v>
      </c>
      <c r="H126" s="10" t="str">
        <f aca="false">Parámetros!$B$28</f>
        <v>Nuevo</v>
      </c>
      <c r="I126" s="10" t="str">
        <f aca="false">Parámetros!$B$29</f>
        <v>Clásica</v>
      </c>
      <c r="J126" s="11" t="s">
        <v>1638</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t="s">
        <v>1639</v>
      </c>
      <c r="P126" s="2" t="s">
        <v>1640</v>
      </c>
      <c r="Q126" s="2" t="s">
        <v>1641</v>
      </c>
      <c r="R126" s="2"/>
      <c r="S126" s="2" t="s">
        <v>1642</v>
      </c>
      <c r="T126" s="2" t="s">
        <v>219</v>
      </c>
      <c r="U126" s="2" t="n">
        <v>12</v>
      </c>
      <c r="V126" s="2" t="s">
        <v>220</v>
      </c>
      <c r="W126" s="2" t="n">
        <v>12</v>
      </c>
      <c r="X126" s="2" t="s">
        <v>1643</v>
      </c>
      <c r="Y126" s="2" t="s">
        <v>1644</v>
      </c>
      <c r="Z126" s="2" t="s">
        <v>136</v>
      </c>
      <c r="AA126" s="2"/>
      <c r="AB126" s="2"/>
      <c r="AC126" s="2"/>
      <c r="AD126" s="2"/>
      <c r="AE126" s="2"/>
      <c r="AF126" s="2"/>
      <c r="AG126" s="2" t="s">
        <v>1645</v>
      </c>
      <c r="AH126" s="2" t="s">
        <v>1646</v>
      </c>
      <c r="AI126" s="2" t="s">
        <v>1647</v>
      </c>
      <c r="AJ126" s="2"/>
      <c r="AK126" s="2"/>
      <c r="AL126" s="2"/>
      <c r="AM126" s="2"/>
      <c r="AN126" s="2" t="s">
        <v>87</v>
      </c>
      <c r="AO126" s="2" t="s">
        <v>1648</v>
      </c>
      <c r="AP126" s="2" t="s">
        <v>89</v>
      </c>
    </row>
    <row r="127" customFormat="false" ht="15" hidden="false" customHeight="false" outlineLevel="0" collapsed="false">
      <c r="A127" s="8" t="s">
        <v>1649</v>
      </c>
      <c r="B127" s="8" t="s">
        <v>1649</v>
      </c>
      <c r="C127" s="2" t="s">
        <v>1650</v>
      </c>
      <c r="D127" s="2" t="s">
        <v>144</v>
      </c>
      <c r="E127" s="2" t="s">
        <v>145</v>
      </c>
      <c r="F127" s="9" t="n">
        <f aca="false">Precios!R127</f>
        <v>253</v>
      </c>
      <c r="G127" s="2" t="n">
        <v>641</v>
      </c>
      <c r="H127" s="10" t="str">
        <f aca="false">Parámetros!$B$28</f>
        <v>Nuevo</v>
      </c>
      <c r="I127" s="10" t="str">
        <f aca="false">Parámetros!$B$29</f>
        <v>Clásica</v>
      </c>
      <c r="J127" s="11" t="s">
        <v>1651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t="s">
        <v>1652</v>
      </c>
      <c r="P127" s="2" t="s">
        <v>1653</v>
      </c>
      <c r="Q127" s="2" t="s">
        <v>1654</v>
      </c>
      <c r="R127" s="2" t="s">
        <v>1359</v>
      </c>
      <c r="S127" s="2"/>
      <c r="T127" s="2" t="s">
        <v>1655</v>
      </c>
      <c r="U127" s="2" t="n">
        <v>30</v>
      </c>
      <c r="V127" s="2" t="s">
        <v>77</v>
      </c>
      <c r="W127" s="2" t="n">
        <v>1</v>
      </c>
      <c r="X127" s="2" t="s">
        <v>1656</v>
      </c>
      <c r="Y127" s="2" t="s">
        <v>759</v>
      </c>
      <c r="Z127" s="2" t="s">
        <v>136</v>
      </c>
      <c r="AA127" s="2" t="s">
        <v>1657</v>
      </c>
      <c r="AB127" s="2"/>
      <c r="AC127" s="2"/>
      <c r="AD127" s="2"/>
      <c r="AE127" s="2"/>
      <c r="AF127" s="2"/>
      <c r="AG127" s="2" t="s">
        <v>1658</v>
      </c>
      <c r="AH127" s="2" t="s">
        <v>1659</v>
      </c>
      <c r="AI127" s="2" t="s">
        <v>1660</v>
      </c>
      <c r="AJ127" s="2"/>
      <c r="AK127" s="2"/>
      <c r="AL127" s="2"/>
      <c r="AM127" s="2"/>
      <c r="AN127" s="2" t="s">
        <v>87</v>
      </c>
      <c r="AO127" s="2" t="s">
        <v>1661</v>
      </c>
      <c r="AP127" s="2" t="s">
        <v>89</v>
      </c>
    </row>
    <row r="128" customFormat="false" ht="15" hidden="false" customHeight="false" outlineLevel="0" collapsed="false">
      <c r="A128" s="8" t="s">
        <v>1662</v>
      </c>
      <c r="B128" s="8" t="s">
        <v>1662</v>
      </c>
      <c r="C128" s="2" t="s">
        <v>1663</v>
      </c>
      <c r="D128" s="2" t="s">
        <v>240</v>
      </c>
      <c r="E128" s="2" t="s">
        <v>241</v>
      </c>
      <c r="F128" s="9" t="n">
        <f aca="false">Precios!R128</f>
        <v>185</v>
      </c>
      <c r="G128" s="2" t="n">
        <v>0</v>
      </c>
      <c r="H128" s="10" t="str">
        <f aca="false">Parámetros!$B$28</f>
        <v>Nuevo</v>
      </c>
      <c r="I128" s="10" t="str">
        <f aca="false">Parámetros!$B$29</f>
        <v>Clásica</v>
      </c>
      <c r="J128" s="11" t="s">
        <v>1664</v>
      </c>
      <c r="K128" s="10" t="str">
        <f aca="false">Parámetros!$B$30</f>
        <v>Mercado Envíos</v>
      </c>
      <c r="L128" s="2" t="str">
        <f aca="false">IF(F128&gt;=Parámetros!$B$7,"Envío gratis (obligatorio en Mercado Libre)",Parámetros!$B$31)</f>
        <v>A cargo del comprador</v>
      </c>
      <c r="M128" s="10" t="str">
        <f aca="false">Parámetros!$B$32</f>
        <v>No acepto</v>
      </c>
      <c r="N128" s="10" t="str">
        <f aca="false">Parámetros!$B$33</f>
        <v>Sin garantía</v>
      </c>
      <c r="O128" s="2" t="s">
        <v>1665</v>
      </c>
      <c r="P128" s="2" t="s">
        <v>244</v>
      </c>
      <c r="Q128" s="2" t="s">
        <v>1666</v>
      </c>
      <c r="R128" s="2" t="s">
        <v>1359</v>
      </c>
      <c r="S128" s="2"/>
      <c r="T128" s="2" t="s">
        <v>1655</v>
      </c>
      <c r="U128" s="2" t="n">
        <v>15</v>
      </c>
      <c r="V128" s="2" t="s">
        <v>77</v>
      </c>
      <c r="W128" s="2" t="n">
        <v>1</v>
      </c>
      <c r="X128" s="2" t="s">
        <v>249</v>
      </c>
      <c r="Y128" s="2" t="s">
        <v>1667</v>
      </c>
      <c r="Z128" s="2" t="s">
        <v>136</v>
      </c>
      <c r="AA128" s="2" t="s">
        <v>1668</v>
      </c>
      <c r="AB128" s="2"/>
      <c r="AC128" s="2" t="s">
        <v>1669</v>
      </c>
      <c r="AD128" s="2" t="s">
        <v>253</v>
      </c>
      <c r="AE128" s="2"/>
      <c r="AF128" s="2" t="s">
        <v>1670</v>
      </c>
      <c r="AG128" s="2" t="s">
        <v>1671</v>
      </c>
      <c r="AH128" s="2" t="s">
        <v>1672</v>
      </c>
      <c r="AI128" s="2" t="s">
        <v>1673</v>
      </c>
      <c r="AJ128" s="2"/>
      <c r="AK128" s="2"/>
      <c r="AL128" s="2"/>
      <c r="AM128" s="2"/>
      <c r="AN128" s="2" t="s">
        <v>87</v>
      </c>
      <c r="AO128" s="2" t="s">
        <v>1674</v>
      </c>
      <c r="AP128" s="2" t="s">
        <v>89</v>
      </c>
    </row>
    <row r="129" customFormat="false" ht="15" hidden="false" customHeight="false" outlineLevel="0" collapsed="false">
      <c r="A129" s="8" t="s">
        <v>1675</v>
      </c>
      <c r="B129" s="8" t="s">
        <v>1675</v>
      </c>
      <c r="C129" s="2" t="s">
        <v>1676</v>
      </c>
      <c r="D129" s="2" t="s">
        <v>1677</v>
      </c>
      <c r="E129" s="2" t="s">
        <v>1678</v>
      </c>
      <c r="F129" s="9" t="n">
        <f aca="false">Precios!R129</f>
        <v>232</v>
      </c>
      <c r="G129" s="2" t="n">
        <v>253</v>
      </c>
      <c r="H129" s="10" t="str">
        <f aca="false">Parámetros!$B$28</f>
        <v>Nuevo</v>
      </c>
      <c r="I129" s="10" t="str">
        <f aca="false">Parámetros!$B$29</f>
        <v>Clásica</v>
      </c>
      <c r="J129" s="11" t="s">
        <v>1679</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t="s">
        <v>1680</v>
      </c>
      <c r="P129" s="2" t="s">
        <v>1681</v>
      </c>
      <c r="Q129" s="2" t="s">
        <v>336</v>
      </c>
      <c r="R129" s="2"/>
      <c r="S129" s="2" t="s">
        <v>1682</v>
      </c>
      <c r="T129" s="2" t="s">
        <v>1683</v>
      </c>
      <c r="U129" s="2" t="n">
        <v>350</v>
      </c>
      <c r="V129" s="2" t="s">
        <v>77</v>
      </c>
      <c r="W129" s="2" t="n">
        <v>1</v>
      </c>
      <c r="X129" s="2"/>
      <c r="Y129" s="2"/>
      <c r="Z129" s="2"/>
      <c r="AA129" s="2"/>
      <c r="AB129" s="2"/>
      <c r="AC129" s="2" t="s">
        <v>1684</v>
      </c>
      <c r="AD129" s="2"/>
      <c r="AE129" s="2"/>
      <c r="AF129" s="2"/>
      <c r="AG129" s="2" t="s">
        <v>1685</v>
      </c>
      <c r="AH129" s="2" t="s">
        <v>1686</v>
      </c>
      <c r="AI129" s="2"/>
      <c r="AJ129" s="2"/>
      <c r="AK129" s="2"/>
      <c r="AL129" s="2"/>
      <c r="AM129" s="2"/>
      <c r="AN129" s="2" t="s">
        <v>108</v>
      </c>
      <c r="AO129" s="2" t="s">
        <v>1687</v>
      </c>
      <c r="AP129" s="2" t="s">
        <v>89</v>
      </c>
    </row>
    <row r="130" customFormat="false" ht="15" hidden="false" customHeight="false" outlineLevel="0" collapsed="false">
      <c r="A130" s="8" t="s">
        <v>1688</v>
      </c>
      <c r="B130" s="8" t="s">
        <v>1688</v>
      </c>
      <c r="C130" s="2" t="s">
        <v>1689</v>
      </c>
      <c r="D130" s="2" t="s">
        <v>303</v>
      </c>
      <c r="E130" s="2" t="s">
        <v>304</v>
      </c>
      <c r="F130" s="9" t="n">
        <f aca="false">Precios!R130</f>
        <v>469</v>
      </c>
      <c r="G130" s="2" t="n">
        <v>1</v>
      </c>
      <c r="H130" s="10" t="str">
        <f aca="false">Parámetros!$B$28</f>
        <v>Nuevo</v>
      </c>
      <c r="I130" s="10" t="str">
        <f aca="false">Parámetros!$B$29</f>
        <v>Clásica</v>
      </c>
      <c r="J130" s="11" t="s">
        <v>1690</v>
      </c>
      <c r="K130" s="10" t="str">
        <f aca="false">Parámetros!$B$30</f>
        <v>Mercado Envíos</v>
      </c>
      <c r="L130" s="2" t="str">
        <f aca="false">IF(F130&gt;=Parámetros!$B$7,"Envío gratis (obligatorio en Mercado Libre)",Parámetros!$B$31)</f>
        <v>Envío gratis (obligatorio en Mercado Libre)</v>
      </c>
      <c r="M130" s="10" t="str">
        <f aca="false">Parámetros!$B$32</f>
        <v>No acepto</v>
      </c>
      <c r="N130" s="10" t="str">
        <f aca="false">Parámetros!$B$33</f>
        <v>Sin garantía</v>
      </c>
      <c r="O130" s="2" t="s">
        <v>1691</v>
      </c>
      <c r="P130" s="2" t="s">
        <v>1692</v>
      </c>
      <c r="Q130" s="2" t="s">
        <v>1693</v>
      </c>
      <c r="R130" s="2"/>
      <c r="S130" s="2" t="s">
        <v>1694</v>
      </c>
      <c r="T130" s="2" t="s">
        <v>152</v>
      </c>
      <c r="U130" s="2" t="n">
        <v>60</v>
      </c>
      <c r="V130" s="2" t="s">
        <v>133</v>
      </c>
      <c r="W130" s="2" t="n">
        <v>60</v>
      </c>
      <c r="X130" s="2" t="s">
        <v>1695</v>
      </c>
      <c r="Y130" s="2" t="s">
        <v>1696</v>
      </c>
      <c r="Z130" s="2" t="s">
        <v>136</v>
      </c>
      <c r="AA130" s="2" t="s">
        <v>81</v>
      </c>
      <c r="AB130" s="2"/>
      <c r="AC130" s="2"/>
      <c r="AD130" s="2"/>
      <c r="AE130" s="2"/>
      <c r="AF130" s="2"/>
      <c r="AG130" s="2" t="s">
        <v>1697</v>
      </c>
      <c r="AH130" s="2" t="s">
        <v>1698</v>
      </c>
      <c r="AI130" s="2" t="s">
        <v>1699</v>
      </c>
      <c r="AJ130" s="2" t="s">
        <v>1700</v>
      </c>
      <c r="AK130" s="2" t="s">
        <v>1701</v>
      </c>
      <c r="AL130" s="2" t="s">
        <v>1702</v>
      </c>
      <c r="AM130" s="2"/>
      <c r="AN130" s="2" t="s">
        <v>87</v>
      </c>
      <c r="AO130" s="2" t="s">
        <v>1703</v>
      </c>
      <c r="AP130" s="2" t="s">
        <v>89</v>
      </c>
    </row>
    <row r="131" customFormat="false" ht="15" hidden="false" customHeight="false" outlineLevel="0" collapsed="false">
      <c r="A131" s="8" t="s">
        <v>1704</v>
      </c>
      <c r="B131" s="8" t="s">
        <v>1704</v>
      </c>
      <c r="C131" s="2" t="s">
        <v>1705</v>
      </c>
      <c r="D131" s="2" t="s">
        <v>144</v>
      </c>
      <c r="E131" s="2" t="s">
        <v>145</v>
      </c>
      <c r="F131" s="9" t="n">
        <f aca="false">Precios!R131</f>
        <v>1028</v>
      </c>
      <c r="G131" s="2" t="n">
        <v>0</v>
      </c>
      <c r="H131" s="10" t="str">
        <f aca="false">Parámetros!$B$28</f>
        <v>Nuevo</v>
      </c>
      <c r="I131" s="10" t="str">
        <f aca="false">Parámetros!$B$29</f>
        <v>Clásica</v>
      </c>
      <c r="J131" s="11" t="s">
        <v>1706</v>
      </c>
      <c r="K131" s="10" t="str">
        <f aca="false">Parámetros!$B$30</f>
        <v>Mercado Envíos</v>
      </c>
      <c r="L131" s="2" t="str">
        <f aca="false">IF(F131&gt;=Parámetros!$B$7,"Envío gratis (obligatorio en Mercado Libre)",Parámetros!$B$31)</f>
        <v>Envío gratis (obligatorio en Mercado Libre)</v>
      </c>
      <c r="M131" s="10" t="str">
        <f aca="false">Parámetros!$B$32</f>
        <v>No acepto</v>
      </c>
      <c r="N131" s="10" t="str">
        <f aca="false">Parámetros!$B$33</f>
        <v>Sin garantía</v>
      </c>
      <c r="O131" s="2" t="s">
        <v>1707</v>
      </c>
      <c r="P131" s="2" t="s">
        <v>1708</v>
      </c>
      <c r="Q131" s="2" t="s">
        <v>1523</v>
      </c>
      <c r="R131" s="2" t="s">
        <v>1181</v>
      </c>
      <c r="S131" s="2"/>
      <c r="T131" s="2" t="s">
        <v>1183</v>
      </c>
      <c r="U131" s="2" t="n">
        <v>28</v>
      </c>
      <c r="V131" s="2" t="s">
        <v>133</v>
      </c>
      <c r="W131" s="2" t="n">
        <v>28</v>
      </c>
      <c r="X131" s="2" t="s">
        <v>1709</v>
      </c>
      <c r="Y131" s="2" t="s">
        <v>1710</v>
      </c>
      <c r="Z131" s="2" t="s">
        <v>136</v>
      </c>
      <c r="AA131" s="2" t="s">
        <v>81</v>
      </c>
      <c r="AB131" s="2"/>
      <c r="AC131" s="2"/>
      <c r="AD131" s="2"/>
      <c r="AE131" s="2"/>
      <c r="AF131" s="2" t="s">
        <v>1711</v>
      </c>
      <c r="AG131" s="2" t="s">
        <v>1712</v>
      </c>
      <c r="AH131" s="2" t="s">
        <v>1713</v>
      </c>
      <c r="AI131" s="2" t="s">
        <v>1714</v>
      </c>
      <c r="AJ131" s="2" t="s">
        <v>1715</v>
      </c>
      <c r="AK131" s="2"/>
      <c r="AL131" s="2"/>
      <c r="AM131" s="2"/>
      <c r="AN131" s="2" t="s">
        <v>87</v>
      </c>
      <c r="AO131" s="2" t="s">
        <v>1716</v>
      </c>
      <c r="AP131" s="2" t="s">
        <v>89</v>
      </c>
    </row>
    <row r="132" customFormat="false" ht="15" hidden="false" customHeight="false" outlineLevel="0" collapsed="false">
      <c r="A132" s="8" t="s">
        <v>1717</v>
      </c>
      <c r="B132" s="8" t="s">
        <v>1717</v>
      </c>
      <c r="C132" s="2" t="s">
        <v>1718</v>
      </c>
      <c r="D132" s="2" t="s">
        <v>445</v>
      </c>
      <c r="E132" s="2" t="s">
        <v>446</v>
      </c>
      <c r="F132" s="9" t="n">
        <f aca="false">Precios!R132</f>
        <v>691</v>
      </c>
      <c r="G132" s="2" t="n">
        <v>549</v>
      </c>
      <c r="H132" s="10" t="str">
        <f aca="false">Parámetros!$B$28</f>
        <v>Nuevo</v>
      </c>
      <c r="I132" s="10" t="str">
        <f aca="false">Parámetros!$B$29</f>
        <v>Clásica</v>
      </c>
      <c r="J132" s="11" t="s">
        <v>1719</v>
      </c>
      <c r="K132" s="10" t="str">
        <f aca="false">Parámetros!$B$30</f>
        <v>Mercado Envíos</v>
      </c>
      <c r="L132" s="2" t="str">
        <f aca="false">IF(F132&gt;=Parámetros!$B$7,"Envío gratis (obligatorio en Mercado Libre)",Parámetros!$B$31)</f>
        <v>Envío gratis (obligatorio en Mercado Libre)</v>
      </c>
      <c r="M132" s="10" t="str">
        <f aca="false">Parámetros!$B$32</f>
        <v>No acepto</v>
      </c>
      <c r="N132" s="10" t="str">
        <f aca="false">Parámetros!$B$33</f>
        <v>Sin garantía</v>
      </c>
      <c r="O132" s="2" t="s">
        <v>1720</v>
      </c>
      <c r="P132" s="2" t="s">
        <v>1721</v>
      </c>
      <c r="Q132" s="2" t="s">
        <v>949</v>
      </c>
      <c r="R132" s="2"/>
      <c r="S132" s="2"/>
      <c r="T132" s="2" t="s">
        <v>219</v>
      </c>
      <c r="U132" s="2" t="n">
        <v>16</v>
      </c>
      <c r="V132" s="2" t="s">
        <v>220</v>
      </c>
      <c r="W132" s="2" t="n">
        <v>16</v>
      </c>
      <c r="X132" s="2" t="s">
        <v>1722</v>
      </c>
      <c r="Y132" s="2" t="s">
        <v>1723</v>
      </c>
      <c r="Z132" s="2" t="s">
        <v>136</v>
      </c>
      <c r="AA132" s="2" t="s">
        <v>1724</v>
      </c>
      <c r="AB132" s="2"/>
      <c r="AC132" s="2"/>
      <c r="AD132" s="2"/>
      <c r="AE132" s="2"/>
      <c r="AF132" s="2"/>
      <c r="AG132" s="2" t="s">
        <v>1725</v>
      </c>
      <c r="AH132" s="2" t="s">
        <v>1726</v>
      </c>
      <c r="AI132" s="2" t="s">
        <v>1727</v>
      </c>
      <c r="AJ132" s="2"/>
      <c r="AK132" s="2"/>
      <c r="AL132" s="2"/>
      <c r="AM132" s="2"/>
      <c r="AN132" s="2" t="s">
        <v>87</v>
      </c>
      <c r="AO132" s="2" t="s">
        <v>1728</v>
      </c>
      <c r="AP132" s="2" t="s">
        <v>89</v>
      </c>
    </row>
    <row r="133" customFormat="false" ht="15" hidden="false" customHeight="false" outlineLevel="0" collapsed="false">
      <c r="A133" s="8" t="s">
        <v>1729</v>
      </c>
      <c r="B133" s="8" t="s">
        <v>1729</v>
      </c>
      <c r="C133" s="2" t="s">
        <v>1730</v>
      </c>
      <c r="D133" s="2" t="s">
        <v>144</v>
      </c>
      <c r="E133" s="2" t="s">
        <v>145</v>
      </c>
      <c r="F133" s="9" t="n">
        <f aca="false">Precios!R133</f>
        <v>1038.86</v>
      </c>
      <c r="G133" s="2" t="n">
        <v>0</v>
      </c>
      <c r="H133" s="10" t="str">
        <f aca="false">Parámetros!$B$28</f>
        <v>Nuevo</v>
      </c>
      <c r="I133" s="10" t="str">
        <f aca="false">Parámetros!$B$29</f>
        <v>Clásica</v>
      </c>
      <c r="J133" s="11" t="s">
        <v>1731</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t="s">
        <v>1732</v>
      </c>
      <c r="P133" s="2" t="s">
        <v>1733</v>
      </c>
      <c r="Q133" s="2" t="s">
        <v>1734</v>
      </c>
      <c r="R133" s="2" t="s">
        <v>1735</v>
      </c>
      <c r="S133" s="2"/>
      <c r="T133" s="2" t="s">
        <v>1112</v>
      </c>
      <c r="U133" s="2" t="n">
        <v>24</v>
      </c>
      <c r="V133" s="2" t="s">
        <v>1736</v>
      </c>
      <c r="W133" s="2" t="n">
        <v>24</v>
      </c>
      <c r="X133" s="2" t="s">
        <v>1737</v>
      </c>
      <c r="Y133" s="2" t="s">
        <v>1738</v>
      </c>
      <c r="Z133" s="2" t="s">
        <v>136</v>
      </c>
      <c r="AA133" s="2" t="s">
        <v>81</v>
      </c>
      <c r="AB133" s="2"/>
      <c r="AC133" s="2"/>
      <c r="AD133" s="2"/>
      <c r="AE133" s="2"/>
      <c r="AF133" s="2"/>
      <c r="AG133" s="2" t="s">
        <v>1739</v>
      </c>
      <c r="AH133" s="2" t="s">
        <v>1740</v>
      </c>
      <c r="AI133" s="2" t="s">
        <v>1741</v>
      </c>
      <c r="AJ133" s="2"/>
      <c r="AK133" s="2"/>
      <c r="AL133" s="2"/>
      <c r="AM133" s="2"/>
      <c r="AN133" s="2" t="s">
        <v>87</v>
      </c>
      <c r="AO133" s="2" t="s">
        <v>1742</v>
      </c>
      <c r="AP133" s="2" t="s">
        <v>89</v>
      </c>
    </row>
    <row r="134" customFormat="false" ht="15" hidden="false" customHeight="false" outlineLevel="0" collapsed="false">
      <c r="A134" s="8" t="s">
        <v>1743</v>
      </c>
      <c r="B134" s="8" t="s">
        <v>1743</v>
      </c>
      <c r="C134" s="2" t="s">
        <v>1744</v>
      </c>
      <c r="D134" s="2" t="s">
        <v>196</v>
      </c>
      <c r="E134" s="2" t="s">
        <v>197</v>
      </c>
      <c r="F134" s="9" t="n">
        <f aca="false">Precios!R134</f>
        <v>817</v>
      </c>
      <c r="G134" s="2" t="n">
        <v>46</v>
      </c>
      <c r="H134" s="10" t="str">
        <f aca="false">Parámetros!$B$28</f>
        <v>Nuevo</v>
      </c>
      <c r="I134" s="10" t="str">
        <f aca="false">Parámetros!$B$29</f>
        <v>Clásica</v>
      </c>
      <c r="J134" s="11" t="s">
        <v>1745</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t="s">
        <v>1746</v>
      </c>
      <c r="P134" s="2" t="s">
        <v>200</v>
      </c>
      <c r="Q134" s="2" t="s">
        <v>201</v>
      </c>
      <c r="R134" s="2" t="s">
        <v>650</v>
      </c>
      <c r="S134" s="2" t="s">
        <v>1747</v>
      </c>
      <c r="T134" s="2" t="s">
        <v>1748</v>
      </c>
      <c r="U134" s="2"/>
      <c r="V134" s="2"/>
      <c r="W134" s="2" t="n">
        <v>1</v>
      </c>
      <c r="X134" s="2"/>
      <c r="Y134" s="2"/>
      <c r="Z134" s="2"/>
      <c r="AA134" s="2"/>
      <c r="AB134" s="2"/>
      <c r="AC134" s="2"/>
      <c r="AD134" s="2"/>
      <c r="AE134" s="2"/>
      <c r="AF134" s="2"/>
      <c r="AG134" s="2" t="s">
        <v>1749</v>
      </c>
      <c r="AH134" s="2" t="s">
        <v>1750</v>
      </c>
      <c r="AI134" s="2"/>
      <c r="AJ134" s="2"/>
      <c r="AK134" s="2"/>
      <c r="AL134" s="2"/>
      <c r="AM134" s="2"/>
      <c r="AN134" s="2" t="s">
        <v>87</v>
      </c>
      <c r="AO134" s="2" t="s">
        <v>1751</v>
      </c>
      <c r="AP134" s="2" t="s">
        <v>89</v>
      </c>
    </row>
    <row r="135" customFormat="false" ht="15" hidden="false" customHeight="false" outlineLevel="0" collapsed="false">
      <c r="A135" s="8" t="s">
        <v>1752</v>
      </c>
      <c r="B135" s="8" t="s">
        <v>1752</v>
      </c>
      <c r="C135" s="2" t="s">
        <v>1753</v>
      </c>
      <c r="D135" s="2" t="s">
        <v>144</v>
      </c>
      <c r="E135" s="2" t="s">
        <v>145</v>
      </c>
      <c r="F135" s="9" t="n">
        <f aca="false">Precios!R135</f>
        <v>923.52</v>
      </c>
      <c r="G135" s="2" t="n">
        <v>270</v>
      </c>
      <c r="H135" s="10" t="str">
        <f aca="false">Parámetros!$B$28</f>
        <v>Nuevo</v>
      </c>
      <c r="I135" s="10" t="str">
        <f aca="false">Parámetros!$B$29</f>
        <v>Clásica</v>
      </c>
      <c r="J135" s="11" t="s">
        <v>1754</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t="s">
        <v>1755</v>
      </c>
      <c r="P135" s="2" t="s">
        <v>1733</v>
      </c>
      <c r="Q135" s="2" t="s">
        <v>1734</v>
      </c>
      <c r="R135" s="2" t="s">
        <v>1756</v>
      </c>
      <c r="S135" s="2"/>
      <c r="T135" s="2" t="s">
        <v>1112</v>
      </c>
      <c r="U135" s="2" t="n">
        <v>24</v>
      </c>
      <c r="V135" s="2" t="s">
        <v>1736</v>
      </c>
      <c r="W135" s="2" t="n">
        <v>24</v>
      </c>
      <c r="X135" s="2" t="s">
        <v>1757</v>
      </c>
      <c r="Y135" s="2" t="s">
        <v>1758</v>
      </c>
      <c r="Z135" s="2" t="s">
        <v>136</v>
      </c>
      <c r="AA135" s="2" t="s">
        <v>81</v>
      </c>
      <c r="AB135" s="2"/>
      <c r="AC135" s="2"/>
      <c r="AD135" s="2"/>
      <c r="AE135" s="2"/>
      <c r="AF135" s="2"/>
      <c r="AG135" s="2" t="s">
        <v>1739</v>
      </c>
      <c r="AH135" s="2" t="s">
        <v>1759</v>
      </c>
      <c r="AI135" s="2" t="s">
        <v>1760</v>
      </c>
      <c r="AJ135" s="2"/>
      <c r="AK135" s="2"/>
      <c r="AL135" s="2"/>
      <c r="AM135" s="2"/>
      <c r="AN135" s="2" t="s">
        <v>87</v>
      </c>
      <c r="AO135" s="2" t="s">
        <v>1761</v>
      </c>
      <c r="AP135" s="2" t="s">
        <v>89</v>
      </c>
    </row>
    <row r="136" customFormat="false" ht="15" hidden="false" customHeight="false" outlineLevel="0" collapsed="false">
      <c r="A136" s="8" t="s">
        <v>1762</v>
      </c>
      <c r="B136" s="8" t="s">
        <v>1762</v>
      </c>
      <c r="C136" s="2" t="s">
        <v>1763</v>
      </c>
      <c r="D136" s="2" t="s">
        <v>240</v>
      </c>
      <c r="E136" s="2" t="s">
        <v>241</v>
      </c>
      <c r="F136" s="9" t="n">
        <f aca="false">Precios!R136</f>
        <v>883</v>
      </c>
      <c r="G136" s="2" t="n">
        <v>160</v>
      </c>
      <c r="H136" s="10" t="str">
        <f aca="false">Parámetros!$B$28</f>
        <v>Nuevo</v>
      </c>
      <c r="I136" s="10" t="str">
        <f aca="false">Parámetros!$B$29</f>
        <v>Clásica</v>
      </c>
      <c r="J136" s="11" t="s">
        <v>1764</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t="s">
        <v>1765</v>
      </c>
      <c r="P136" s="2" t="s">
        <v>1766</v>
      </c>
      <c r="Q136" s="2" t="s">
        <v>355</v>
      </c>
      <c r="R136" s="2"/>
      <c r="S136" s="2"/>
      <c r="T136" s="2" t="s">
        <v>152</v>
      </c>
      <c r="U136" s="2" t="n">
        <v>200</v>
      </c>
      <c r="V136" s="2" t="s">
        <v>133</v>
      </c>
      <c r="W136" s="2" t="n">
        <v>200</v>
      </c>
      <c r="X136" s="2" t="s">
        <v>1767</v>
      </c>
      <c r="Y136" s="2" t="s">
        <v>1768</v>
      </c>
      <c r="Z136" s="2" t="s">
        <v>136</v>
      </c>
      <c r="AA136" s="2" t="s">
        <v>81</v>
      </c>
      <c r="AB136" s="2"/>
      <c r="AC136" s="2"/>
      <c r="AD136" s="2"/>
      <c r="AE136" s="2"/>
      <c r="AF136" s="2"/>
      <c r="AG136" s="2" t="s">
        <v>1769</v>
      </c>
      <c r="AH136" s="2" t="s">
        <v>1770</v>
      </c>
      <c r="AI136" s="2" t="s">
        <v>1771</v>
      </c>
      <c r="AJ136" s="2"/>
      <c r="AK136" s="2"/>
      <c r="AL136" s="2"/>
      <c r="AM136" s="2"/>
      <c r="AN136" s="2" t="s">
        <v>87</v>
      </c>
      <c r="AO136" s="2" t="s">
        <v>1772</v>
      </c>
      <c r="AP136" s="2" t="s">
        <v>89</v>
      </c>
    </row>
    <row r="137" customFormat="false" ht="15" hidden="false" customHeight="false" outlineLevel="0" collapsed="false">
      <c r="A137" s="8" t="s">
        <v>1773</v>
      </c>
      <c r="B137" s="8" t="s">
        <v>1773</v>
      </c>
      <c r="C137" s="2" t="s">
        <v>1774</v>
      </c>
      <c r="D137" s="2" t="s">
        <v>556</v>
      </c>
      <c r="E137" s="2" t="s">
        <v>557</v>
      </c>
      <c r="F137" s="9" t="n">
        <f aca="false">Precios!R137</f>
        <v>374</v>
      </c>
      <c r="G137" s="2" t="n">
        <v>0</v>
      </c>
      <c r="H137" s="10" t="str">
        <f aca="false">Parámetros!$B$28</f>
        <v>Nuevo</v>
      </c>
      <c r="I137" s="10" t="str">
        <f aca="false">Parámetros!$B$29</f>
        <v>Clásica</v>
      </c>
      <c r="J137" s="11" t="s">
        <v>1775</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t="s">
        <v>1776</v>
      </c>
      <c r="P137" s="2" t="s">
        <v>1777</v>
      </c>
      <c r="Q137" s="2" t="s">
        <v>355</v>
      </c>
      <c r="R137" s="2"/>
      <c r="S137" s="2"/>
      <c r="T137" s="2" t="s">
        <v>152</v>
      </c>
      <c r="U137" s="2" t="n">
        <v>50</v>
      </c>
      <c r="V137" s="2" t="s">
        <v>133</v>
      </c>
      <c r="W137" s="2" t="n">
        <v>50</v>
      </c>
      <c r="X137" s="2" t="s">
        <v>1778</v>
      </c>
      <c r="Y137" s="2" t="s">
        <v>1779</v>
      </c>
      <c r="Z137" s="2" t="s">
        <v>136</v>
      </c>
      <c r="AA137" s="2" t="s">
        <v>81</v>
      </c>
      <c r="AB137" s="2"/>
      <c r="AC137" s="2"/>
      <c r="AD137" s="2"/>
      <c r="AE137" s="2"/>
      <c r="AF137" s="2"/>
      <c r="AG137" s="2" t="s">
        <v>1780</v>
      </c>
      <c r="AH137" s="2" t="s">
        <v>1781</v>
      </c>
      <c r="AI137" s="2" t="s">
        <v>1782</v>
      </c>
      <c r="AJ137" s="2" t="s">
        <v>1783</v>
      </c>
      <c r="AK137" s="2"/>
      <c r="AL137" s="2"/>
      <c r="AM137" s="2"/>
      <c r="AN137" s="2" t="s">
        <v>87</v>
      </c>
      <c r="AO137" s="2" t="s">
        <v>1784</v>
      </c>
      <c r="AP137" s="2" t="s">
        <v>89</v>
      </c>
    </row>
    <row r="138" customFormat="false" ht="15" hidden="false" customHeight="false" outlineLevel="0" collapsed="false">
      <c r="A138" s="8" t="s">
        <v>1785</v>
      </c>
      <c r="B138" s="8" t="s">
        <v>1785</v>
      </c>
      <c r="C138" s="2" t="s">
        <v>1786</v>
      </c>
      <c r="D138" s="2" t="s">
        <v>144</v>
      </c>
      <c r="E138" s="2" t="s">
        <v>145</v>
      </c>
      <c r="F138" s="9" t="n">
        <f aca="false">Precios!R138</f>
        <v>435.59</v>
      </c>
      <c r="G138" s="2" t="n">
        <v>643</v>
      </c>
      <c r="H138" s="10" t="str">
        <f aca="false">Parámetros!$B$28</f>
        <v>Nuevo</v>
      </c>
      <c r="I138" s="10" t="str">
        <f aca="false">Parámetros!$B$29</f>
        <v>Clásica</v>
      </c>
      <c r="J138" s="11" t="s">
        <v>1787</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t="s">
        <v>1788</v>
      </c>
      <c r="P138" s="2" t="s">
        <v>1207</v>
      </c>
      <c r="Q138" s="2" t="s">
        <v>1208</v>
      </c>
      <c r="R138" s="2" t="s">
        <v>1209</v>
      </c>
      <c r="S138" s="2"/>
      <c r="T138" s="2" t="s">
        <v>1789</v>
      </c>
      <c r="U138" s="2" t="n">
        <v>250</v>
      </c>
      <c r="V138" s="2" t="s">
        <v>77</v>
      </c>
      <c r="W138" s="2" t="n">
        <v>1</v>
      </c>
      <c r="X138" s="2" t="s">
        <v>1790</v>
      </c>
      <c r="Y138" s="2" t="s">
        <v>1791</v>
      </c>
      <c r="Z138" s="2" t="s">
        <v>136</v>
      </c>
      <c r="AA138" s="2" t="s">
        <v>1792</v>
      </c>
      <c r="AB138" s="2"/>
      <c r="AC138" s="2"/>
      <c r="AD138" s="2"/>
      <c r="AE138" s="2"/>
      <c r="AF138" s="2"/>
      <c r="AG138" s="2" t="s">
        <v>1793</v>
      </c>
      <c r="AH138" s="2" t="s">
        <v>1794</v>
      </c>
      <c r="AI138" s="2" t="s">
        <v>1795</v>
      </c>
      <c r="AJ138" s="2"/>
      <c r="AK138" s="2"/>
      <c r="AL138" s="2"/>
      <c r="AM138" s="2"/>
      <c r="AN138" s="2" t="s">
        <v>87</v>
      </c>
      <c r="AO138" s="2" t="s">
        <v>1796</v>
      </c>
      <c r="AP138" s="2" t="s">
        <v>89</v>
      </c>
    </row>
    <row r="139" customFormat="false" ht="15" hidden="false" customHeight="false" outlineLevel="0" collapsed="false">
      <c r="A139" s="8" t="s">
        <v>1797</v>
      </c>
      <c r="B139" s="8" t="s">
        <v>1797</v>
      </c>
      <c r="C139" s="2" t="s">
        <v>1798</v>
      </c>
      <c r="D139" s="2" t="s">
        <v>240</v>
      </c>
      <c r="E139" s="2" t="s">
        <v>241</v>
      </c>
      <c r="F139" s="9" t="n">
        <f aca="false">Precios!R139</f>
        <v>197</v>
      </c>
      <c r="G139" s="2" t="n">
        <v>346</v>
      </c>
      <c r="H139" s="10" t="str">
        <f aca="false">Parámetros!$B$28</f>
        <v>Nuevo</v>
      </c>
      <c r="I139" s="10" t="str">
        <f aca="false">Parámetros!$B$29</f>
        <v>Clásica</v>
      </c>
      <c r="J139" s="11" t="s">
        <v>1799</v>
      </c>
      <c r="K139" s="10" t="str">
        <f aca="false">Parámetros!$B$30</f>
        <v>Mercado Envíos</v>
      </c>
      <c r="L139" s="2" t="str">
        <f aca="false">IF(F139&gt;=Parámetros!$B$7,"Envío gratis (obligatorio en Mercado Libre)",Parámetros!$B$31)</f>
        <v>A cargo del comprador</v>
      </c>
      <c r="M139" s="10" t="str">
        <f aca="false">Parámetros!$B$32</f>
        <v>No acepto</v>
      </c>
      <c r="N139" s="10" t="str">
        <f aca="false">Parámetros!$B$33</f>
        <v>Sin garantía</v>
      </c>
      <c r="O139" s="2" t="s">
        <v>1800</v>
      </c>
      <c r="P139" s="2" t="s">
        <v>1801</v>
      </c>
      <c r="Q139" s="2" t="s">
        <v>129</v>
      </c>
      <c r="R139" s="2"/>
      <c r="S139" s="2"/>
      <c r="T139" s="2" t="s">
        <v>152</v>
      </c>
      <c r="U139" s="2" t="n">
        <v>100</v>
      </c>
      <c r="V139" s="2" t="s">
        <v>133</v>
      </c>
      <c r="W139" s="2" t="n">
        <v>100</v>
      </c>
      <c r="X139" s="2" t="s">
        <v>1802</v>
      </c>
      <c r="Y139" s="2" t="s">
        <v>1803</v>
      </c>
      <c r="Z139" s="2" t="s">
        <v>136</v>
      </c>
      <c r="AA139" s="2" t="s">
        <v>81</v>
      </c>
      <c r="AB139" s="2"/>
      <c r="AC139" s="2"/>
      <c r="AD139" s="2"/>
      <c r="AE139" s="2"/>
      <c r="AF139" s="2"/>
      <c r="AG139" s="2" t="s">
        <v>1804</v>
      </c>
      <c r="AH139" s="2" t="s">
        <v>1805</v>
      </c>
      <c r="AI139" s="2" t="s">
        <v>1806</v>
      </c>
      <c r="AJ139" s="2" t="s">
        <v>1807</v>
      </c>
      <c r="AK139" s="2"/>
      <c r="AL139" s="2"/>
      <c r="AM139" s="2"/>
      <c r="AN139" s="2" t="s">
        <v>87</v>
      </c>
      <c r="AO139" s="2" t="s">
        <v>1808</v>
      </c>
      <c r="AP139" s="2" t="s">
        <v>89</v>
      </c>
    </row>
    <row r="140" customFormat="false" ht="15" hidden="false" customHeight="false" outlineLevel="0" collapsed="false">
      <c r="A140" s="8" t="s">
        <v>1809</v>
      </c>
      <c r="B140" s="8" t="s">
        <v>1809</v>
      </c>
      <c r="C140" s="2" t="s">
        <v>1810</v>
      </c>
      <c r="D140" s="2" t="s">
        <v>1811</v>
      </c>
      <c r="E140" s="2" t="s">
        <v>1812</v>
      </c>
      <c r="F140" s="9" t="n">
        <f aca="false">Precios!R140</f>
        <v>115</v>
      </c>
      <c r="G140" s="2" t="n">
        <v>694</v>
      </c>
      <c r="H140" s="10" t="str">
        <f aca="false">Parámetros!$B$28</f>
        <v>Nuevo</v>
      </c>
      <c r="I140" s="10" t="str">
        <f aca="false">Parámetros!$B$29</f>
        <v>Clásica</v>
      </c>
      <c r="J140" s="11" t="s">
        <v>1813</v>
      </c>
      <c r="K140" s="10" t="str">
        <f aca="false">Parámetros!$B$30</f>
        <v>Mercado Envíos</v>
      </c>
      <c r="L140" s="2" t="str">
        <f aca="false">IF(F140&gt;=Parámetros!$B$7,"Envío gratis (obligatorio en Mercado Libre)",Parámetros!$B$31)</f>
        <v>A cargo del comprador</v>
      </c>
      <c r="M140" s="10" t="str">
        <f aca="false">Parámetros!$B$32</f>
        <v>No acepto</v>
      </c>
      <c r="N140" s="10" t="str">
        <f aca="false">Parámetros!$B$33</f>
        <v>Sin garantía</v>
      </c>
      <c r="O140" s="2" t="s">
        <v>1814</v>
      </c>
      <c r="P140" s="2" t="s">
        <v>1815</v>
      </c>
      <c r="Q140" s="2" t="s">
        <v>129</v>
      </c>
      <c r="R140" s="2"/>
      <c r="S140" s="2"/>
      <c r="T140" s="2" t="s">
        <v>1816</v>
      </c>
      <c r="U140" s="2" t="n">
        <v>30</v>
      </c>
      <c r="V140" s="2" t="s">
        <v>100</v>
      </c>
      <c r="W140" s="2" t="n">
        <v>1</v>
      </c>
      <c r="X140" s="2" t="s">
        <v>1817</v>
      </c>
      <c r="Y140" s="2" t="s">
        <v>1818</v>
      </c>
      <c r="Z140" s="2" t="s">
        <v>1819</v>
      </c>
      <c r="AA140" s="2" t="s">
        <v>1820</v>
      </c>
      <c r="AB140" s="2"/>
      <c r="AC140" s="2"/>
      <c r="AD140" s="2"/>
      <c r="AE140" s="2"/>
      <c r="AF140" s="2"/>
      <c r="AG140" s="2" t="s">
        <v>1821</v>
      </c>
      <c r="AH140" s="2" t="s">
        <v>1822</v>
      </c>
      <c r="AI140" s="2" t="s">
        <v>1823</v>
      </c>
      <c r="AJ140" s="2"/>
      <c r="AK140" s="2"/>
      <c r="AL140" s="2"/>
      <c r="AM140" s="2"/>
      <c r="AN140" s="2" t="s">
        <v>87</v>
      </c>
      <c r="AO140" s="2" t="s">
        <v>1824</v>
      </c>
      <c r="AP140" s="2" t="s">
        <v>89</v>
      </c>
    </row>
    <row r="141" customFormat="false" ht="15" hidden="false" customHeight="false" outlineLevel="0" collapsed="false">
      <c r="A141" s="8" t="s">
        <v>1825</v>
      </c>
      <c r="B141" s="8" t="s">
        <v>1825</v>
      </c>
      <c r="C141" s="2" t="s">
        <v>1826</v>
      </c>
      <c r="D141" s="2" t="s">
        <v>144</v>
      </c>
      <c r="E141" s="2" t="s">
        <v>145</v>
      </c>
      <c r="F141" s="9" t="n">
        <f aca="false">Precios!R141</f>
        <v>271</v>
      </c>
      <c r="G141" s="2" t="n">
        <v>547</v>
      </c>
      <c r="H141" s="10" t="str">
        <f aca="false">Parámetros!$B$28</f>
        <v>Nuevo</v>
      </c>
      <c r="I141" s="10" t="str">
        <f aca="false">Parámetros!$B$29</f>
        <v>Clásica</v>
      </c>
      <c r="J141" s="11" t="s">
        <v>1827</v>
      </c>
      <c r="K141" s="10" t="str">
        <f aca="false">Parámetros!$B$30</f>
        <v>Mercado Envíos</v>
      </c>
      <c r="L141" s="2" t="str">
        <f aca="false">IF(F141&gt;=Parámetros!$B$7,"Envío gratis (obligatorio en Mercado Libre)",Parámetros!$B$31)</f>
        <v>A cargo del comprador</v>
      </c>
      <c r="M141" s="10" t="str">
        <f aca="false">Parámetros!$B$32</f>
        <v>No acepto</v>
      </c>
      <c r="N141" s="10" t="str">
        <f aca="false">Parámetros!$B$33</f>
        <v>Sin garantía</v>
      </c>
      <c r="O141" s="2" t="s">
        <v>1828</v>
      </c>
      <c r="P141" s="2" t="s">
        <v>1829</v>
      </c>
      <c r="Q141" s="2" t="s">
        <v>1830</v>
      </c>
      <c r="R141" s="2"/>
      <c r="S141" s="2"/>
      <c r="T141" s="2" t="s">
        <v>1831</v>
      </c>
      <c r="U141" s="2" t="n">
        <v>4</v>
      </c>
      <c r="V141" s="2" t="s">
        <v>171</v>
      </c>
      <c r="W141" s="2" t="n">
        <v>4</v>
      </c>
      <c r="X141" s="2" t="s">
        <v>1832</v>
      </c>
      <c r="Y141" s="2" t="s">
        <v>1833</v>
      </c>
      <c r="Z141" s="2" t="s">
        <v>1834</v>
      </c>
      <c r="AA141" s="2" t="s">
        <v>1835</v>
      </c>
      <c r="AB141" s="2"/>
      <c r="AC141" s="2"/>
      <c r="AD141" s="2"/>
      <c r="AE141" s="2"/>
      <c r="AF141" s="2"/>
      <c r="AG141" s="2" t="s">
        <v>1836</v>
      </c>
      <c r="AH141" s="2" t="s">
        <v>1837</v>
      </c>
      <c r="AI141" s="2" t="s">
        <v>1838</v>
      </c>
      <c r="AJ141" s="2" t="s">
        <v>1839</v>
      </c>
      <c r="AK141" s="2"/>
      <c r="AL141" s="2"/>
      <c r="AM141" s="2"/>
      <c r="AN141" s="2" t="s">
        <v>87</v>
      </c>
      <c r="AO141" s="2" t="s">
        <v>1840</v>
      </c>
      <c r="AP141" s="2" t="s">
        <v>89</v>
      </c>
    </row>
    <row r="142" customFormat="false" ht="15" hidden="false" customHeight="false" outlineLevel="0" collapsed="false">
      <c r="A142" s="8" t="s">
        <v>1841</v>
      </c>
      <c r="B142" s="8" t="s">
        <v>1841</v>
      </c>
      <c r="C142" s="2" t="s">
        <v>1842</v>
      </c>
      <c r="D142" s="2" t="s">
        <v>303</v>
      </c>
      <c r="E142" s="2" t="s">
        <v>304</v>
      </c>
      <c r="F142" s="9" t="n">
        <f aca="false">Precios!R142</f>
        <v>85</v>
      </c>
      <c r="G142" s="2" t="n">
        <v>934</v>
      </c>
      <c r="H142" s="10" t="str">
        <f aca="false">Parámetros!$B$28</f>
        <v>Nuevo</v>
      </c>
      <c r="I142" s="10" t="str">
        <f aca="false">Parámetros!$B$29</f>
        <v>Clásica</v>
      </c>
      <c r="J142" s="11" t="s">
        <v>1843</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t="s">
        <v>1844</v>
      </c>
      <c r="P142" s="2" t="s">
        <v>1547</v>
      </c>
      <c r="Q142" s="2" t="s">
        <v>1471</v>
      </c>
      <c r="R142" s="2"/>
      <c r="S142" s="2" t="s">
        <v>1845</v>
      </c>
      <c r="T142" s="2" t="s">
        <v>1846</v>
      </c>
      <c r="U142" s="2" t="n">
        <v>237</v>
      </c>
      <c r="V142" s="2" t="s">
        <v>77</v>
      </c>
      <c r="W142" s="2" t="n">
        <v>1</v>
      </c>
      <c r="X142" s="2"/>
      <c r="Y142" s="2"/>
      <c r="Z142" s="2"/>
      <c r="AA142" s="2" t="s">
        <v>81</v>
      </c>
      <c r="AB142" s="2"/>
      <c r="AC142" s="2" t="s">
        <v>1845</v>
      </c>
      <c r="AD142" s="2"/>
      <c r="AE142" s="2"/>
      <c r="AF142" s="2"/>
      <c r="AG142" s="2" t="s">
        <v>1847</v>
      </c>
      <c r="AH142" s="2" t="s">
        <v>1848</v>
      </c>
      <c r="AI142" s="2" t="s">
        <v>1849</v>
      </c>
      <c r="AJ142" s="2"/>
      <c r="AK142" s="2"/>
      <c r="AL142" s="2"/>
      <c r="AM142" s="2"/>
      <c r="AN142" s="2" t="s">
        <v>87</v>
      </c>
      <c r="AO142" s="2" t="s">
        <v>1850</v>
      </c>
      <c r="AP142" s="2" t="s">
        <v>89</v>
      </c>
    </row>
    <row r="143" customFormat="false" ht="15" hidden="false" customHeight="false" outlineLevel="0" collapsed="false">
      <c r="A143" s="8" t="s">
        <v>1851</v>
      </c>
      <c r="B143" s="8" t="s">
        <v>1851</v>
      </c>
      <c r="C143" s="2" t="s">
        <v>1852</v>
      </c>
      <c r="D143" s="2" t="s">
        <v>1059</v>
      </c>
      <c r="E143" s="2" t="s">
        <v>1060</v>
      </c>
      <c r="F143" s="9" t="n">
        <f aca="false">Precios!R143</f>
        <v>1354</v>
      </c>
      <c r="G143" s="2" t="n">
        <v>0</v>
      </c>
      <c r="H143" s="10" t="str">
        <f aca="false">Parámetros!$B$28</f>
        <v>Nuevo</v>
      </c>
      <c r="I143" s="10" t="str">
        <f aca="false">Parámetros!$B$29</f>
        <v>Clásica</v>
      </c>
      <c r="J143" s="11" t="s">
        <v>1853</v>
      </c>
      <c r="K143" s="10" t="str">
        <f aca="false">Parámetros!$B$30</f>
        <v>Mercado Envíos</v>
      </c>
      <c r="L143" s="2" t="str">
        <f aca="false">IF(F143&gt;=Parámetros!$B$7,"Envío gratis (obligatorio en Mercado Libre)",Parámetros!$B$31)</f>
        <v>Envío gratis (obligatorio en Mercado Libre)</v>
      </c>
      <c r="M143" s="10" t="str">
        <f aca="false">Parámetros!$B$32</f>
        <v>No acepto</v>
      </c>
      <c r="N143" s="10" t="str">
        <f aca="false">Parámetros!$B$33</f>
        <v>Sin garantía</v>
      </c>
      <c r="O143" s="2" t="s">
        <v>1854</v>
      </c>
      <c r="P143" s="2" t="s">
        <v>1855</v>
      </c>
      <c r="Q143" s="2" t="s">
        <v>1856</v>
      </c>
      <c r="R143" s="2" t="s">
        <v>1857</v>
      </c>
      <c r="S143" s="2"/>
      <c r="T143" s="2" t="s">
        <v>1858</v>
      </c>
      <c r="U143" s="2" t="n">
        <v>30</v>
      </c>
      <c r="V143" s="2" t="s">
        <v>544</v>
      </c>
      <c r="W143" s="2" t="n">
        <v>30</v>
      </c>
      <c r="X143" s="2" t="s">
        <v>1859</v>
      </c>
      <c r="Y143" s="2" t="s">
        <v>1860</v>
      </c>
      <c r="Z143" s="2" t="s">
        <v>136</v>
      </c>
      <c r="AA143" s="2" t="s">
        <v>81</v>
      </c>
      <c r="AB143" s="2"/>
      <c r="AC143" s="2"/>
      <c r="AD143" s="2"/>
      <c r="AE143" s="2"/>
      <c r="AF143" s="2"/>
      <c r="AG143" s="2" t="s">
        <v>1861</v>
      </c>
      <c r="AH143" s="2" t="s">
        <v>1862</v>
      </c>
      <c r="AI143" s="2" t="s">
        <v>1863</v>
      </c>
      <c r="AJ143" s="2"/>
      <c r="AK143" s="2"/>
      <c r="AL143" s="2"/>
      <c r="AM143" s="2"/>
      <c r="AN143" s="2" t="s">
        <v>87</v>
      </c>
      <c r="AO143" s="2" t="s">
        <v>1864</v>
      </c>
      <c r="AP143" s="2" t="s">
        <v>89</v>
      </c>
    </row>
    <row r="144" customFormat="false" ht="15" hidden="false" customHeight="false" outlineLevel="0" collapsed="false">
      <c r="A144" s="8" t="s">
        <v>1865</v>
      </c>
      <c r="B144" s="8" t="s">
        <v>1865</v>
      </c>
      <c r="C144" s="2" t="s">
        <v>1866</v>
      </c>
      <c r="D144" s="2" t="s">
        <v>303</v>
      </c>
      <c r="E144" s="2" t="s">
        <v>304</v>
      </c>
      <c r="F144" s="9" t="n">
        <f aca="false">Precios!R144</f>
        <v>79</v>
      </c>
      <c r="G144" s="2" t="n">
        <v>526</v>
      </c>
      <c r="H144" s="10" t="str">
        <f aca="false">Parámetros!$B$28</f>
        <v>Nuevo</v>
      </c>
      <c r="I144" s="10" t="str">
        <f aca="false">Parámetros!$B$29</f>
        <v>Clásica</v>
      </c>
      <c r="J144" s="11" t="s">
        <v>1867</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t="s">
        <v>1868</v>
      </c>
      <c r="P144" s="2" t="s">
        <v>1470</v>
      </c>
      <c r="Q144" s="2" t="s">
        <v>1471</v>
      </c>
      <c r="R144" s="2"/>
      <c r="S144" s="2" t="s">
        <v>1845</v>
      </c>
      <c r="T144" s="2" t="s">
        <v>1846</v>
      </c>
      <c r="U144" s="2" t="n">
        <v>237</v>
      </c>
      <c r="V144" s="2" t="s">
        <v>77</v>
      </c>
      <c r="W144" s="2" t="n">
        <v>1</v>
      </c>
      <c r="X144" s="2"/>
      <c r="Y144" s="2"/>
      <c r="Z144" s="2"/>
      <c r="AA144" s="2" t="s">
        <v>81</v>
      </c>
      <c r="AB144" s="2"/>
      <c r="AC144" s="2" t="s">
        <v>1845</v>
      </c>
      <c r="AD144" s="2"/>
      <c r="AE144" s="2"/>
      <c r="AF144" s="2"/>
      <c r="AG144" s="2" t="s">
        <v>1869</v>
      </c>
      <c r="AH144" s="2" t="s">
        <v>1870</v>
      </c>
      <c r="AI144" s="2" t="s">
        <v>1871</v>
      </c>
      <c r="AJ144" s="2"/>
      <c r="AK144" s="2"/>
      <c r="AL144" s="2"/>
      <c r="AM144" s="2"/>
      <c r="AN144" s="2" t="s">
        <v>87</v>
      </c>
      <c r="AO144" s="2" t="s">
        <v>1872</v>
      </c>
      <c r="AP144" s="2" t="s">
        <v>89</v>
      </c>
    </row>
    <row r="145" customFormat="false" ht="15" hidden="false" customHeight="false" outlineLevel="0" collapsed="false">
      <c r="A145" s="8" t="s">
        <v>1873</v>
      </c>
      <c r="B145" s="8" t="s">
        <v>1873</v>
      </c>
      <c r="C145" s="2" t="s">
        <v>1874</v>
      </c>
      <c r="D145" s="2" t="s">
        <v>556</v>
      </c>
      <c r="E145" s="2" t="s">
        <v>557</v>
      </c>
      <c r="F145" s="9" t="n">
        <f aca="false">Precios!R145</f>
        <v>544</v>
      </c>
      <c r="G145" s="2" t="n">
        <v>3</v>
      </c>
      <c r="H145" s="10" t="str">
        <f aca="false">Parámetros!$B$28</f>
        <v>Nuevo</v>
      </c>
      <c r="I145" s="10" t="str">
        <f aca="false">Parámetros!$B$29</f>
        <v>Clásica</v>
      </c>
      <c r="J145" s="11" t="s">
        <v>1875</v>
      </c>
      <c r="K145" s="10" t="str">
        <f aca="false">Parámetros!$B$30</f>
        <v>Mercado Envíos</v>
      </c>
      <c r="L145" s="2" t="str">
        <f aca="false">IF(F145&gt;=Parámetros!$B$7,"Envío gratis (obligatorio en Mercado Libre)",Parámetros!$B$31)</f>
        <v>Envío gratis (obligatorio en Mercado Libre)</v>
      </c>
      <c r="M145" s="10" t="str">
        <f aca="false">Parámetros!$B$32</f>
        <v>No acepto</v>
      </c>
      <c r="N145" s="10" t="str">
        <f aca="false">Parámetros!$B$33</f>
        <v>Sin garantía</v>
      </c>
      <c r="O145" s="2" t="s">
        <v>1876</v>
      </c>
      <c r="P145" s="2" t="s">
        <v>1777</v>
      </c>
      <c r="Q145" s="2" t="s">
        <v>355</v>
      </c>
      <c r="R145" s="2"/>
      <c r="S145" s="2"/>
      <c r="T145" s="2" t="s">
        <v>152</v>
      </c>
      <c r="U145" s="2" t="n">
        <v>50</v>
      </c>
      <c r="V145" s="2" t="s">
        <v>133</v>
      </c>
      <c r="W145" s="2" t="n">
        <v>50</v>
      </c>
      <c r="X145" s="2" t="s">
        <v>1778</v>
      </c>
      <c r="Y145" s="2" t="s">
        <v>1877</v>
      </c>
      <c r="Z145" s="2" t="s">
        <v>136</v>
      </c>
      <c r="AA145" s="2" t="s">
        <v>81</v>
      </c>
      <c r="AB145" s="2"/>
      <c r="AC145" s="2"/>
      <c r="AD145" s="2"/>
      <c r="AE145" s="2"/>
      <c r="AF145" s="2" t="s">
        <v>1878</v>
      </c>
      <c r="AG145" s="2" t="s">
        <v>1879</v>
      </c>
      <c r="AH145" s="2" t="s">
        <v>1880</v>
      </c>
      <c r="AI145" s="2" t="s">
        <v>1881</v>
      </c>
      <c r="AJ145" s="2" t="s">
        <v>1882</v>
      </c>
      <c r="AK145" s="2" t="s">
        <v>1883</v>
      </c>
      <c r="AL145" s="2"/>
      <c r="AM145" s="2"/>
      <c r="AN145" s="2" t="s">
        <v>87</v>
      </c>
      <c r="AO145" s="2" t="s">
        <v>1884</v>
      </c>
      <c r="AP145" s="2" t="s">
        <v>89</v>
      </c>
    </row>
    <row r="146" customFormat="false" ht="15" hidden="false" customHeight="false" outlineLevel="0" collapsed="false">
      <c r="A146" s="8" t="s">
        <v>1885</v>
      </c>
      <c r="B146" s="8" t="s">
        <v>1885</v>
      </c>
      <c r="C146" s="2" t="s">
        <v>1886</v>
      </c>
      <c r="D146" s="2" t="s">
        <v>144</v>
      </c>
      <c r="E146" s="2" t="s">
        <v>145</v>
      </c>
      <c r="F146" s="9" t="n">
        <f aca="false">Precios!R146</f>
        <v>2342</v>
      </c>
      <c r="G146" s="2" t="n">
        <v>3</v>
      </c>
      <c r="H146" s="10" t="str">
        <f aca="false">Parámetros!$B$28</f>
        <v>Nuevo</v>
      </c>
      <c r="I146" s="10" t="str">
        <f aca="false">Parámetros!$B$29</f>
        <v>Clásica</v>
      </c>
      <c r="J146" s="11" t="s">
        <v>1887</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t="s">
        <v>1888</v>
      </c>
      <c r="P146" s="2" t="s">
        <v>1889</v>
      </c>
      <c r="Q146" s="2" t="s">
        <v>149</v>
      </c>
      <c r="R146" s="2"/>
      <c r="S146" s="2"/>
      <c r="T146" s="2" t="s">
        <v>152</v>
      </c>
      <c r="U146" s="2" t="n">
        <v>60</v>
      </c>
      <c r="V146" s="2" t="s">
        <v>133</v>
      </c>
      <c r="W146" s="2" t="n">
        <v>60</v>
      </c>
      <c r="X146" s="2" t="s">
        <v>1890</v>
      </c>
      <c r="Y146" s="2" t="s">
        <v>1891</v>
      </c>
      <c r="Z146" s="2" t="s">
        <v>136</v>
      </c>
      <c r="AA146" s="2" t="s">
        <v>81</v>
      </c>
      <c r="AB146" s="2"/>
      <c r="AC146" s="2"/>
      <c r="AD146" s="2"/>
      <c r="AE146" s="2"/>
      <c r="AF146" s="2" t="s">
        <v>1892</v>
      </c>
      <c r="AG146" s="2" t="s">
        <v>1893</v>
      </c>
      <c r="AH146" s="2" t="s">
        <v>1894</v>
      </c>
      <c r="AI146" s="2" t="s">
        <v>1895</v>
      </c>
      <c r="AJ146" s="2" t="s">
        <v>1896</v>
      </c>
      <c r="AK146" s="2"/>
      <c r="AL146" s="2"/>
      <c r="AM146" s="2"/>
      <c r="AN146" s="2" t="s">
        <v>87</v>
      </c>
      <c r="AO146" s="2" t="s">
        <v>1897</v>
      </c>
      <c r="AP146" s="2" t="s">
        <v>89</v>
      </c>
    </row>
    <row r="147" customFormat="false" ht="15" hidden="false" customHeight="false" outlineLevel="0" collapsed="false">
      <c r="A147" s="8" t="s">
        <v>1898</v>
      </c>
      <c r="B147" s="8" t="s">
        <v>1898</v>
      </c>
      <c r="C147" s="2" t="s">
        <v>1899</v>
      </c>
      <c r="D147" s="2" t="s">
        <v>331</v>
      </c>
      <c r="E147" s="2" t="s">
        <v>332</v>
      </c>
      <c r="F147" s="9" t="n">
        <f aca="false">Precios!R147</f>
        <v>117</v>
      </c>
      <c r="G147" s="2" t="n">
        <v>1097</v>
      </c>
      <c r="H147" s="10" t="str">
        <f aca="false">Parámetros!$B$28</f>
        <v>Nuevo</v>
      </c>
      <c r="I147" s="10" t="str">
        <f aca="false">Parámetros!$B$29</f>
        <v>Clásica</v>
      </c>
      <c r="J147" s="11" t="s">
        <v>1900</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c r="P147" s="2" t="s">
        <v>1901</v>
      </c>
      <c r="Q147" s="2" t="s">
        <v>129</v>
      </c>
      <c r="R147" s="2" t="s">
        <v>1902</v>
      </c>
      <c r="S147" s="2"/>
      <c r="T147" s="2" t="s">
        <v>1903</v>
      </c>
      <c r="U147" s="2" t="n">
        <v>12</v>
      </c>
      <c r="V147" s="2" t="s">
        <v>220</v>
      </c>
      <c r="W147" s="2" t="n">
        <v>12</v>
      </c>
      <c r="X147" s="2" t="s">
        <v>1904</v>
      </c>
      <c r="Y147" s="2" t="s">
        <v>1905</v>
      </c>
      <c r="Z147" s="2" t="s">
        <v>136</v>
      </c>
      <c r="AA147" s="2" t="s">
        <v>81</v>
      </c>
      <c r="AB147" s="2"/>
      <c r="AC147" s="2"/>
      <c r="AD147" s="2"/>
      <c r="AE147" s="2"/>
      <c r="AF147" s="2"/>
      <c r="AG147" s="2" t="s">
        <v>1906</v>
      </c>
      <c r="AH147" s="2" t="s">
        <v>1907</v>
      </c>
      <c r="AI147" s="2" t="s">
        <v>1908</v>
      </c>
      <c r="AJ147" s="2"/>
      <c r="AK147" s="2"/>
      <c r="AL147" s="2"/>
      <c r="AM147" s="2"/>
      <c r="AN147" s="2" t="s">
        <v>87</v>
      </c>
      <c r="AO147" s="2" t="s">
        <v>1909</v>
      </c>
      <c r="AP147" s="2" t="s">
        <v>89</v>
      </c>
    </row>
    <row r="148" customFormat="false" ht="15" hidden="false" customHeight="false" outlineLevel="0" collapsed="false">
      <c r="A148" s="8" t="s">
        <v>1910</v>
      </c>
      <c r="B148" s="8" t="s">
        <v>1910</v>
      </c>
      <c r="C148" s="2" t="s">
        <v>1911</v>
      </c>
      <c r="D148" s="2" t="s">
        <v>483</v>
      </c>
      <c r="E148" s="2" t="s">
        <v>484</v>
      </c>
      <c r="F148" s="9" t="n">
        <f aca="false">Precios!R148</f>
        <v>586.02</v>
      </c>
      <c r="G148" s="2" t="n">
        <v>83</v>
      </c>
      <c r="H148" s="10" t="str">
        <f aca="false">Parámetros!$B$28</f>
        <v>Nuevo</v>
      </c>
      <c r="I148" s="10" t="str">
        <f aca="false">Parámetros!$B$29</f>
        <v>Clásica</v>
      </c>
      <c r="J148" s="11" t="s">
        <v>1912</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t="s">
        <v>1913</v>
      </c>
      <c r="P148" s="2" t="s">
        <v>1914</v>
      </c>
      <c r="Q148" s="2" t="s">
        <v>488</v>
      </c>
      <c r="R148" s="2" t="s">
        <v>1915</v>
      </c>
      <c r="S148" s="2"/>
      <c r="T148" s="2" t="s">
        <v>1916</v>
      </c>
      <c r="U148" s="2" t="n">
        <v>10</v>
      </c>
      <c r="V148" s="2" t="s">
        <v>77</v>
      </c>
      <c r="W148" s="2" t="n">
        <v>1</v>
      </c>
      <c r="X148" s="2" t="s">
        <v>1917</v>
      </c>
      <c r="Y148" s="2" t="s">
        <v>1918</v>
      </c>
      <c r="Z148" s="2" t="s">
        <v>494</v>
      </c>
      <c r="AA148" s="2" t="s">
        <v>81</v>
      </c>
      <c r="AB148" s="2"/>
      <c r="AC148" s="2"/>
      <c r="AD148" s="2"/>
      <c r="AE148" s="2"/>
      <c r="AF148" s="2" t="s">
        <v>1919</v>
      </c>
      <c r="AG148" s="2" t="s">
        <v>1920</v>
      </c>
      <c r="AH148" s="2" t="s">
        <v>1921</v>
      </c>
      <c r="AI148" s="2" t="s">
        <v>1922</v>
      </c>
      <c r="AJ148" s="2" t="s">
        <v>1923</v>
      </c>
      <c r="AK148" s="2" t="s">
        <v>1924</v>
      </c>
      <c r="AL148" s="2"/>
      <c r="AM148" s="2"/>
      <c r="AN148" s="2" t="s">
        <v>87</v>
      </c>
      <c r="AO148" s="2" t="s">
        <v>1925</v>
      </c>
      <c r="AP148" s="2" t="s">
        <v>89</v>
      </c>
    </row>
    <row r="149" customFormat="false" ht="15" hidden="false" customHeight="false" outlineLevel="0" collapsed="false">
      <c r="A149" s="8" t="s">
        <v>1926</v>
      </c>
      <c r="B149" s="8" t="s">
        <v>1926</v>
      </c>
      <c r="C149" s="2" t="s">
        <v>1927</v>
      </c>
      <c r="D149" s="2" t="s">
        <v>1059</v>
      </c>
      <c r="E149" s="2" t="s">
        <v>1060</v>
      </c>
      <c r="F149" s="9" t="n">
        <f aca="false">Precios!R149</f>
        <v>572.21</v>
      </c>
      <c r="G149" s="2" t="n">
        <v>400</v>
      </c>
      <c r="H149" s="10" t="str">
        <f aca="false">Parámetros!$B$28</f>
        <v>Nuevo</v>
      </c>
      <c r="I149" s="10" t="str">
        <f aca="false">Parámetros!$B$29</f>
        <v>Clásica</v>
      </c>
      <c r="J149" s="11" t="s">
        <v>1928</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t="s">
        <v>1929</v>
      </c>
      <c r="P149" s="2" t="s">
        <v>1930</v>
      </c>
      <c r="Q149" s="2" t="s">
        <v>791</v>
      </c>
      <c r="R149" s="2"/>
      <c r="S149" s="2"/>
      <c r="T149" s="2" t="s">
        <v>1931</v>
      </c>
      <c r="U149" s="2" t="n">
        <v>24</v>
      </c>
      <c r="V149" s="2" t="s">
        <v>77</v>
      </c>
      <c r="W149" s="2" t="n">
        <v>1</v>
      </c>
      <c r="X149" s="2" t="s">
        <v>1932</v>
      </c>
      <c r="Y149" s="2" t="s">
        <v>1933</v>
      </c>
      <c r="Z149" s="2" t="s">
        <v>136</v>
      </c>
      <c r="AA149" s="2" t="s">
        <v>81</v>
      </c>
      <c r="AB149" s="2"/>
      <c r="AC149" s="2"/>
      <c r="AD149" s="2"/>
      <c r="AE149" s="2"/>
      <c r="AF149" s="2"/>
      <c r="AG149" s="2" t="s">
        <v>1934</v>
      </c>
      <c r="AH149" s="2" t="s">
        <v>1935</v>
      </c>
      <c r="AI149" s="2" t="s">
        <v>1936</v>
      </c>
      <c r="AJ149" s="2"/>
      <c r="AK149" s="2"/>
      <c r="AL149" s="2"/>
      <c r="AM149" s="2"/>
      <c r="AN149" s="2" t="s">
        <v>87</v>
      </c>
      <c r="AO149" s="2" t="s">
        <v>1937</v>
      </c>
      <c r="AP149" s="2" t="s">
        <v>89</v>
      </c>
    </row>
    <row r="150" customFormat="false" ht="15" hidden="false" customHeight="false" outlineLevel="0" collapsed="false">
      <c r="A150" s="8" t="s">
        <v>1938</v>
      </c>
      <c r="B150" s="8" t="s">
        <v>1938</v>
      </c>
      <c r="C150" s="2" t="s">
        <v>1939</v>
      </c>
      <c r="D150" s="2" t="s">
        <v>144</v>
      </c>
      <c r="E150" s="2" t="s">
        <v>145</v>
      </c>
      <c r="F150" s="9" t="n">
        <f aca="false">Precios!R150</f>
        <v>143.07</v>
      </c>
      <c r="G150" s="2" t="n">
        <v>1511</v>
      </c>
      <c r="H150" s="10" t="str">
        <f aca="false">Parámetros!$B$28</f>
        <v>Nuevo</v>
      </c>
      <c r="I150" s="10" t="str">
        <f aca="false">Parámetros!$B$29</f>
        <v>Clásica</v>
      </c>
      <c r="J150" s="11" t="s">
        <v>1940</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t="s">
        <v>1941</v>
      </c>
      <c r="P150" s="2" t="s">
        <v>1256</v>
      </c>
      <c r="Q150" s="2" t="s">
        <v>336</v>
      </c>
      <c r="R150" s="2"/>
      <c r="S150" s="2" t="s">
        <v>475</v>
      </c>
      <c r="T150" s="2" t="s">
        <v>248</v>
      </c>
      <c r="U150" s="2" t="n">
        <v>118</v>
      </c>
      <c r="V150" s="2" t="s">
        <v>77</v>
      </c>
      <c r="W150" s="2" t="n">
        <v>1</v>
      </c>
      <c r="X150" s="2" t="s">
        <v>1259</v>
      </c>
      <c r="Y150" s="2" t="s">
        <v>1942</v>
      </c>
      <c r="Z150" s="2" t="s">
        <v>136</v>
      </c>
      <c r="AA150" s="2" t="s">
        <v>547</v>
      </c>
      <c r="AB150" s="2"/>
      <c r="AC150" s="2" t="s">
        <v>475</v>
      </c>
      <c r="AD150" s="2"/>
      <c r="AE150" s="2"/>
      <c r="AF150" s="2" t="s">
        <v>1943</v>
      </c>
      <c r="AG150" s="2" t="s">
        <v>1944</v>
      </c>
      <c r="AH150" s="2" t="s">
        <v>1945</v>
      </c>
      <c r="AI150" s="2" t="s">
        <v>1946</v>
      </c>
      <c r="AJ150" s="2"/>
      <c r="AK150" s="2"/>
      <c r="AL150" s="2"/>
      <c r="AM150" s="2"/>
      <c r="AN150" s="2" t="s">
        <v>87</v>
      </c>
      <c r="AO150" s="2" t="s">
        <v>1947</v>
      </c>
      <c r="AP150" s="2" t="s">
        <v>89</v>
      </c>
    </row>
    <row r="151" customFormat="false" ht="15" hidden="false" customHeight="false" outlineLevel="0" collapsed="false">
      <c r="A151" s="8" t="s">
        <v>1948</v>
      </c>
      <c r="B151" s="8" t="s">
        <v>1948</v>
      </c>
      <c r="C151" s="2" t="s">
        <v>1949</v>
      </c>
      <c r="D151" s="2" t="s">
        <v>303</v>
      </c>
      <c r="E151" s="2" t="s">
        <v>304</v>
      </c>
      <c r="F151" s="9" t="n">
        <f aca="false">Precios!R151</f>
        <v>79</v>
      </c>
      <c r="G151" s="2" t="n">
        <v>735</v>
      </c>
      <c r="H151" s="10" t="str">
        <f aca="false">Parámetros!$B$28</f>
        <v>Nuevo</v>
      </c>
      <c r="I151" s="10" t="str">
        <f aca="false">Parámetros!$B$29</f>
        <v>Clásica</v>
      </c>
      <c r="J151" s="11" t="s">
        <v>1950</v>
      </c>
      <c r="K151" s="10" t="str">
        <f aca="false">Parámetros!$B$30</f>
        <v>Mercado Envíos</v>
      </c>
      <c r="L151" s="2" t="str">
        <f aca="false">IF(F151&gt;=Parámetros!$B$7,"Envío gratis (obligatorio en Mercado Libre)",Parámetros!$B$31)</f>
        <v>A cargo del comprador</v>
      </c>
      <c r="M151" s="10" t="str">
        <f aca="false">Parámetros!$B$32</f>
        <v>No acepto</v>
      </c>
      <c r="N151" s="10" t="str">
        <f aca="false">Parámetros!$B$33</f>
        <v>Sin garantía</v>
      </c>
      <c r="O151" s="2" t="s">
        <v>1951</v>
      </c>
      <c r="P151" s="2" t="s">
        <v>1470</v>
      </c>
      <c r="Q151" s="2" t="s">
        <v>1471</v>
      </c>
      <c r="R151" s="2"/>
      <c r="S151" s="2" t="s">
        <v>1952</v>
      </c>
      <c r="T151" s="2" t="s">
        <v>1846</v>
      </c>
      <c r="U151" s="2" t="n">
        <v>237</v>
      </c>
      <c r="V151" s="2" t="s">
        <v>77</v>
      </c>
      <c r="W151" s="2" t="n">
        <v>1</v>
      </c>
      <c r="X151" s="2"/>
      <c r="Y151" s="2"/>
      <c r="Z151" s="2"/>
      <c r="AA151" s="2" t="s">
        <v>81</v>
      </c>
      <c r="AB151" s="2"/>
      <c r="AC151" s="2" t="s">
        <v>1952</v>
      </c>
      <c r="AD151" s="2"/>
      <c r="AE151" s="2"/>
      <c r="AF151" s="2"/>
      <c r="AG151" s="2" t="s">
        <v>1869</v>
      </c>
      <c r="AH151" s="2" t="s">
        <v>1953</v>
      </c>
      <c r="AI151" s="2"/>
      <c r="AJ151" s="2"/>
      <c r="AK151" s="2"/>
      <c r="AL151" s="2"/>
      <c r="AM151" s="2"/>
      <c r="AN151" s="2" t="s">
        <v>87</v>
      </c>
      <c r="AO151" s="2" t="s">
        <v>1954</v>
      </c>
      <c r="AP151" s="2" t="s">
        <v>89</v>
      </c>
    </row>
    <row r="152" customFormat="false" ht="15" hidden="false" customHeight="false" outlineLevel="0" collapsed="false">
      <c r="A152" s="8" t="s">
        <v>1955</v>
      </c>
      <c r="B152" s="8" t="s">
        <v>1955</v>
      </c>
      <c r="C152" s="2" t="s">
        <v>1956</v>
      </c>
      <c r="D152" s="2" t="s">
        <v>843</v>
      </c>
      <c r="E152" s="2" t="s">
        <v>844</v>
      </c>
      <c r="F152" s="9" t="n">
        <f aca="false">Precios!R152</f>
        <v>174</v>
      </c>
      <c r="G152" s="2" t="n">
        <v>192</v>
      </c>
      <c r="H152" s="10" t="str">
        <f aca="false">Parámetros!$B$28</f>
        <v>Nuevo</v>
      </c>
      <c r="I152" s="10" t="str">
        <f aca="false">Parámetros!$B$29</f>
        <v>Clásica</v>
      </c>
      <c r="J152" s="11" t="s">
        <v>1957</v>
      </c>
      <c r="K152" s="10" t="str">
        <f aca="false">Parámetros!$B$30</f>
        <v>Mercado Envíos</v>
      </c>
      <c r="L152" s="2" t="str">
        <f aca="false">IF(F152&gt;=Parámetros!$B$7,"Envío gratis (obligatorio en Mercado Libre)",Parámetros!$B$31)</f>
        <v>A cargo del comprador</v>
      </c>
      <c r="M152" s="10" t="str">
        <f aca="false">Parámetros!$B$32</f>
        <v>No acepto</v>
      </c>
      <c r="N152" s="10" t="str">
        <f aca="false">Parámetros!$B$33</f>
        <v>Sin garantía</v>
      </c>
      <c r="O152" s="2" t="s">
        <v>1958</v>
      </c>
      <c r="P152" s="2" t="s">
        <v>847</v>
      </c>
      <c r="Q152" s="2"/>
      <c r="R152" s="2"/>
      <c r="S152" s="2" t="s">
        <v>1959</v>
      </c>
      <c r="T152" s="2" t="s">
        <v>1960</v>
      </c>
      <c r="U152" s="2" t="n">
        <v>10</v>
      </c>
      <c r="V152" s="2" t="s">
        <v>171</v>
      </c>
      <c r="W152" s="2" t="n">
        <v>10</v>
      </c>
      <c r="X152" s="2"/>
      <c r="Y152" s="2"/>
      <c r="Z152" s="2"/>
      <c r="AA152" s="2"/>
      <c r="AB152" s="2"/>
      <c r="AC152" s="2"/>
      <c r="AD152" s="2"/>
      <c r="AE152" s="2"/>
      <c r="AF152" s="2"/>
      <c r="AG152" s="2" t="s">
        <v>1961</v>
      </c>
      <c r="AH152" s="2" t="s">
        <v>1962</v>
      </c>
      <c r="AI152" s="2" t="s">
        <v>1963</v>
      </c>
      <c r="AJ152" s="2"/>
      <c r="AK152" s="2"/>
      <c r="AL152" s="2"/>
      <c r="AM152" s="2"/>
      <c r="AN152" s="2" t="s">
        <v>87</v>
      </c>
      <c r="AO152" s="2" t="s">
        <v>1964</v>
      </c>
      <c r="AP152" s="2" t="s">
        <v>89</v>
      </c>
    </row>
    <row r="153" customFormat="false" ht="15" hidden="false" customHeight="false" outlineLevel="0" collapsed="false">
      <c r="A153" s="8" t="s">
        <v>1965</v>
      </c>
      <c r="B153" s="8" t="s">
        <v>1965</v>
      </c>
      <c r="C153" s="2" t="s">
        <v>1966</v>
      </c>
      <c r="D153" s="2" t="s">
        <v>144</v>
      </c>
      <c r="E153" s="2" t="s">
        <v>145</v>
      </c>
      <c r="F153" s="9" t="n">
        <f aca="false">Precios!R153</f>
        <v>391</v>
      </c>
      <c r="G153" s="2" t="n">
        <v>150</v>
      </c>
      <c r="H153" s="10" t="str">
        <f aca="false">Parámetros!$B$28</f>
        <v>Nuevo</v>
      </c>
      <c r="I153" s="10" t="str">
        <f aca="false">Parámetros!$B$29</f>
        <v>Clásica</v>
      </c>
      <c r="J153" s="11" t="s">
        <v>1967</v>
      </c>
      <c r="K153" s="10" t="str">
        <f aca="false">Parámetros!$B$30</f>
        <v>Mercado Envíos</v>
      </c>
      <c r="L153" s="2" t="str">
        <f aca="false">IF(F153&gt;=Parámetros!$B$7,"Envío gratis (obligatorio en Mercado Libre)",Parámetros!$B$31)</f>
        <v>Envío gratis (obligatorio en Mercado Libre)</v>
      </c>
      <c r="M153" s="10" t="str">
        <f aca="false">Parámetros!$B$32</f>
        <v>No acepto</v>
      </c>
      <c r="N153" s="10" t="str">
        <f aca="false">Parámetros!$B$33</f>
        <v>Sin garantía</v>
      </c>
      <c r="O153" s="2" t="s">
        <v>1968</v>
      </c>
      <c r="P153" s="2" t="s">
        <v>1969</v>
      </c>
      <c r="Q153" s="2" t="s">
        <v>389</v>
      </c>
      <c r="R153" s="2"/>
      <c r="S153" s="2"/>
      <c r="T153" s="2" t="s">
        <v>219</v>
      </c>
      <c r="U153" s="2" t="n">
        <v>9</v>
      </c>
      <c r="V153" s="2" t="s">
        <v>220</v>
      </c>
      <c r="W153" s="2" t="n">
        <v>9</v>
      </c>
      <c r="X153" s="2" t="s">
        <v>1970</v>
      </c>
      <c r="Y153" s="2" t="s">
        <v>135</v>
      </c>
      <c r="Z153" s="2" t="s">
        <v>136</v>
      </c>
      <c r="AA153" s="2" t="s">
        <v>81</v>
      </c>
      <c r="AB153" s="2"/>
      <c r="AC153" s="2"/>
      <c r="AD153" s="2"/>
      <c r="AE153" s="2"/>
      <c r="AF153" s="2" t="s">
        <v>1971</v>
      </c>
      <c r="AG153" s="2" t="s">
        <v>1972</v>
      </c>
      <c r="AH153" s="2" t="s">
        <v>1973</v>
      </c>
      <c r="AI153" s="2" t="s">
        <v>1974</v>
      </c>
      <c r="AJ153" s="2"/>
      <c r="AK153" s="2"/>
      <c r="AL153" s="2"/>
      <c r="AM153" s="2"/>
      <c r="AN153" s="2" t="s">
        <v>87</v>
      </c>
      <c r="AO153" s="2" t="s">
        <v>1975</v>
      </c>
      <c r="AP153" s="2" t="s">
        <v>89</v>
      </c>
    </row>
    <row r="154" customFormat="false" ht="15" hidden="false" customHeight="false" outlineLevel="0" collapsed="false">
      <c r="A154" s="8" t="s">
        <v>1976</v>
      </c>
      <c r="B154" s="8" t="s">
        <v>1976</v>
      </c>
      <c r="C154" s="2" t="s">
        <v>1977</v>
      </c>
      <c r="D154" s="2" t="s">
        <v>1059</v>
      </c>
      <c r="E154" s="2" t="s">
        <v>1060</v>
      </c>
      <c r="F154" s="9" t="n">
        <f aca="false">Precios!R154</f>
        <v>592</v>
      </c>
      <c r="G154" s="2" t="n">
        <v>211</v>
      </c>
      <c r="H154" s="10" t="str">
        <f aca="false">Parámetros!$B$28</f>
        <v>Nuevo</v>
      </c>
      <c r="I154" s="10" t="str">
        <f aca="false">Parámetros!$B$29</f>
        <v>Clásica</v>
      </c>
      <c r="J154" s="11" t="s">
        <v>1978</v>
      </c>
      <c r="K154" s="10" t="str">
        <f aca="false">Parámetros!$B$30</f>
        <v>Mercado Envíos</v>
      </c>
      <c r="L154" s="2" t="str">
        <f aca="false">IF(F154&gt;=Parámetros!$B$7,"Envío gratis (obligatorio en Mercado Libre)",Parámetros!$B$31)</f>
        <v>Envío gratis (obligatorio en Mercado Libre)</v>
      </c>
      <c r="M154" s="10" t="str">
        <f aca="false">Parámetros!$B$32</f>
        <v>No acepto</v>
      </c>
      <c r="N154" s="10" t="str">
        <f aca="false">Parámetros!$B$33</f>
        <v>Sin garantía</v>
      </c>
      <c r="O154" s="2" t="s">
        <v>1979</v>
      </c>
      <c r="P154" s="2" t="s">
        <v>1855</v>
      </c>
      <c r="Q154" s="2" t="s">
        <v>1856</v>
      </c>
      <c r="R154" s="2" t="s">
        <v>1980</v>
      </c>
      <c r="S154" s="2"/>
      <c r="T154" s="2" t="s">
        <v>152</v>
      </c>
      <c r="U154" s="2" t="n">
        <v>20</v>
      </c>
      <c r="V154" s="2" t="s">
        <v>133</v>
      </c>
      <c r="W154" s="2" t="n">
        <v>20</v>
      </c>
      <c r="X154" s="2" t="s">
        <v>1859</v>
      </c>
      <c r="Y154" s="2" t="s">
        <v>1981</v>
      </c>
      <c r="Z154" s="2" t="s">
        <v>136</v>
      </c>
      <c r="AA154" s="2" t="s">
        <v>81</v>
      </c>
      <c r="AB154" s="2"/>
      <c r="AC154" s="2"/>
      <c r="AD154" s="2"/>
      <c r="AE154" s="2"/>
      <c r="AF154" s="2"/>
      <c r="AG154" s="2" t="s">
        <v>1982</v>
      </c>
      <c r="AH154" s="2" t="s">
        <v>1983</v>
      </c>
      <c r="AI154" s="2" t="s">
        <v>1984</v>
      </c>
      <c r="AJ154" s="2"/>
      <c r="AK154" s="2"/>
      <c r="AL154" s="2"/>
      <c r="AM154" s="2"/>
      <c r="AN154" s="2" t="s">
        <v>87</v>
      </c>
      <c r="AO154" s="2" t="s">
        <v>1985</v>
      </c>
      <c r="AP154" s="2" t="s">
        <v>89</v>
      </c>
    </row>
    <row r="155" customFormat="false" ht="15" hidden="false" customHeight="false" outlineLevel="0" collapsed="false">
      <c r="A155" s="8" t="s">
        <v>1986</v>
      </c>
      <c r="B155" s="8" t="s">
        <v>1986</v>
      </c>
      <c r="C155" s="2" t="s">
        <v>1987</v>
      </c>
      <c r="D155" s="2" t="s">
        <v>1988</v>
      </c>
      <c r="E155" s="2" t="s">
        <v>1989</v>
      </c>
      <c r="F155" s="9" t="n">
        <f aca="false">Precios!R155</f>
        <v>734</v>
      </c>
      <c r="G155" s="2" t="n">
        <v>0</v>
      </c>
      <c r="H155" s="10" t="str">
        <f aca="false">Parámetros!$B$28</f>
        <v>Nuevo</v>
      </c>
      <c r="I155" s="10" t="str">
        <f aca="false">Parámetros!$B$29</f>
        <v>Clásica</v>
      </c>
      <c r="J155" s="11" t="s">
        <v>1990</v>
      </c>
      <c r="K155" s="10" t="str">
        <f aca="false">Parámetros!$B$30</f>
        <v>Mercado Envíos</v>
      </c>
      <c r="L155" s="2" t="str">
        <f aca="false">IF(F155&gt;=Parámetros!$B$7,"Envío gratis (obligatorio en Mercado Libre)",Parámetros!$B$31)</f>
        <v>Envío gratis (obligatorio en Mercado Libre)</v>
      </c>
      <c r="M155" s="10" t="str">
        <f aca="false">Parámetros!$B$32</f>
        <v>No acepto</v>
      </c>
      <c r="N155" s="10" t="str">
        <f aca="false">Parámetros!$B$33</f>
        <v>Sin garantía</v>
      </c>
      <c r="O155" s="2" t="s">
        <v>1991</v>
      </c>
      <c r="P155" s="2" t="s">
        <v>847</v>
      </c>
      <c r="Q155" s="2" t="s">
        <v>1992</v>
      </c>
      <c r="R155" s="2"/>
      <c r="S155" s="2" t="s">
        <v>1993</v>
      </c>
      <c r="T155" s="2" t="s">
        <v>1473</v>
      </c>
      <c r="U155" s="2" t="n">
        <v>1</v>
      </c>
      <c r="V155" s="2" t="s">
        <v>1994</v>
      </c>
      <c r="W155" s="2" t="n">
        <v>12</v>
      </c>
      <c r="X155" s="2" t="s">
        <v>1995</v>
      </c>
      <c r="Y155" s="2" t="s">
        <v>1996</v>
      </c>
      <c r="Z155" s="2"/>
      <c r="AA155" s="2"/>
      <c r="AB155" s="2"/>
      <c r="AC155" s="2"/>
      <c r="AD155" s="2"/>
      <c r="AE155" s="2"/>
      <c r="AF155" s="2"/>
      <c r="AG155" s="2" t="s">
        <v>1997</v>
      </c>
      <c r="AH155" s="2" t="s">
        <v>1998</v>
      </c>
      <c r="AI155" s="2" t="s">
        <v>1999</v>
      </c>
      <c r="AJ155" s="2" t="s">
        <v>2000</v>
      </c>
      <c r="AK155" s="2"/>
      <c r="AL155" s="2"/>
      <c r="AM155" s="2"/>
      <c r="AN155" s="2" t="s">
        <v>87</v>
      </c>
      <c r="AO155" s="2" t="s">
        <v>2001</v>
      </c>
      <c r="AP155" s="2" t="s">
        <v>89</v>
      </c>
    </row>
    <row r="156" customFormat="false" ht="15" hidden="false" customHeight="false" outlineLevel="0" collapsed="false">
      <c r="A156" s="8" t="s">
        <v>2002</v>
      </c>
      <c r="B156" s="8" t="s">
        <v>2002</v>
      </c>
      <c r="C156" s="2" t="s">
        <v>2003</v>
      </c>
      <c r="D156" s="2" t="s">
        <v>144</v>
      </c>
      <c r="E156" s="2" t="s">
        <v>145</v>
      </c>
      <c r="F156" s="9" t="n">
        <f aca="false">Precios!R156</f>
        <v>578</v>
      </c>
      <c r="G156" s="2" t="n">
        <v>275</v>
      </c>
      <c r="H156" s="10" t="str">
        <f aca="false">Parámetros!$B$28</f>
        <v>Nuevo</v>
      </c>
      <c r="I156" s="10" t="str">
        <f aca="false">Parámetros!$B$29</f>
        <v>Clásica</v>
      </c>
      <c r="J156" s="11" t="s">
        <v>2004</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t="s">
        <v>2005</v>
      </c>
      <c r="P156" s="2" t="s">
        <v>2006</v>
      </c>
      <c r="Q156" s="2" t="s">
        <v>2007</v>
      </c>
      <c r="R156" s="2"/>
      <c r="S156" s="2"/>
      <c r="T156" s="2" t="s">
        <v>248</v>
      </c>
      <c r="U156" s="2" t="n">
        <v>230</v>
      </c>
      <c r="V156" s="2" t="s">
        <v>77</v>
      </c>
      <c r="W156" s="2" t="n">
        <v>1</v>
      </c>
      <c r="X156" s="2" t="s">
        <v>2008</v>
      </c>
      <c r="Y156" s="2" t="s">
        <v>2009</v>
      </c>
      <c r="Z156" s="2" t="s">
        <v>136</v>
      </c>
      <c r="AA156" s="2"/>
      <c r="AB156" s="2"/>
      <c r="AC156" s="2"/>
      <c r="AD156" s="2"/>
      <c r="AE156" s="2"/>
      <c r="AF156" s="2" t="s">
        <v>2010</v>
      </c>
      <c r="AG156" s="2" t="s">
        <v>2011</v>
      </c>
      <c r="AH156" s="2" t="s">
        <v>2012</v>
      </c>
      <c r="AI156" s="2" t="s">
        <v>2013</v>
      </c>
      <c r="AJ156" s="2" t="s">
        <v>2014</v>
      </c>
      <c r="AK156" s="2"/>
      <c r="AL156" s="2"/>
      <c r="AM156" s="2"/>
      <c r="AN156" s="2" t="s">
        <v>87</v>
      </c>
      <c r="AO156" s="2" t="s">
        <v>2015</v>
      </c>
      <c r="AP156" s="2" t="s">
        <v>89</v>
      </c>
    </row>
    <row r="157" customFormat="false" ht="15" hidden="false" customHeight="false" outlineLevel="0" collapsed="false">
      <c r="A157" s="8" t="s">
        <v>2016</v>
      </c>
      <c r="B157" s="8" t="s">
        <v>2016</v>
      </c>
      <c r="C157" s="2" t="s">
        <v>2017</v>
      </c>
      <c r="D157" s="2" t="s">
        <v>240</v>
      </c>
      <c r="E157" s="2" t="s">
        <v>241</v>
      </c>
      <c r="F157" s="9" t="n">
        <f aca="false">Precios!R157</f>
        <v>83</v>
      </c>
      <c r="G157" s="2" t="n">
        <v>13016</v>
      </c>
      <c r="H157" s="10" t="str">
        <f aca="false">Parámetros!$B$28</f>
        <v>Nuevo</v>
      </c>
      <c r="I157" s="10" t="str">
        <f aca="false">Parámetros!$B$29</f>
        <v>Clásica</v>
      </c>
      <c r="J157" s="11" t="s">
        <v>2018</v>
      </c>
      <c r="K157" s="10" t="str">
        <f aca="false">Parámetros!$B$30</f>
        <v>Mercado Envíos</v>
      </c>
      <c r="L157" s="2" t="str">
        <f aca="false">IF(F157&gt;=Parámetros!$B$7,"Envío gratis (obligatorio en Mercado Libre)",Parámetros!$B$31)</f>
        <v>A cargo del comprador</v>
      </c>
      <c r="M157" s="10" t="str">
        <f aca="false">Parámetros!$B$32</f>
        <v>No acepto</v>
      </c>
      <c r="N157" s="10" t="str">
        <f aca="false">Parámetros!$B$33</f>
        <v>Sin garantía</v>
      </c>
      <c r="O157" s="2" t="s">
        <v>2019</v>
      </c>
      <c r="P157" s="2" t="s">
        <v>1801</v>
      </c>
      <c r="Q157" s="2" t="s">
        <v>129</v>
      </c>
      <c r="R157" s="2"/>
      <c r="S157" s="2"/>
      <c r="T157" s="2" t="s">
        <v>152</v>
      </c>
      <c r="U157" s="2" t="n">
        <v>40</v>
      </c>
      <c r="V157" s="2" t="s">
        <v>133</v>
      </c>
      <c r="W157" s="2" t="n">
        <v>40</v>
      </c>
      <c r="X157" s="2" t="s">
        <v>2020</v>
      </c>
      <c r="Y157" s="2" t="s">
        <v>2021</v>
      </c>
      <c r="Z157" s="2" t="s">
        <v>136</v>
      </c>
      <c r="AA157" s="2" t="s">
        <v>1835</v>
      </c>
      <c r="AB157" s="2"/>
      <c r="AC157" s="2"/>
      <c r="AD157" s="2"/>
      <c r="AE157" s="2"/>
      <c r="AF157" s="2"/>
      <c r="AG157" s="2" t="s">
        <v>2022</v>
      </c>
      <c r="AH157" s="2" t="s">
        <v>2023</v>
      </c>
      <c r="AI157" s="2" t="s">
        <v>2024</v>
      </c>
      <c r="AJ157" s="2"/>
      <c r="AK157" s="2"/>
      <c r="AL157" s="2"/>
      <c r="AM157" s="2"/>
      <c r="AN157" s="2" t="s">
        <v>87</v>
      </c>
      <c r="AO157" s="2" t="s">
        <v>2025</v>
      </c>
      <c r="AP157" s="2" t="s">
        <v>89</v>
      </c>
    </row>
    <row r="158" customFormat="false" ht="15" hidden="false" customHeight="false" outlineLevel="0" collapsed="false">
      <c r="A158" s="8" t="s">
        <v>2026</v>
      </c>
      <c r="B158" s="8" t="s">
        <v>2026</v>
      </c>
      <c r="C158" s="2" t="s">
        <v>2027</v>
      </c>
      <c r="D158" s="2" t="s">
        <v>162</v>
      </c>
      <c r="E158" s="2" t="s">
        <v>163</v>
      </c>
      <c r="F158" s="9" t="n">
        <f aca="false">Precios!R158</f>
        <v>220.34</v>
      </c>
      <c r="G158" s="2" t="n">
        <v>355</v>
      </c>
      <c r="H158" s="10" t="str">
        <f aca="false">Parámetros!$B$28</f>
        <v>Nuevo</v>
      </c>
      <c r="I158" s="10" t="str">
        <f aca="false">Parámetros!$B$29</f>
        <v>Clásica</v>
      </c>
      <c r="J158" s="11" t="s">
        <v>2028</v>
      </c>
      <c r="K158" s="10" t="str">
        <f aca="false">Parámetros!$B$30</f>
        <v>Mercado Envíos</v>
      </c>
      <c r="L158" s="2" t="str">
        <f aca="false">IF(F158&gt;=Parámetros!$B$7,"Envío gratis (obligatorio en Mercado Libre)",Parámetros!$B$31)</f>
        <v>A cargo del comprador</v>
      </c>
      <c r="M158" s="10" t="str">
        <f aca="false">Parámetros!$B$32</f>
        <v>No acepto</v>
      </c>
      <c r="N158" s="10" t="str">
        <f aca="false">Parámetros!$B$33</f>
        <v>Sin garantía</v>
      </c>
      <c r="O158" s="2" t="s">
        <v>2029</v>
      </c>
      <c r="P158" s="2" t="s">
        <v>166</v>
      </c>
      <c r="Q158" s="2" t="s">
        <v>601</v>
      </c>
      <c r="R158" s="2" t="s">
        <v>168</v>
      </c>
      <c r="S158" s="2" t="s">
        <v>103</v>
      </c>
      <c r="T158" s="2" t="s">
        <v>170</v>
      </c>
      <c r="U158" s="2" t="n">
        <v>40</v>
      </c>
      <c r="V158" s="2" t="s">
        <v>171</v>
      </c>
      <c r="W158" s="2" t="n">
        <v>40</v>
      </c>
      <c r="X158" s="2"/>
      <c r="Y158" s="2"/>
      <c r="Z158" s="2"/>
      <c r="AA158" s="2" t="s">
        <v>2030</v>
      </c>
      <c r="AB158" s="2" t="s">
        <v>2031</v>
      </c>
      <c r="AC158" s="2"/>
      <c r="AD158" s="2" t="s">
        <v>103</v>
      </c>
      <c r="AE158" s="2"/>
      <c r="AF158" s="2"/>
      <c r="AG158" s="2" t="s">
        <v>2032</v>
      </c>
      <c r="AH158" s="2" t="s">
        <v>2033</v>
      </c>
      <c r="AI158" s="2"/>
      <c r="AJ158" s="2"/>
      <c r="AK158" s="2"/>
      <c r="AL158" s="2"/>
      <c r="AM158" s="2"/>
      <c r="AN158" s="2" t="s">
        <v>175</v>
      </c>
      <c r="AO158" s="2" t="s">
        <v>2034</v>
      </c>
      <c r="AP158" s="2" t="s">
        <v>89</v>
      </c>
    </row>
    <row r="159" customFormat="false" ht="15" hidden="false" customHeight="false" outlineLevel="0" collapsed="false">
      <c r="A159" s="8" t="s">
        <v>2035</v>
      </c>
      <c r="B159" s="8" t="s">
        <v>2035</v>
      </c>
      <c r="C159" s="2" t="s">
        <v>2036</v>
      </c>
      <c r="D159" s="2" t="s">
        <v>303</v>
      </c>
      <c r="E159" s="2" t="s">
        <v>304</v>
      </c>
      <c r="F159" s="9" t="n">
        <f aca="false">Precios!R159</f>
        <v>635.05</v>
      </c>
      <c r="G159" s="2" t="n">
        <v>0</v>
      </c>
      <c r="H159" s="10" t="str">
        <f aca="false">Parámetros!$B$28</f>
        <v>Nuevo</v>
      </c>
      <c r="I159" s="10" t="str">
        <f aca="false">Parámetros!$B$29</f>
        <v>Clásica</v>
      </c>
      <c r="J159" s="11" t="s">
        <v>2037</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t="s">
        <v>2038</v>
      </c>
      <c r="P159" s="2" t="s">
        <v>2039</v>
      </c>
      <c r="Q159" s="2" t="s">
        <v>2040</v>
      </c>
      <c r="R159" s="2" t="s">
        <v>2041</v>
      </c>
      <c r="S159" s="2"/>
      <c r="T159" s="2" t="s">
        <v>219</v>
      </c>
      <c r="U159" s="2" t="n">
        <v>30</v>
      </c>
      <c r="V159" s="2" t="s">
        <v>220</v>
      </c>
      <c r="W159" s="2" t="n">
        <v>30</v>
      </c>
      <c r="X159" s="2" t="s">
        <v>2042</v>
      </c>
      <c r="Y159" s="2"/>
      <c r="Z159" s="2" t="s">
        <v>136</v>
      </c>
      <c r="AA159" s="2" t="s">
        <v>2043</v>
      </c>
      <c r="AB159" s="2"/>
      <c r="AC159" s="2"/>
      <c r="AD159" s="2"/>
      <c r="AE159" s="2"/>
      <c r="AF159" s="2"/>
      <c r="AG159" s="2" t="s">
        <v>2044</v>
      </c>
      <c r="AH159" s="2" t="s">
        <v>2045</v>
      </c>
      <c r="AI159" s="2" t="s">
        <v>2046</v>
      </c>
      <c r="AJ159" s="2" t="s">
        <v>2047</v>
      </c>
      <c r="AK159" s="2" t="s">
        <v>2048</v>
      </c>
      <c r="AL159" s="2" t="s">
        <v>2049</v>
      </c>
      <c r="AM159" s="2" t="s">
        <v>2050</v>
      </c>
      <c r="AN159" s="2" t="s">
        <v>87</v>
      </c>
      <c r="AO159" s="2" t="s">
        <v>2051</v>
      </c>
      <c r="AP159" s="2" t="s">
        <v>89</v>
      </c>
    </row>
    <row r="160" customFormat="false" ht="15" hidden="false" customHeight="false" outlineLevel="0" collapsed="false">
      <c r="A160" s="8" t="s">
        <v>2052</v>
      </c>
      <c r="B160" s="8" t="s">
        <v>2052</v>
      </c>
      <c r="C160" s="2" t="s">
        <v>2053</v>
      </c>
      <c r="D160" s="2" t="s">
        <v>350</v>
      </c>
      <c r="E160" s="2" t="s">
        <v>351</v>
      </c>
      <c r="F160" s="9" t="n">
        <f aca="false">Precios!R160</f>
        <v>218</v>
      </c>
      <c r="G160" s="2" t="n">
        <v>170</v>
      </c>
      <c r="H160" s="10" t="str">
        <f aca="false">Parámetros!$B$28</f>
        <v>Nuevo</v>
      </c>
      <c r="I160" s="10" t="str">
        <f aca="false">Parámetros!$B$29</f>
        <v>Clásica</v>
      </c>
      <c r="J160" s="11" t="s">
        <v>2054</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t="s">
        <v>2055</v>
      </c>
      <c r="P160" s="2" t="s">
        <v>2056</v>
      </c>
      <c r="Q160" s="2" t="s">
        <v>2057</v>
      </c>
      <c r="R160" s="2"/>
      <c r="S160" s="2"/>
      <c r="T160" s="2" t="s">
        <v>152</v>
      </c>
      <c r="U160" s="2" t="n">
        <v>20</v>
      </c>
      <c r="V160" s="2" t="s">
        <v>133</v>
      </c>
      <c r="W160" s="2" t="n">
        <v>20</v>
      </c>
      <c r="X160" s="2" t="s">
        <v>2058</v>
      </c>
      <c r="Y160" s="2" t="s">
        <v>2059</v>
      </c>
      <c r="Z160" s="2" t="s">
        <v>136</v>
      </c>
      <c r="AA160" s="2"/>
      <c r="AB160" s="2"/>
      <c r="AC160" s="2"/>
      <c r="AD160" s="2"/>
      <c r="AE160" s="2"/>
      <c r="AF160" s="2"/>
      <c r="AG160" s="2" t="s">
        <v>2060</v>
      </c>
      <c r="AH160" s="2" t="s">
        <v>2061</v>
      </c>
      <c r="AI160" s="2" t="s">
        <v>2062</v>
      </c>
      <c r="AJ160" s="2" t="s">
        <v>2063</v>
      </c>
      <c r="AK160" s="2"/>
      <c r="AL160" s="2"/>
      <c r="AM160" s="2"/>
      <c r="AN160" s="2" t="s">
        <v>87</v>
      </c>
      <c r="AO160" s="2" t="s">
        <v>2064</v>
      </c>
      <c r="AP160" s="2" t="s">
        <v>89</v>
      </c>
    </row>
    <row r="161" customFormat="false" ht="15" hidden="false" customHeight="false" outlineLevel="0" collapsed="false">
      <c r="A161" s="8" t="s">
        <v>2065</v>
      </c>
      <c r="B161" s="8" t="s">
        <v>2065</v>
      </c>
      <c r="C161" s="2" t="s">
        <v>2066</v>
      </c>
      <c r="D161" s="2" t="s">
        <v>331</v>
      </c>
      <c r="E161" s="2" t="s">
        <v>332</v>
      </c>
      <c r="F161" s="9" t="n">
        <f aca="false">Precios!R161</f>
        <v>355.2</v>
      </c>
      <c r="G161" s="2" t="n">
        <v>176</v>
      </c>
      <c r="H161" s="10" t="str">
        <f aca="false">Parámetros!$B$28</f>
        <v>Nuevo</v>
      </c>
      <c r="I161" s="10" t="str">
        <f aca="false">Parámetros!$B$29</f>
        <v>Clásica</v>
      </c>
      <c r="J161" s="11" t="s">
        <v>2067</v>
      </c>
      <c r="K161" s="10" t="str">
        <f aca="false">Parámetros!$B$30</f>
        <v>Mercado Envíos</v>
      </c>
      <c r="L161" s="2" t="str">
        <f aca="false">IF(F161&gt;=Parámetros!$B$7,"Envío gratis (obligatorio en Mercado Libre)",Parámetros!$B$31)</f>
        <v>Envío gratis (obligatorio en Mercado Libre)</v>
      </c>
      <c r="M161" s="10" t="str">
        <f aca="false">Parámetros!$B$32</f>
        <v>No acepto</v>
      </c>
      <c r="N161" s="10" t="str">
        <f aca="false">Parámetros!$B$33</f>
        <v>Sin garantía</v>
      </c>
      <c r="O161" s="2" t="s">
        <v>2068</v>
      </c>
      <c r="P161" s="2" t="s">
        <v>1766</v>
      </c>
      <c r="Q161" s="2" t="s">
        <v>2069</v>
      </c>
      <c r="R161" s="2"/>
      <c r="S161" s="2"/>
      <c r="T161" s="2" t="s">
        <v>2070</v>
      </c>
      <c r="U161" s="2" t="n">
        <v>40</v>
      </c>
      <c r="V161" s="2" t="s">
        <v>133</v>
      </c>
      <c r="W161" s="2" t="n">
        <v>10</v>
      </c>
      <c r="X161" s="2" t="s">
        <v>2071</v>
      </c>
      <c r="Y161" s="2" t="s">
        <v>2072</v>
      </c>
      <c r="Z161" s="2" t="s">
        <v>136</v>
      </c>
      <c r="AA161" s="2" t="s">
        <v>2073</v>
      </c>
      <c r="AB161" s="2"/>
      <c r="AC161" s="2"/>
      <c r="AD161" s="2"/>
      <c r="AE161" s="2"/>
      <c r="AF161" s="2"/>
      <c r="AG161" s="2" t="s">
        <v>2074</v>
      </c>
      <c r="AH161" s="2" t="s">
        <v>2075</v>
      </c>
      <c r="AI161" s="2" t="s">
        <v>2076</v>
      </c>
      <c r="AJ161" s="2"/>
      <c r="AK161" s="2"/>
      <c r="AL161" s="2"/>
      <c r="AM161" s="2"/>
      <c r="AN161" s="2" t="s">
        <v>87</v>
      </c>
      <c r="AO161" s="2" t="s">
        <v>2077</v>
      </c>
      <c r="AP161" s="2" t="s">
        <v>89</v>
      </c>
    </row>
    <row r="162" customFormat="false" ht="15" hidden="false" customHeight="false" outlineLevel="0" collapsed="false">
      <c r="A162" s="8" t="s">
        <v>2078</v>
      </c>
      <c r="B162" s="8" t="s">
        <v>2078</v>
      </c>
      <c r="C162" s="2" t="s">
        <v>2079</v>
      </c>
      <c r="D162" s="2" t="s">
        <v>1811</v>
      </c>
      <c r="E162" s="2" t="s">
        <v>1812</v>
      </c>
      <c r="F162" s="9" t="n">
        <f aca="false">Precios!R162</f>
        <v>115</v>
      </c>
      <c r="G162" s="2" t="n">
        <v>980</v>
      </c>
      <c r="H162" s="10" t="str">
        <f aca="false">Parámetros!$B$28</f>
        <v>Nuevo</v>
      </c>
      <c r="I162" s="10" t="str">
        <f aca="false">Parámetros!$B$29</f>
        <v>Clásica</v>
      </c>
      <c r="J162" s="11" t="s">
        <v>2080</v>
      </c>
      <c r="K162" s="10" t="str">
        <f aca="false">Parámetros!$B$30</f>
        <v>Mercado Envíos</v>
      </c>
      <c r="L162" s="2" t="str">
        <f aca="false">IF(F162&gt;=Parámetros!$B$7,"Envío gratis (obligatorio en Mercado Libre)",Parámetros!$B$31)</f>
        <v>A cargo del comprador</v>
      </c>
      <c r="M162" s="10" t="str">
        <f aca="false">Parámetros!$B$32</f>
        <v>No acepto</v>
      </c>
      <c r="N162" s="10" t="str">
        <f aca="false">Parámetros!$B$33</f>
        <v>Sin garantía</v>
      </c>
      <c r="O162" s="2" t="s">
        <v>2081</v>
      </c>
      <c r="P162" s="2" t="s">
        <v>1815</v>
      </c>
      <c r="Q162" s="2" t="s">
        <v>2082</v>
      </c>
      <c r="R162" s="2" t="s">
        <v>2083</v>
      </c>
      <c r="S162" s="2"/>
      <c r="T162" s="2" t="s">
        <v>2084</v>
      </c>
      <c r="U162" s="2" t="n">
        <v>30</v>
      </c>
      <c r="V162" s="2" t="s">
        <v>100</v>
      </c>
      <c r="W162" s="2" t="n">
        <v>1</v>
      </c>
      <c r="X162" s="2" t="s">
        <v>1817</v>
      </c>
      <c r="Y162" s="2" t="s">
        <v>2085</v>
      </c>
      <c r="Z162" s="2" t="s">
        <v>341</v>
      </c>
      <c r="AA162" s="2"/>
      <c r="AB162" s="2"/>
      <c r="AC162" s="2"/>
      <c r="AD162" s="2"/>
      <c r="AE162" s="2"/>
      <c r="AF162" s="2" t="s">
        <v>2086</v>
      </c>
      <c r="AG162" s="2" t="s">
        <v>2087</v>
      </c>
      <c r="AH162" s="2" t="s">
        <v>2088</v>
      </c>
      <c r="AI162" s="2" t="s">
        <v>2089</v>
      </c>
      <c r="AJ162" s="2" t="s">
        <v>2090</v>
      </c>
      <c r="AK162" s="2"/>
      <c r="AL162" s="2"/>
      <c r="AM162" s="2"/>
      <c r="AN162" s="2" t="s">
        <v>87</v>
      </c>
      <c r="AO162" s="2" t="s">
        <v>2091</v>
      </c>
      <c r="AP162" s="2" t="s">
        <v>89</v>
      </c>
    </row>
    <row r="163" customFormat="false" ht="15" hidden="false" customHeight="false" outlineLevel="0" collapsed="false">
      <c r="A163" s="8" t="s">
        <v>2092</v>
      </c>
      <c r="B163" s="8" t="s">
        <v>2092</v>
      </c>
      <c r="C163" s="2" t="s">
        <v>2093</v>
      </c>
      <c r="D163" s="2" t="s">
        <v>445</v>
      </c>
      <c r="E163" s="2" t="s">
        <v>446</v>
      </c>
      <c r="F163" s="9" t="n">
        <f aca="false">Precios!R163</f>
        <v>479</v>
      </c>
      <c r="G163" s="2" t="n">
        <v>211</v>
      </c>
      <c r="H163" s="10" t="str">
        <f aca="false">Parámetros!$B$28</f>
        <v>Nuevo</v>
      </c>
      <c r="I163" s="10" t="str">
        <f aca="false">Parámetros!$B$29</f>
        <v>Clásica</v>
      </c>
      <c r="J163" s="11" t="s">
        <v>2094</v>
      </c>
      <c r="K163" s="10" t="str">
        <f aca="false">Parámetros!$B$30</f>
        <v>Mercado Envíos</v>
      </c>
      <c r="L163" s="2" t="str">
        <f aca="false">IF(F163&gt;=Parámetros!$B$7,"Envío gratis (obligatorio en Mercado Libre)",Parámetros!$B$31)</f>
        <v>Envío gratis (obligatorio en Mercado Libre)</v>
      </c>
      <c r="M163" s="10" t="str">
        <f aca="false">Parámetros!$B$32</f>
        <v>No acepto</v>
      </c>
      <c r="N163" s="10" t="str">
        <f aca="false">Parámetros!$B$33</f>
        <v>Sin garantía</v>
      </c>
      <c r="O163" s="2" t="s">
        <v>2095</v>
      </c>
      <c r="P163" s="2" t="s">
        <v>2096</v>
      </c>
      <c r="Q163" s="2" t="s">
        <v>2097</v>
      </c>
      <c r="R163" s="2" t="s">
        <v>2098</v>
      </c>
      <c r="S163" s="2"/>
      <c r="T163" s="2" t="s">
        <v>2099</v>
      </c>
      <c r="U163" s="2" t="n">
        <v>1</v>
      </c>
      <c r="V163" s="2" t="s">
        <v>100</v>
      </c>
      <c r="W163" s="2" t="n">
        <v>1</v>
      </c>
      <c r="X163" s="2" t="s">
        <v>2100</v>
      </c>
      <c r="Y163" s="2" t="s">
        <v>2101</v>
      </c>
      <c r="Z163" s="2" t="s">
        <v>80</v>
      </c>
      <c r="AA163" s="2"/>
      <c r="AB163" s="2"/>
      <c r="AC163" s="2"/>
      <c r="AD163" s="2"/>
      <c r="AE163" s="2"/>
      <c r="AF163" s="2"/>
      <c r="AG163" s="2" t="s">
        <v>2102</v>
      </c>
      <c r="AH163" s="2" t="s">
        <v>2103</v>
      </c>
      <c r="AI163" s="2" t="s">
        <v>2104</v>
      </c>
      <c r="AJ163" s="2"/>
      <c r="AK163" s="2"/>
      <c r="AL163" s="2"/>
      <c r="AM163" s="2"/>
      <c r="AN163" s="2" t="s">
        <v>87</v>
      </c>
      <c r="AO163" s="2" t="s">
        <v>2105</v>
      </c>
      <c r="AP163" s="2" t="s">
        <v>89</v>
      </c>
    </row>
    <row r="164" customFormat="false" ht="15" hidden="false" customHeight="false" outlineLevel="0" collapsed="false">
      <c r="A164" s="8" t="s">
        <v>2106</v>
      </c>
      <c r="B164" s="8" t="s">
        <v>2106</v>
      </c>
      <c r="C164" s="2" t="s">
        <v>2107</v>
      </c>
      <c r="D164" s="2" t="s">
        <v>331</v>
      </c>
      <c r="E164" s="2" t="s">
        <v>332</v>
      </c>
      <c r="F164" s="9" t="n">
        <f aca="false">Precios!R164</f>
        <v>232.37</v>
      </c>
      <c r="G164" s="2" t="n">
        <v>3159</v>
      </c>
      <c r="H164" s="10" t="str">
        <f aca="false">Parámetros!$B$28</f>
        <v>Nuevo</v>
      </c>
      <c r="I164" s="10" t="str">
        <f aca="false">Parámetros!$B$29</f>
        <v>Clásica</v>
      </c>
      <c r="J164" s="11" t="s">
        <v>2108</v>
      </c>
      <c r="K164" s="10" t="str">
        <f aca="false">Parámetros!$B$30</f>
        <v>Mercado Envíos</v>
      </c>
      <c r="L164" s="2" t="str">
        <f aca="false">IF(F164&gt;=Parámetros!$B$7,"Envío gratis (obligatorio en Mercado Libre)",Parámetros!$B$31)</f>
        <v>A cargo del comprador</v>
      </c>
      <c r="M164" s="10" t="str">
        <f aca="false">Parámetros!$B$32</f>
        <v>No acepto</v>
      </c>
      <c r="N164" s="10" t="str">
        <f aca="false">Parámetros!$B$33</f>
        <v>Sin garantía</v>
      </c>
      <c r="O164" s="2" t="s">
        <v>2109</v>
      </c>
      <c r="P164" s="2" t="s">
        <v>1640</v>
      </c>
      <c r="Q164" s="2"/>
      <c r="R164" s="2"/>
      <c r="S164" s="2" t="s">
        <v>2110</v>
      </c>
      <c r="T164" s="2" t="s">
        <v>152</v>
      </c>
      <c r="U164" s="2" t="n">
        <v>24</v>
      </c>
      <c r="V164" s="2" t="s">
        <v>133</v>
      </c>
      <c r="W164" s="2" t="n">
        <v>24</v>
      </c>
      <c r="X164" s="2" t="s">
        <v>2111</v>
      </c>
      <c r="Y164" s="2" t="s">
        <v>2112</v>
      </c>
      <c r="Z164" s="2" t="s">
        <v>136</v>
      </c>
      <c r="AA164" s="2"/>
      <c r="AB164" s="2"/>
      <c r="AC164" s="2"/>
      <c r="AD164" s="2"/>
      <c r="AE164" s="2"/>
      <c r="AF164" s="2"/>
      <c r="AG164" s="2" t="s">
        <v>2113</v>
      </c>
      <c r="AH164" s="2" t="s">
        <v>2114</v>
      </c>
      <c r="AI164" s="2" t="s">
        <v>2115</v>
      </c>
      <c r="AJ164" s="2" t="s">
        <v>2116</v>
      </c>
      <c r="AK164" s="2"/>
      <c r="AL164" s="2"/>
      <c r="AM164" s="2"/>
      <c r="AN164" s="2" t="s">
        <v>87</v>
      </c>
      <c r="AO164" s="2" t="s">
        <v>2117</v>
      </c>
      <c r="AP164" s="2" t="s">
        <v>89</v>
      </c>
    </row>
    <row r="165" customFormat="false" ht="15" hidden="false" customHeight="false" outlineLevel="0" collapsed="false">
      <c r="A165" s="8" t="s">
        <v>2118</v>
      </c>
      <c r="B165" s="8" t="s">
        <v>2118</v>
      </c>
      <c r="C165" s="2" t="s">
        <v>2119</v>
      </c>
      <c r="D165" s="2" t="s">
        <v>1811</v>
      </c>
      <c r="E165" s="2" t="s">
        <v>1812</v>
      </c>
      <c r="F165" s="9" t="n">
        <f aca="false">Precios!R165</f>
        <v>1019.35</v>
      </c>
      <c r="G165" s="2" t="n">
        <v>11</v>
      </c>
      <c r="H165" s="10" t="str">
        <f aca="false">Parámetros!$B$28</f>
        <v>Nuevo</v>
      </c>
      <c r="I165" s="10" t="str">
        <f aca="false">Parámetros!$B$29</f>
        <v>Clásica</v>
      </c>
      <c r="J165" s="11" t="s">
        <v>2120</v>
      </c>
      <c r="K165" s="10" t="str">
        <f aca="false">Parámetros!$B$30</f>
        <v>Mercado Envíos</v>
      </c>
      <c r="L165" s="2" t="str">
        <f aca="false">IF(F165&gt;=Parámetros!$B$7,"Envío gratis (obligatorio en Mercado Libre)",Parámetros!$B$31)</f>
        <v>Envío gratis (obligatorio en Mercado Libre)</v>
      </c>
      <c r="M165" s="10" t="str">
        <f aca="false">Parámetros!$B$32</f>
        <v>No acepto</v>
      </c>
      <c r="N165" s="10" t="str">
        <f aca="false">Parámetros!$B$33</f>
        <v>Sin garantía</v>
      </c>
      <c r="O165" s="2" t="s">
        <v>2121</v>
      </c>
      <c r="P165" s="2" t="s">
        <v>2122</v>
      </c>
      <c r="Q165" s="2" t="s">
        <v>2123</v>
      </c>
      <c r="R165" s="2" t="s">
        <v>2124</v>
      </c>
      <c r="S165" s="2"/>
      <c r="T165" s="2" t="s">
        <v>2125</v>
      </c>
      <c r="U165" s="2" t="n">
        <v>10</v>
      </c>
      <c r="V165" s="2" t="s">
        <v>2126</v>
      </c>
      <c r="W165" s="2" t="n">
        <v>10</v>
      </c>
      <c r="X165" s="2" t="s">
        <v>2127</v>
      </c>
      <c r="Y165" s="2" t="s">
        <v>2128</v>
      </c>
      <c r="Z165" s="2" t="s">
        <v>341</v>
      </c>
      <c r="AA165" s="2"/>
      <c r="AB165" s="2"/>
      <c r="AC165" s="2"/>
      <c r="AD165" s="2"/>
      <c r="AE165" s="2"/>
      <c r="AF165" s="2"/>
      <c r="AG165" s="2" t="s">
        <v>2129</v>
      </c>
      <c r="AH165" s="2" t="s">
        <v>2130</v>
      </c>
      <c r="AI165" s="2" t="s">
        <v>2131</v>
      </c>
      <c r="AJ165" s="2"/>
      <c r="AK165" s="2"/>
      <c r="AL165" s="2"/>
      <c r="AM165" s="2"/>
      <c r="AN165" s="2" t="s">
        <v>87</v>
      </c>
      <c r="AO165" s="2" t="s">
        <v>2132</v>
      </c>
      <c r="AP165" s="2" t="s">
        <v>89</v>
      </c>
    </row>
    <row r="166" customFormat="false" ht="15" hidden="false" customHeight="false" outlineLevel="0" collapsed="false">
      <c r="A166" s="8" t="s">
        <v>2133</v>
      </c>
      <c r="B166" s="8" t="s">
        <v>2133</v>
      </c>
      <c r="C166" s="2" t="s">
        <v>2134</v>
      </c>
      <c r="D166" s="2" t="s">
        <v>331</v>
      </c>
      <c r="E166" s="2" t="s">
        <v>332</v>
      </c>
      <c r="F166" s="9" t="n">
        <f aca="false">Precios!R166</f>
        <v>537.56</v>
      </c>
      <c r="G166" s="2" t="n">
        <v>219</v>
      </c>
      <c r="H166" s="10" t="str">
        <f aca="false">Parámetros!$B$28</f>
        <v>Nuevo</v>
      </c>
      <c r="I166" s="10" t="str">
        <f aca="false">Parámetros!$B$29</f>
        <v>Clásica</v>
      </c>
      <c r="J166" s="11" t="s">
        <v>2135</v>
      </c>
      <c r="K166" s="10" t="str">
        <f aca="false">Parámetros!$B$30</f>
        <v>Mercado Envíos</v>
      </c>
      <c r="L166" s="2" t="str">
        <f aca="false">IF(F166&gt;=Parámetros!$B$7,"Envío gratis (obligatorio en Mercado Libre)",Parámetros!$B$31)</f>
        <v>Envío gratis (obligatorio en Mercado Libre)</v>
      </c>
      <c r="M166" s="10" t="str">
        <f aca="false">Parámetros!$B$32</f>
        <v>No acepto</v>
      </c>
      <c r="N166" s="10" t="str">
        <f aca="false">Parámetros!$B$33</f>
        <v>Sin garantía</v>
      </c>
      <c r="O166" s="2" t="s">
        <v>2136</v>
      </c>
      <c r="P166" s="2" t="s">
        <v>2137</v>
      </c>
      <c r="Q166" s="2" t="s">
        <v>2138</v>
      </c>
      <c r="R166" s="2"/>
      <c r="S166" s="2"/>
      <c r="T166" s="2" t="s">
        <v>1360</v>
      </c>
      <c r="U166" s="2" t="n">
        <v>25</v>
      </c>
      <c r="V166" s="2" t="s">
        <v>77</v>
      </c>
      <c r="W166" s="2" t="n">
        <v>1</v>
      </c>
      <c r="X166" s="2" t="s">
        <v>2139</v>
      </c>
      <c r="Y166" s="2" t="s">
        <v>2140</v>
      </c>
      <c r="Z166" s="2" t="s">
        <v>136</v>
      </c>
      <c r="AA166" s="2"/>
      <c r="AB166" s="2"/>
      <c r="AC166" s="2"/>
      <c r="AD166" s="2"/>
      <c r="AE166" s="2"/>
      <c r="AF166" s="2" t="s">
        <v>2141</v>
      </c>
      <c r="AG166" s="2" t="s">
        <v>2142</v>
      </c>
      <c r="AH166" s="2" t="s">
        <v>2143</v>
      </c>
      <c r="AI166" s="2" t="s">
        <v>2144</v>
      </c>
      <c r="AJ166" s="2" t="s">
        <v>2145</v>
      </c>
      <c r="AK166" s="2" t="s">
        <v>2146</v>
      </c>
      <c r="AL166" s="2"/>
      <c r="AM166" s="2"/>
      <c r="AN166" s="2" t="s">
        <v>87</v>
      </c>
      <c r="AO166" s="2" t="s">
        <v>2147</v>
      </c>
      <c r="AP166" s="2" t="s">
        <v>89</v>
      </c>
    </row>
    <row r="167" customFormat="false" ht="15" hidden="false" customHeight="false" outlineLevel="0" collapsed="false">
      <c r="A167" s="8" t="s">
        <v>2148</v>
      </c>
      <c r="B167" s="8" t="s">
        <v>2148</v>
      </c>
      <c r="C167" s="2" t="s">
        <v>2149</v>
      </c>
      <c r="D167" s="2" t="s">
        <v>162</v>
      </c>
      <c r="E167" s="2" t="s">
        <v>163</v>
      </c>
      <c r="F167" s="9" t="n">
        <f aca="false">Precios!R167</f>
        <v>195</v>
      </c>
      <c r="G167" s="2" t="n">
        <v>274</v>
      </c>
      <c r="H167" s="10" t="str">
        <f aca="false">Parámetros!$B$28</f>
        <v>Nuevo</v>
      </c>
      <c r="I167" s="10" t="str">
        <f aca="false">Parámetros!$B$29</f>
        <v>Clásica</v>
      </c>
      <c r="J167" s="11" t="s">
        <v>2150</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t="s">
        <v>2151</v>
      </c>
      <c r="P167" s="2" t="s">
        <v>2152</v>
      </c>
      <c r="Q167" s="2" t="s">
        <v>601</v>
      </c>
      <c r="R167" s="2" t="s">
        <v>936</v>
      </c>
      <c r="S167" s="2" t="s">
        <v>286</v>
      </c>
      <c r="T167" s="2" t="s">
        <v>170</v>
      </c>
      <c r="U167" s="2" t="n">
        <v>40</v>
      </c>
      <c r="V167" s="2" t="s">
        <v>171</v>
      </c>
      <c r="W167" s="2" t="n">
        <v>40</v>
      </c>
      <c r="X167" s="2"/>
      <c r="Y167" s="2"/>
      <c r="Z167" s="2"/>
      <c r="AA167" s="2" t="s">
        <v>276</v>
      </c>
      <c r="AB167" s="2" t="s">
        <v>691</v>
      </c>
      <c r="AC167" s="2"/>
      <c r="AD167" s="2" t="s">
        <v>103</v>
      </c>
      <c r="AE167" s="2"/>
      <c r="AF167" s="2"/>
      <c r="AG167" s="2" t="s">
        <v>2153</v>
      </c>
      <c r="AH167" s="2" t="s">
        <v>2154</v>
      </c>
      <c r="AI167" s="2" t="s">
        <v>2155</v>
      </c>
      <c r="AJ167" s="2"/>
      <c r="AK167" s="2"/>
      <c r="AL167" s="2"/>
      <c r="AM167" s="2"/>
      <c r="AN167" s="2" t="s">
        <v>175</v>
      </c>
      <c r="AO167" s="2" t="s">
        <v>2156</v>
      </c>
      <c r="AP167" s="2" t="s">
        <v>89</v>
      </c>
    </row>
    <row r="168" customFormat="false" ht="15" hidden="false" customHeight="false" outlineLevel="0" collapsed="false">
      <c r="A168" s="8" t="s">
        <v>2157</v>
      </c>
      <c r="B168" s="8" t="s">
        <v>2157</v>
      </c>
      <c r="C168" s="2" t="s">
        <v>2158</v>
      </c>
      <c r="D168" s="2" t="s">
        <v>445</v>
      </c>
      <c r="E168" s="2" t="s">
        <v>446</v>
      </c>
      <c r="F168" s="9" t="n">
        <f aca="false">Precios!R168</f>
        <v>1107</v>
      </c>
      <c r="G168" s="2" t="n">
        <v>131</v>
      </c>
      <c r="H168" s="10" t="str">
        <f aca="false">Parámetros!$B$28</f>
        <v>Nuevo</v>
      </c>
      <c r="I168" s="10" t="str">
        <f aca="false">Parámetros!$B$29</f>
        <v>Clásica</v>
      </c>
      <c r="J168" s="11" t="s">
        <v>2159</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t="s">
        <v>2160</v>
      </c>
      <c r="P168" s="2" t="s">
        <v>2161</v>
      </c>
      <c r="Q168" s="2" t="s">
        <v>2162</v>
      </c>
      <c r="R168" s="2"/>
      <c r="S168" s="2"/>
      <c r="T168" s="2" t="s">
        <v>219</v>
      </c>
      <c r="U168" s="2" t="n">
        <v>6</v>
      </c>
      <c r="V168" s="2" t="s">
        <v>220</v>
      </c>
      <c r="W168" s="2" t="n">
        <v>6</v>
      </c>
      <c r="X168" s="2" t="s">
        <v>2163</v>
      </c>
      <c r="Y168" s="2" t="s">
        <v>2164</v>
      </c>
      <c r="Z168" s="2" t="s">
        <v>136</v>
      </c>
      <c r="AA168" s="2"/>
      <c r="AB168" s="2"/>
      <c r="AC168" s="2"/>
      <c r="AD168" s="2"/>
      <c r="AE168" s="2"/>
      <c r="AF168" s="2" t="s">
        <v>2165</v>
      </c>
      <c r="AG168" s="2" t="s">
        <v>2166</v>
      </c>
      <c r="AH168" s="2" t="s">
        <v>2167</v>
      </c>
      <c r="AI168" s="2" t="s">
        <v>2168</v>
      </c>
      <c r="AJ168" s="2" t="s">
        <v>2169</v>
      </c>
      <c r="AK168" s="2" t="s">
        <v>2170</v>
      </c>
      <c r="AL168" s="2"/>
      <c r="AM168" s="2"/>
      <c r="AN168" s="2" t="s">
        <v>87</v>
      </c>
      <c r="AO168" s="2" t="s">
        <v>2171</v>
      </c>
      <c r="AP168" s="2" t="s">
        <v>89</v>
      </c>
    </row>
    <row r="169" customFormat="false" ht="15" hidden="false" customHeight="false" outlineLevel="0" collapsed="false">
      <c r="A169" s="8" t="s">
        <v>2172</v>
      </c>
      <c r="B169" s="8" t="s">
        <v>2172</v>
      </c>
      <c r="C169" s="2" t="s">
        <v>2173</v>
      </c>
      <c r="D169" s="2" t="s">
        <v>240</v>
      </c>
      <c r="E169" s="2" t="s">
        <v>241</v>
      </c>
      <c r="F169" s="9" t="n">
        <f aca="false">Precios!R169</f>
        <v>188</v>
      </c>
      <c r="G169" s="2" t="n">
        <v>620</v>
      </c>
      <c r="H169" s="10" t="str">
        <f aca="false">Parámetros!$B$28</f>
        <v>Nuevo</v>
      </c>
      <c r="I169" s="10" t="str">
        <f aca="false">Parámetros!$B$29</f>
        <v>Clásica</v>
      </c>
      <c r="J169" s="11" t="s">
        <v>2174</v>
      </c>
      <c r="K169" s="10" t="str">
        <f aca="false">Parámetros!$B$30</f>
        <v>Mercado Envíos</v>
      </c>
      <c r="L169" s="2" t="str">
        <f aca="false">IF(F169&gt;=Parámetros!$B$7,"Envío gratis (obligatorio en Mercado Libre)",Parámetros!$B$31)</f>
        <v>A cargo del comprador</v>
      </c>
      <c r="M169" s="10" t="str">
        <f aca="false">Parámetros!$B$32</f>
        <v>No acepto</v>
      </c>
      <c r="N169" s="10" t="str">
        <f aca="false">Parámetros!$B$33</f>
        <v>Sin garantía</v>
      </c>
      <c r="O169" s="2" t="s">
        <v>2175</v>
      </c>
      <c r="P169" s="2" t="s">
        <v>1766</v>
      </c>
      <c r="Q169" s="2" t="s">
        <v>2069</v>
      </c>
      <c r="R169" s="2" t="s">
        <v>2041</v>
      </c>
      <c r="S169" s="2"/>
      <c r="T169" s="2" t="s">
        <v>2176</v>
      </c>
      <c r="U169" s="2" t="n">
        <v>24</v>
      </c>
      <c r="V169" s="2" t="s">
        <v>133</v>
      </c>
      <c r="W169" s="2" t="n">
        <v>24</v>
      </c>
      <c r="X169" s="2" t="s">
        <v>2177</v>
      </c>
      <c r="Y169" s="2" t="s">
        <v>2178</v>
      </c>
      <c r="Z169" s="2" t="s">
        <v>136</v>
      </c>
      <c r="AA169" s="2" t="s">
        <v>547</v>
      </c>
      <c r="AB169" s="2"/>
      <c r="AC169" s="2"/>
      <c r="AD169" s="2"/>
      <c r="AE169" s="2"/>
      <c r="AF169" s="2"/>
      <c r="AG169" s="2" t="s">
        <v>2179</v>
      </c>
      <c r="AH169" s="2" t="s">
        <v>2180</v>
      </c>
      <c r="AI169" s="2" t="s">
        <v>2181</v>
      </c>
      <c r="AJ169" s="2" t="s">
        <v>2182</v>
      </c>
      <c r="AK169" s="2" t="s">
        <v>2183</v>
      </c>
      <c r="AL169" s="2"/>
      <c r="AM169" s="2"/>
      <c r="AN169" s="2" t="s">
        <v>87</v>
      </c>
      <c r="AO169" s="2" t="s">
        <v>2184</v>
      </c>
      <c r="AP169" s="2" t="s">
        <v>89</v>
      </c>
    </row>
    <row r="170" customFormat="false" ht="15" hidden="false" customHeight="false" outlineLevel="0" collapsed="false">
      <c r="A170" s="8" t="s">
        <v>2185</v>
      </c>
      <c r="B170" s="8" t="s">
        <v>2185</v>
      </c>
      <c r="C170" s="2" t="s">
        <v>2186</v>
      </c>
      <c r="D170" s="2" t="s">
        <v>162</v>
      </c>
      <c r="E170" s="2" t="s">
        <v>163</v>
      </c>
      <c r="F170" s="9" t="n">
        <f aca="false">Precios!R170</f>
        <v>183</v>
      </c>
      <c r="G170" s="2" t="n">
        <v>259</v>
      </c>
      <c r="H170" s="10" t="str">
        <f aca="false">Parámetros!$B$28</f>
        <v>Nuevo</v>
      </c>
      <c r="I170" s="10" t="str">
        <f aca="false">Parámetros!$B$29</f>
        <v>Clásica</v>
      </c>
      <c r="J170" s="11" t="s">
        <v>2187</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t="s">
        <v>2188</v>
      </c>
      <c r="P170" s="2" t="s">
        <v>2152</v>
      </c>
      <c r="Q170" s="2" t="s">
        <v>601</v>
      </c>
      <c r="R170" s="2" t="s">
        <v>231</v>
      </c>
      <c r="S170" s="2" t="s">
        <v>233</v>
      </c>
      <c r="T170" s="2" t="s">
        <v>170</v>
      </c>
      <c r="U170" s="2" t="n">
        <v>14</v>
      </c>
      <c r="V170" s="2" t="s">
        <v>171</v>
      </c>
      <c r="W170" s="2" t="n">
        <v>14</v>
      </c>
      <c r="X170" s="2"/>
      <c r="Y170" s="2"/>
      <c r="Z170" s="2"/>
      <c r="AA170" s="2" t="s">
        <v>169</v>
      </c>
      <c r="AB170" s="2" t="s">
        <v>2189</v>
      </c>
      <c r="AC170" s="2"/>
      <c r="AD170" s="2" t="s">
        <v>103</v>
      </c>
      <c r="AE170" s="2"/>
      <c r="AF170" s="2"/>
      <c r="AG170" s="2" t="s">
        <v>2190</v>
      </c>
      <c r="AH170" s="2" t="s">
        <v>2191</v>
      </c>
      <c r="AI170" s="2" t="s">
        <v>2192</v>
      </c>
      <c r="AJ170" s="2" t="s">
        <v>2193</v>
      </c>
      <c r="AK170" s="2"/>
      <c r="AL170" s="2"/>
      <c r="AM170" s="2"/>
      <c r="AN170" s="2" t="s">
        <v>175</v>
      </c>
      <c r="AO170" s="2" t="s">
        <v>2194</v>
      </c>
      <c r="AP170" s="2" t="s">
        <v>89</v>
      </c>
    </row>
    <row r="171" customFormat="false" ht="15" hidden="false" customHeight="false" outlineLevel="0" collapsed="false">
      <c r="A171" s="8" t="s">
        <v>2195</v>
      </c>
      <c r="B171" s="8" t="s">
        <v>2195</v>
      </c>
      <c r="C171" s="2" t="s">
        <v>2196</v>
      </c>
      <c r="D171" s="2" t="s">
        <v>445</v>
      </c>
      <c r="E171" s="2" t="s">
        <v>446</v>
      </c>
      <c r="F171" s="9" t="n">
        <f aca="false">Precios!R171</f>
        <v>94</v>
      </c>
      <c r="G171" s="2" t="n">
        <v>20315</v>
      </c>
      <c r="H171" s="10" t="str">
        <f aca="false">Parámetros!$B$28</f>
        <v>Nuevo</v>
      </c>
      <c r="I171" s="10" t="str">
        <f aca="false">Parámetros!$B$29</f>
        <v>Clásica</v>
      </c>
      <c r="J171" s="11" t="s">
        <v>2197</v>
      </c>
      <c r="K171" s="10" t="str">
        <f aca="false">Parámetros!$B$30</f>
        <v>Mercado Envíos</v>
      </c>
      <c r="L171" s="2" t="str">
        <f aca="false">IF(F171&gt;=Parámetros!$B$7,"Envío gratis (obligatorio en Mercado Libre)",Parámetros!$B$31)</f>
        <v>A cargo del comprador</v>
      </c>
      <c r="M171" s="10" t="str">
        <f aca="false">Parámetros!$B$32</f>
        <v>No acepto</v>
      </c>
      <c r="N171" s="10" t="str">
        <f aca="false">Parámetros!$B$33</f>
        <v>Sin garantía</v>
      </c>
      <c r="O171" s="2" t="s">
        <v>2198</v>
      </c>
      <c r="P171" s="2" t="s">
        <v>2199</v>
      </c>
      <c r="Q171" s="2" t="s">
        <v>2200</v>
      </c>
      <c r="R171" s="2" t="s">
        <v>2098</v>
      </c>
      <c r="S171" s="2"/>
      <c r="T171" s="2" t="s">
        <v>2099</v>
      </c>
      <c r="U171" s="2" t="n">
        <v>1</v>
      </c>
      <c r="V171" s="2" t="s">
        <v>100</v>
      </c>
      <c r="W171" s="2" t="n">
        <v>1</v>
      </c>
      <c r="X171" s="2" t="s">
        <v>2100</v>
      </c>
      <c r="Y171" s="2" t="s">
        <v>2101</v>
      </c>
      <c r="Z171" s="2" t="s">
        <v>80</v>
      </c>
      <c r="AA171" s="2"/>
      <c r="AB171" s="2"/>
      <c r="AC171" s="2"/>
      <c r="AD171" s="2"/>
      <c r="AE171" s="2"/>
      <c r="AF171" s="2"/>
      <c r="AG171" s="2" t="s">
        <v>2201</v>
      </c>
      <c r="AH171" s="2" t="s">
        <v>2202</v>
      </c>
      <c r="AI171" s="2" t="s">
        <v>2203</v>
      </c>
      <c r="AJ171" s="2" t="s">
        <v>2204</v>
      </c>
      <c r="AK171" s="2"/>
      <c r="AL171" s="2"/>
      <c r="AM171" s="2"/>
      <c r="AN171" s="2" t="s">
        <v>87</v>
      </c>
      <c r="AO171" s="2" t="s">
        <v>2205</v>
      </c>
      <c r="AP171" s="2" t="s">
        <v>89</v>
      </c>
    </row>
    <row r="172" customFormat="false" ht="15" hidden="false" customHeight="false" outlineLevel="0" collapsed="false">
      <c r="A172" s="8" t="s">
        <v>2206</v>
      </c>
      <c r="B172" s="8" t="s">
        <v>2206</v>
      </c>
      <c r="C172" s="2" t="s">
        <v>2207</v>
      </c>
      <c r="D172" s="2" t="s">
        <v>303</v>
      </c>
      <c r="E172" s="2" t="s">
        <v>304</v>
      </c>
      <c r="F172" s="9" t="n">
        <f aca="false">Precios!R172</f>
        <v>85</v>
      </c>
      <c r="G172" s="2" t="n">
        <v>634</v>
      </c>
      <c r="H172" s="10" t="str">
        <f aca="false">Parámetros!$B$28</f>
        <v>Nuevo</v>
      </c>
      <c r="I172" s="10" t="str">
        <f aca="false">Parámetros!$B$29</f>
        <v>Clásica</v>
      </c>
      <c r="J172" s="11" t="s">
        <v>2208</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t="s">
        <v>2209</v>
      </c>
      <c r="P172" s="2" t="s">
        <v>1547</v>
      </c>
      <c r="Q172" s="2" t="s">
        <v>1471</v>
      </c>
      <c r="R172" s="2"/>
      <c r="S172" s="2"/>
      <c r="T172" s="2" t="s">
        <v>2210</v>
      </c>
      <c r="U172" s="2" t="n">
        <v>237</v>
      </c>
      <c r="V172" s="2" t="s">
        <v>77</v>
      </c>
      <c r="W172" s="2" t="n">
        <v>1</v>
      </c>
      <c r="X172" s="2"/>
      <c r="Y172" s="2"/>
      <c r="Z172" s="2"/>
      <c r="AA172" s="2"/>
      <c r="AB172" s="2"/>
      <c r="AC172" s="2" t="s">
        <v>1952</v>
      </c>
      <c r="AD172" s="2"/>
      <c r="AE172" s="2"/>
      <c r="AF172" s="2"/>
      <c r="AG172" s="2" t="s">
        <v>2211</v>
      </c>
      <c r="AH172" s="2" t="s">
        <v>2212</v>
      </c>
      <c r="AI172" s="2" t="s">
        <v>2213</v>
      </c>
      <c r="AJ172" s="2" t="s">
        <v>2214</v>
      </c>
      <c r="AK172" s="2"/>
      <c r="AL172" s="2"/>
      <c r="AM172" s="2"/>
      <c r="AN172" s="2" t="s">
        <v>87</v>
      </c>
      <c r="AO172" s="2" t="s">
        <v>2215</v>
      </c>
      <c r="AP172" s="2" t="s">
        <v>89</v>
      </c>
    </row>
    <row r="173" customFormat="false" ht="15" hidden="false" customHeight="false" outlineLevel="0" collapsed="false">
      <c r="A173" s="8" t="s">
        <v>2216</v>
      </c>
      <c r="B173" s="8" t="s">
        <v>2216</v>
      </c>
      <c r="C173" s="2" t="s">
        <v>2217</v>
      </c>
      <c r="D173" s="2" t="s">
        <v>240</v>
      </c>
      <c r="E173" s="2" t="s">
        <v>241</v>
      </c>
      <c r="F173" s="9" t="n">
        <f aca="false">Precios!R173</f>
        <v>193</v>
      </c>
      <c r="G173" s="2" t="n">
        <v>907</v>
      </c>
      <c r="H173" s="10" t="str">
        <f aca="false">Parámetros!$B$28</f>
        <v>Nuevo</v>
      </c>
      <c r="I173" s="10" t="str">
        <f aca="false">Parámetros!$B$29</f>
        <v>Clásica</v>
      </c>
      <c r="J173" s="11" t="s">
        <v>2218</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2219</v>
      </c>
      <c r="P173" s="2" t="s">
        <v>1357</v>
      </c>
      <c r="Q173" s="2"/>
      <c r="R173" s="2"/>
      <c r="S173" s="2" t="s">
        <v>390</v>
      </c>
      <c r="T173" s="2" t="s">
        <v>2176</v>
      </c>
      <c r="U173" s="2" t="n">
        <v>24</v>
      </c>
      <c r="V173" s="2" t="s">
        <v>133</v>
      </c>
      <c r="W173" s="2" t="n">
        <v>24</v>
      </c>
      <c r="X173" s="2" t="s">
        <v>1361</v>
      </c>
      <c r="Y173" s="2" t="s">
        <v>2220</v>
      </c>
      <c r="Z173" s="2" t="s">
        <v>136</v>
      </c>
      <c r="AA173" s="2" t="s">
        <v>1835</v>
      </c>
      <c r="AB173" s="2"/>
      <c r="AC173" s="2"/>
      <c r="AD173" s="2"/>
      <c r="AE173" s="2"/>
      <c r="AF173" s="2"/>
      <c r="AG173" s="2" t="s">
        <v>2221</v>
      </c>
      <c r="AH173" s="2" t="s">
        <v>2222</v>
      </c>
      <c r="AI173" s="2" t="s">
        <v>2223</v>
      </c>
      <c r="AJ173" s="2" t="s">
        <v>2224</v>
      </c>
      <c r="AK173" s="2"/>
      <c r="AL173" s="2"/>
      <c r="AM173" s="2"/>
      <c r="AN173" s="2" t="s">
        <v>87</v>
      </c>
      <c r="AO173" s="2" t="s">
        <v>2225</v>
      </c>
      <c r="AP173" s="2" t="s">
        <v>89</v>
      </c>
    </row>
    <row r="174" customFormat="false" ht="15" hidden="false" customHeight="false" outlineLevel="0" collapsed="false">
      <c r="A174" s="8" t="s">
        <v>2226</v>
      </c>
      <c r="B174" s="8" t="s">
        <v>2226</v>
      </c>
      <c r="C174" s="2" t="s">
        <v>2227</v>
      </c>
      <c r="D174" s="2" t="s">
        <v>331</v>
      </c>
      <c r="E174" s="2" t="s">
        <v>332</v>
      </c>
      <c r="F174" s="9" t="n">
        <f aca="false">Precios!R174</f>
        <v>248</v>
      </c>
      <c r="G174" s="2" t="n">
        <v>0</v>
      </c>
      <c r="H174" s="10" t="str">
        <f aca="false">Parámetros!$B$28</f>
        <v>Nuevo</v>
      </c>
      <c r="I174" s="10" t="str">
        <f aca="false">Parámetros!$B$29</f>
        <v>Clásica</v>
      </c>
      <c r="J174" s="11" t="s">
        <v>2228</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t="s">
        <v>2229</v>
      </c>
      <c r="P174" s="2" t="s">
        <v>1015</v>
      </c>
      <c r="Q174" s="2" t="s">
        <v>1016</v>
      </c>
      <c r="R174" s="2" t="s">
        <v>2230</v>
      </c>
      <c r="S174" s="2" t="s">
        <v>246</v>
      </c>
      <c r="T174" s="2" t="s">
        <v>2231</v>
      </c>
      <c r="U174" s="2" t="n">
        <v>60</v>
      </c>
      <c r="V174" s="2" t="s">
        <v>77</v>
      </c>
      <c r="W174" s="2" t="n">
        <v>1</v>
      </c>
      <c r="X174" s="2" t="s">
        <v>2232</v>
      </c>
      <c r="Y174" s="2" t="s">
        <v>2233</v>
      </c>
      <c r="Z174" s="2" t="s">
        <v>136</v>
      </c>
      <c r="AA174" s="2" t="s">
        <v>253</v>
      </c>
      <c r="AB174" s="2"/>
      <c r="AC174" s="2"/>
      <c r="AD174" s="2"/>
      <c r="AE174" s="2"/>
      <c r="AF174" s="2"/>
      <c r="AG174" s="2" t="s">
        <v>1041</v>
      </c>
      <c r="AH174" s="2" t="s">
        <v>2234</v>
      </c>
      <c r="AI174" s="2" t="s">
        <v>2235</v>
      </c>
      <c r="AJ174" s="2"/>
      <c r="AK174" s="2"/>
      <c r="AL174" s="2"/>
      <c r="AM174" s="2"/>
      <c r="AN174" s="2" t="s">
        <v>87</v>
      </c>
      <c r="AO174" s="2" t="s">
        <v>2236</v>
      </c>
      <c r="AP174" s="2" t="s">
        <v>89</v>
      </c>
    </row>
    <row r="175" customFormat="false" ht="15" hidden="false" customHeight="false" outlineLevel="0" collapsed="false">
      <c r="A175" s="8" t="s">
        <v>2237</v>
      </c>
      <c r="B175" s="8" t="s">
        <v>2237</v>
      </c>
      <c r="C175" s="2" t="s">
        <v>2238</v>
      </c>
      <c r="D175" s="2" t="s">
        <v>331</v>
      </c>
      <c r="E175" s="2" t="s">
        <v>332</v>
      </c>
      <c r="F175" s="9" t="n">
        <f aca="false">Precios!R175</f>
        <v>117</v>
      </c>
      <c r="G175" s="2" t="n">
        <v>1817</v>
      </c>
      <c r="H175" s="10" t="str">
        <f aca="false">Parámetros!$B$28</f>
        <v>Nuevo</v>
      </c>
      <c r="I175" s="10" t="str">
        <f aca="false">Parámetros!$B$29</f>
        <v>Clásica</v>
      </c>
      <c r="J175" s="11" t="s">
        <v>2239</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t="s">
        <v>2240</v>
      </c>
      <c r="P175" s="2" t="s">
        <v>1901</v>
      </c>
      <c r="Q175" s="2" t="s">
        <v>129</v>
      </c>
      <c r="R175" s="2"/>
      <c r="S175" s="2" t="s">
        <v>2241</v>
      </c>
      <c r="T175" s="2" t="s">
        <v>219</v>
      </c>
      <c r="U175" s="2" t="n">
        <v>12</v>
      </c>
      <c r="V175" s="2" t="s">
        <v>220</v>
      </c>
      <c r="W175" s="2" t="n">
        <v>12</v>
      </c>
      <c r="X175" s="2" t="s">
        <v>2242</v>
      </c>
      <c r="Y175" s="2" t="s">
        <v>2243</v>
      </c>
      <c r="Z175" s="2" t="s">
        <v>136</v>
      </c>
      <c r="AA175" s="2" t="s">
        <v>81</v>
      </c>
      <c r="AB175" s="2"/>
      <c r="AC175" s="2"/>
      <c r="AD175" s="2"/>
      <c r="AE175" s="2"/>
      <c r="AF175" s="2"/>
      <c r="AG175" s="2" t="s">
        <v>2244</v>
      </c>
      <c r="AH175" s="2" t="s">
        <v>2245</v>
      </c>
      <c r="AI175" s="2" t="s">
        <v>2246</v>
      </c>
      <c r="AJ175" s="2"/>
      <c r="AK175" s="2"/>
      <c r="AL175" s="2"/>
      <c r="AM175" s="2"/>
      <c r="AN175" s="2" t="s">
        <v>87</v>
      </c>
      <c r="AO175" s="2" t="s">
        <v>2247</v>
      </c>
      <c r="AP175" s="2" t="s">
        <v>89</v>
      </c>
    </row>
    <row r="176" customFormat="false" ht="15" hidden="false" customHeight="false" outlineLevel="0" collapsed="false">
      <c r="A176" s="8" t="s">
        <v>2248</v>
      </c>
      <c r="B176" s="8" t="s">
        <v>2248</v>
      </c>
      <c r="C176" s="2" t="s">
        <v>2249</v>
      </c>
      <c r="D176" s="2" t="s">
        <v>556</v>
      </c>
      <c r="E176" s="2" t="s">
        <v>557</v>
      </c>
      <c r="F176" s="9" t="n">
        <f aca="false">Precios!R176</f>
        <v>494</v>
      </c>
      <c r="G176" s="2" t="n">
        <v>230</v>
      </c>
      <c r="H176" s="10" t="str">
        <f aca="false">Parámetros!$B$28</f>
        <v>Nuevo</v>
      </c>
      <c r="I176" s="10" t="str">
        <f aca="false">Parámetros!$B$29</f>
        <v>Clásica</v>
      </c>
      <c r="J176" s="11" t="s">
        <v>2250</v>
      </c>
      <c r="K176" s="10" t="str">
        <f aca="false">Parámetros!$B$30</f>
        <v>Mercado Envíos</v>
      </c>
      <c r="L176" s="2" t="str">
        <f aca="false">IF(F176&gt;=Parámetros!$B$7,"Envío gratis (obligatorio en Mercado Libre)",Parámetros!$B$31)</f>
        <v>Envío gratis (obligatorio en Mercado Libre)</v>
      </c>
      <c r="M176" s="10" t="str">
        <f aca="false">Parámetros!$B$32</f>
        <v>No acepto</v>
      </c>
      <c r="N176" s="10" t="str">
        <f aca="false">Parámetros!$B$33</f>
        <v>Sin garantía</v>
      </c>
      <c r="O176" s="2" t="s">
        <v>2251</v>
      </c>
      <c r="P176" s="2" t="s">
        <v>2252</v>
      </c>
      <c r="Q176" s="2" t="s">
        <v>450</v>
      </c>
      <c r="R176" s="2"/>
      <c r="S176" s="2"/>
      <c r="T176" s="2" t="s">
        <v>2253</v>
      </c>
      <c r="U176" s="2" t="n">
        <v>1</v>
      </c>
      <c r="V176" s="2" t="s">
        <v>77</v>
      </c>
      <c r="W176" s="2" t="n">
        <v>1</v>
      </c>
      <c r="X176" s="2" t="s">
        <v>2254</v>
      </c>
      <c r="Y176" s="2" t="s">
        <v>2255</v>
      </c>
      <c r="Z176" s="2" t="s">
        <v>80</v>
      </c>
      <c r="AA176" s="2" t="s">
        <v>81</v>
      </c>
      <c r="AB176" s="2"/>
      <c r="AC176" s="2"/>
      <c r="AD176" s="2" t="s">
        <v>566</v>
      </c>
      <c r="AE176" s="2"/>
      <c r="AF176" s="2" t="s">
        <v>2256</v>
      </c>
      <c r="AG176" s="2" t="s">
        <v>2257</v>
      </c>
      <c r="AH176" s="2" t="s">
        <v>2258</v>
      </c>
      <c r="AI176" s="2" t="s">
        <v>2259</v>
      </c>
      <c r="AJ176" s="2"/>
      <c r="AK176" s="2"/>
      <c r="AL176" s="2"/>
      <c r="AM176" s="2"/>
      <c r="AN176" s="2" t="s">
        <v>87</v>
      </c>
      <c r="AO176" s="2" t="s">
        <v>2260</v>
      </c>
      <c r="AP176" s="2" t="s">
        <v>89</v>
      </c>
    </row>
    <row r="177" customFormat="false" ht="15" hidden="false" customHeight="false" outlineLevel="0" collapsed="false">
      <c r="A177" s="8" t="s">
        <v>2261</v>
      </c>
      <c r="B177" s="8" t="s">
        <v>2261</v>
      </c>
      <c r="C177" s="2" t="s">
        <v>2262</v>
      </c>
      <c r="D177" s="2" t="s">
        <v>316</v>
      </c>
      <c r="E177" s="2" t="s">
        <v>317</v>
      </c>
      <c r="F177" s="9" t="n">
        <f aca="false">Precios!R177</f>
        <v>544</v>
      </c>
      <c r="G177" s="2" t="n">
        <v>0</v>
      </c>
      <c r="H177" s="10" t="str">
        <f aca="false">Parámetros!$B$28</f>
        <v>Nuevo</v>
      </c>
      <c r="I177" s="10" t="str">
        <f aca="false">Parámetros!$B$29</f>
        <v>Clásica</v>
      </c>
      <c r="J177" s="11" t="s">
        <v>2263</v>
      </c>
      <c r="K177" s="10" t="str">
        <f aca="false">Parámetros!$B$30</f>
        <v>Mercado Envíos</v>
      </c>
      <c r="L177" s="2" t="str">
        <f aca="false">IF(F177&gt;=Parámetros!$B$7,"Envío gratis (obligatorio en Mercado Libre)",Parámetros!$B$31)</f>
        <v>Envío gratis (obligatorio en Mercado Libre)</v>
      </c>
      <c r="M177" s="10" t="str">
        <f aca="false">Parámetros!$B$32</f>
        <v>No acepto</v>
      </c>
      <c r="N177" s="10" t="str">
        <f aca="false">Parámetros!$B$33</f>
        <v>Sin garantía</v>
      </c>
      <c r="O177" s="2" t="s">
        <v>2264</v>
      </c>
      <c r="P177" s="2" t="s">
        <v>2265</v>
      </c>
      <c r="Q177" s="2" t="s">
        <v>2266</v>
      </c>
      <c r="R177" s="2"/>
      <c r="S177" s="2"/>
      <c r="T177" s="2" t="s">
        <v>152</v>
      </c>
      <c r="U177" s="2" t="n">
        <v>20</v>
      </c>
      <c r="V177" s="2" t="s">
        <v>133</v>
      </c>
      <c r="W177" s="2" t="n">
        <v>20</v>
      </c>
      <c r="X177" s="2" t="s">
        <v>2267</v>
      </c>
      <c r="Y177" s="2" t="s">
        <v>2268</v>
      </c>
      <c r="Z177" s="2" t="s">
        <v>136</v>
      </c>
      <c r="AA177" s="2" t="s">
        <v>81</v>
      </c>
      <c r="AB177" s="2"/>
      <c r="AC177" s="2"/>
      <c r="AD177" s="2"/>
      <c r="AE177" s="2"/>
      <c r="AF177" s="2" t="s">
        <v>2269</v>
      </c>
      <c r="AG177" s="2" t="s">
        <v>2270</v>
      </c>
      <c r="AH177" s="2" t="s">
        <v>2271</v>
      </c>
      <c r="AI177" s="2" t="s">
        <v>2272</v>
      </c>
      <c r="AJ177" s="2"/>
      <c r="AK177" s="2"/>
      <c r="AL177" s="2"/>
      <c r="AM177" s="2"/>
      <c r="AN177" s="2" t="s">
        <v>87</v>
      </c>
      <c r="AO177" s="2" t="s">
        <v>2273</v>
      </c>
      <c r="AP177" s="2" t="s">
        <v>89</v>
      </c>
    </row>
    <row r="178" customFormat="false" ht="15" hidden="false" customHeight="false" outlineLevel="0" collapsed="false">
      <c r="A178" s="8" t="s">
        <v>2274</v>
      </c>
      <c r="B178" s="8" t="s">
        <v>2274</v>
      </c>
      <c r="C178" s="2" t="s">
        <v>2275</v>
      </c>
      <c r="D178" s="2" t="s">
        <v>144</v>
      </c>
      <c r="E178" s="2" t="s">
        <v>145</v>
      </c>
      <c r="F178" s="9" t="n">
        <f aca="false">Precios!R178</f>
        <v>1156</v>
      </c>
      <c r="G178" s="2" t="n">
        <v>101</v>
      </c>
      <c r="H178" s="10" t="str">
        <f aca="false">Parámetros!$B$28</f>
        <v>Nuevo</v>
      </c>
      <c r="I178" s="10" t="str">
        <f aca="false">Parámetros!$B$29</f>
        <v>Clásica</v>
      </c>
      <c r="J178" s="11" t="s">
        <v>2276</v>
      </c>
      <c r="K178" s="10" t="str">
        <f aca="false">Parámetros!$B$30</f>
        <v>Mercado Envíos</v>
      </c>
      <c r="L178" s="2" t="str">
        <f aca="false">IF(F178&gt;=Parámetros!$B$7,"Envío gratis (obligatorio en Mercado Libre)",Parámetros!$B$31)</f>
        <v>Envío gratis (obligatorio en Mercado Libre)</v>
      </c>
      <c r="M178" s="10" t="str">
        <f aca="false">Parámetros!$B$32</f>
        <v>No acepto</v>
      </c>
      <c r="N178" s="10" t="str">
        <f aca="false">Parámetros!$B$33</f>
        <v>Sin garantía</v>
      </c>
      <c r="O178" s="2" t="s">
        <v>2277</v>
      </c>
      <c r="P178" s="2" t="s">
        <v>2278</v>
      </c>
      <c r="Q178" s="2" t="s">
        <v>2279</v>
      </c>
      <c r="R178" s="2"/>
      <c r="S178" s="2"/>
      <c r="T178" s="2" t="s">
        <v>152</v>
      </c>
      <c r="U178" s="2" t="n">
        <v>15</v>
      </c>
      <c r="V178" s="2" t="s">
        <v>133</v>
      </c>
      <c r="W178" s="2" t="n">
        <v>15</v>
      </c>
      <c r="X178" s="2" t="s">
        <v>2280</v>
      </c>
      <c r="Y178" s="2" t="s">
        <v>588</v>
      </c>
      <c r="Z178" s="2" t="s">
        <v>136</v>
      </c>
      <c r="AA178" s="2" t="s">
        <v>81</v>
      </c>
      <c r="AB178" s="2"/>
      <c r="AC178" s="2"/>
      <c r="AD178" s="2"/>
      <c r="AE178" s="2"/>
      <c r="AF178" s="2"/>
      <c r="AG178" s="2" t="s">
        <v>1041</v>
      </c>
      <c r="AH178" s="2" t="s">
        <v>2281</v>
      </c>
      <c r="AI178" s="2" t="s">
        <v>2282</v>
      </c>
      <c r="AJ178" s="2" t="s">
        <v>2283</v>
      </c>
      <c r="AK178" s="2"/>
      <c r="AL178" s="2"/>
      <c r="AM178" s="2"/>
      <c r="AN178" s="2" t="s">
        <v>87</v>
      </c>
      <c r="AO178" s="2" t="s">
        <v>2284</v>
      </c>
      <c r="AP178" s="2" t="s">
        <v>89</v>
      </c>
    </row>
    <row r="179" customFormat="false" ht="15" hidden="false" customHeight="false" outlineLevel="0" collapsed="false">
      <c r="A179" s="8" t="s">
        <v>2285</v>
      </c>
      <c r="B179" s="8" t="s">
        <v>2285</v>
      </c>
      <c r="C179" s="2" t="s">
        <v>2286</v>
      </c>
      <c r="D179" s="2" t="s">
        <v>596</v>
      </c>
      <c r="E179" s="2" t="s">
        <v>597</v>
      </c>
      <c r="F179" s="9" t="n">
        <f aca="false">Precios!R179</f>
        <v>209</v>
      </c>
      <c r="G179" s="2" t="n">
        <v>194</v>
      </c>
      <c r="H179" s="10" t="str">
        <f aca="false">Parámetros!$B$28</f>
        <v>Nuevo</v>
      </c>
      <c r="I179" s="10" t="str">
        <f aca="false">Parámetros!$B$29</f>
        <v>Clásica</v>
      </c>
      <c r="J179" s="11" t="s">
        <v>2287</v>
      </c>
      <c r="K179" s="10" t="str">
        <f aca="false">Parámetros!$B$30</f>
        <v>Mercado Envíos</v>
      </c>
      <c r="L179" s="2" t="str">
        <f aca="false">IF(F179&gt;=Parámetros!$B$7,"Envío gratis (obligatorio en Mercado Libre)",Parámetros!$B$31)</f>
        <v>A cargo del comprador</v>
      </c>
      <c r="M179" s="10" t="str">
        <f aca="false">Parámetros!$B$32</f>
        <v>No acepto</v>
      </c>
      <c r="N179" s="10" t="str">
        <f aca="false">Parámetros!$B$33</f>
        <v>Sin garantía</v>
      </c>
      <c r="O179" s="2" t="s">
        <v>2288</v>
      </c>
      <c r="P179" s="2" t="s">
        <v>600</v>
      </c>
      <c r="Q179" s="2"/>
      <c r="R179" s="2" t="s">
        <v>2289</v>
      </c>
      <c r="S179" s="2" t="s">
        <v>2290</v>
      </c>
      <c r="T179" s="2" t="s">
        <v>2291</v>
      </c>
      <c r="U179" s="2" t="n">
        <v>10</v>
      </c>
      <c r="V179" s="2" t="s">
        <v>171</v>
      </c>
      <c r="W179" s="2" t="n">
        <v>10</v>
      </c>
      <c r="X179" s="2"/>
      <c r="Y179" s="2"/>
      <c r="Z179" s="2"/>
      <c r="AA179" s="2" t="s">
        <v>81</v>
      </c>
      <c r="AB179" s="2" t="s">
        <v>286</v>
      </c>
      <c r="AC179" s="2"/>
      <c r="AD179" s="2" t="s">
        <v>103</v>
      </c>
      <c r="AE179" s="2"/>
      <c r="AF179" s="2"/>
      <c r="AG179" s="2" t="s">
        <v>2292</v>
      </c>
      <c r="AH179" s="2" t="s">
        <v>2293</v>
      </c>
      <c r="AI179" s="2" t="s">
        <v>2294</v>
      </c>
      <c r="AJ179" s="2" t="s">
        <v>2295</v>
      </c>
      <c r="AK179" s="2"/>
      <c r="AL179" s="2"/>
      <c r="AM179" s="2"/>
      <c r="AN179" s="2" t="s">
        <v>175</v>
      </c>
      <c r="AO179" s="2" t="s">
        <v>2296</v>
      </c>
      <c r="AP179" s="2" t="s">
        <v>89</v>
      </c>
    </row>
    <row r="180" customFormat="false" ht="15" hidden="false" customHeight="false" outlineLevel="0" collapsed="false">
      <c r="A180" s="8" t="s">
        <v>2297</v>
      </c>
      <c r="B180" s="8" t="s">
        <v>2297</v>
      </c>
      <c r="C180" s="2" t="s">
        <v>2298</v>
      </c>
      <c r="D180" s="2" t="s">
        <v>144</v>
      </c>
      <c r="E180" s="2" t="s">
        <v>145</v>
      </c>
      <c r="F180" s="9" t="n">
        <f aca="false">Precios!R180</f>
        <v>512</v>
      </c>
      <c r="G180" s="2" t="n">
        <v>914</v>
      </c>
      <c r="H180" s="10" t="str">
        <f aca="false">Parámetros!$B$28</f>
        <v>Nuevo</v>
      </c>
      <c r="I180" s="10" t="str">
        <f aca="false">Parámetros!$B$29</f>
        <v>Clásica</v>
      </c>
      <c r="J180" s="11" t="s">
        <v>2299</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t="s">
        <v>2300</v>
      </c>
      <c r="P180" s="2" t="s">
        <v>1125</v>
      </c>
      <c r="Q180" s="2" t="s">
        <v>1126</v>
      </c>
      <c r="R180" s="2"/>
      <c r="S180" s="2"/>
      <c r="T180" s="2" t="s">
        <v>2301</v>
      </c>
      <c r="U180" s="2" t="n">
        <v>20</v>
      </c>
      <c r="V180" s="2" t="s">
        <v>757</v>
      </c>
      <c r="W180" s="2" t="n">
        <v>20</v>
      </c>
      <c r="X180" s="2" t="s">
        <v>2302</v>
      </c>
      <c r="Y180" s="2" t="s">
        <v>2303</v>
      </c>
      <c r="Z180" s="2" t="s">
        <v>136</v>
      </c>
      <c r="AA180" s="2" t="s">
        <v>1792</v>
      </c>
      <c r="AB180" s="2"/>
      <c r="AC180" s="2"/>
      <c r="AD180" s="2"/>
      <c r="AE180" s="2"/>
      <c r="AF180" s="2"/>
      <c r="AG180" s="2" t="s">
        <v>2304</v>
      </c>
      <c r="AH180" s="2" t="s">
        <v>2305</v>
      </c>
      <c r="AI180" s="2" t="s">
        <v>2306</v>
      </c>
      <c r="AJ180" s="2"/>
      <c r="AK180" s="2"/>
      <c r="AL180" s="2"/>
      <c r="AM180" s="2"/>
      <c r="AN180" s="2" t="s">
        <v>87</v>
      </c>
      <c r="AO180" s="2" t="s">
        <v>2307</v>
      </c>
      <c r="AP180" s="2" t="s">
        <v>89</v>
      </c>
    </row>
    <row r="181" customFormat="false" ht="15" hidden="false" customHeight="false" outlineLevel="0" collapsed="false">
      <c r="A181" s="8" t="s">
        <v>2308</v>
      </c>
      <c r="B181" s="8" t="s">
        <v>2308</v>
      </c>
      <c r="C181" s="2" t="s">
        <v>2309</v>
      </c>
      <c r="D181" s="2" t="s">
        <v>470</v>
      </c>
      <c r="E181" s="2" t="s">
        <v>471</v>
      </c>
      <c r="F181" s="9" t="n">
        <f aca="false">Precios!R181</f>
        <v>168</v>
      </c>
      <c r="G181" s="2" t="n">
        <v>22</v>
      </c>
      <c r="H181" s="10" t="str">
        <f aca="false">Parámetros!$B$28</f>
        <v>Nuevo</v>
      </c>
      <c r="I181" s="10" t="str">
        <f aca="false">Parámetros!$B$29</f>
        <v>Clásica</v>
      </c>
      <c r="J181" s="11" t="s">
        <v>2310</v>
      </c>
      <c r="K181" s="10" t="str">
        <f aca="false">Parámetros!$B$30</f>
        <v>Mercado Envíos</v>
      </c>
      <c r="L181" s="2" t="str">
        <f aca="false">IF(F181&gt;=Parámetros!$B$7,"Envío gratis (obligatorio en Mercado Libre)",Parámetros!$B$31)</f>
        <v>A cargo del comprador</v>
      </c>
      <c r="M181" s="10" t="str">
        <f aca="false">Parámetros!$B$32</f>
        <v>No acepto</v>
      </c>
      <c r="N181" s="10" t="str">
        <f aca="false">Parámetros!$B$33</f>
        <v>Sin garantía</v>
      </c>
      <c r="O181" s="2" t="s">
        <v>2311</v>
      </c>
      <c r="P181" s="2" t="s">
        <v>2312</v>
      </c>
      <c r="Q181" s="2" t="s">
        <v>2313</v>
      </c>
      <c r="R181" s="2" t="s">
        <v>2314</v>
      </c>
      <c r="S181" s="2" t="s">
        <v>2315</v>
      </c>
      <c r="T181" s="2" t="s">
        <v>2316</v>
      </c>
      <c r="U181" s="2" t="n">
        <v>40</v>
      </c>
      <c r="V181" s="2" t="s">
        <v>100</v>
      </c>
      <c r="W181" s="2" t="n">
        <v>1</v>
      </c>
      <c r="X181" s="2"/>
      <c r="Y181" s="2"/>
      <c r="Z181" s="2"/>
      <c r="AA181" s="2"/>
      <c r="AB181" s="2"/>
      <c r="AC181" s="2" t="s">
        <v>102</v>
      </c>
      <c r="AD181" s="2"/>
      <c r="AE181" s="2"/>
      <c r="AF181" s="2"/>
      <c r="AG181" s="2" t="s">
        <v>2317</v>
      </c>
      <c r="AH181" s="2" t="s">
        <v>2318</v>
      </c>
      <c r="AI181" s="2" t="s">
        <v>2319</v>
      </c>
      <c r="AJ181" s="2"/>
      <c r="AK181" s="2"/>
      <c r="AL181" s="2"/>
      <c r="AM181" s="2"/>
      <c r="AN181" s="2" t="s">
        <v>87</v>
      </c>
      <c r="AO181" s="2" t="s">
        <v>2320</v>
      </c>
      <c r="AP181" s="2" t="s">
        <v>89</v>
      </c>
    </row>
    <row r="182" customFormat="false" ht="15" hidden="false" customHeight="false" outlineLevel="0" collapsed="false">
      <c r="A182" s="8" t="s">
        <v>2321</v>
      </c>
      <c r="B182" s="8" t="s">
        <v>2321</v>
      </c>
      <c r="C182" s="2" t="s">
        <v>2322</v>
      </c>
      <c r="D182" s="2" t="s">
        <v>445</v>
      </c>
      <c r="E182" s="2" t="s">
        <v>446</v>
      </c>
      <c r="F182" s="9" t="n">
        <f aca="false">Precios!R182</f>
        <v>722</v>
      </c>
      <c r="G182" s="2" t="n">
        <v>106</v>
      </c>
      <c r="H182" s="10" t="str">
        <f aca="false">Parámetros!$B$28</f>
        <v>Nuevo</v>
      </c>
      <c r="I182" s="10" t="str">
        <f aca="false">Parámetros!$B$29</f>
        <v>Clásica</v>
      </c>
      <c r="J182" s="11" t="s">
        <v>2323</v>
      </c>
      <c r="K182" s="10" t="str">
        <f aca="false">Parámetros!$B$30</f>
        <v>Mercado Envíos</v>
      </c>
      <c r="L182" s="2" t="str">
        <f aca="false">IF(F182&gt;=Parámetros!$B$7,"Envío gratis (obligatorio en Mercado Libre)",Parámetros!$B$31)</f>
        <v>Envío gratis (obligatorio en Mercado Libre)</v>
      </c>
      <c r="M182" s="10" t="str">
        <f aca="false">Parámetros!$B$32</f>
        <v>No acepto</v>
      </c>
      <c r="N182" s="10" t="str">
        <f aca="false">Parámetros!$B$33</f>
        <v>Sin garantía</v>
      </c>
      <c r="O182" s="2" t="s">
        <v>2324</v>
      </c>
      <c r="P182" s="2" t="s">
        <v>2325</v>
      </c>
      <c r="Q182" s="2" t="s">
        <v>2326</v>
      </c>
      <c r="R182" s="2" t="s">
        <v>701</v>
      </c>
      <c r="S182" s="2"/>
      <c r="T182" s="2" t="s">
        <v>1112</v>
      </c>
      <c r="U182" s="2" t="n">
        <v>14</v>
      </c>
      <c r="V182" s="2" t="s">
        <v>1736</v>
      </c>
      <c r="W182" s="2" t="n">
        <v>14</v>
      </c>
      <c r="X182" s="2" t="s">
        <v>2327</v>
      </c>
      <c r="Y182" s="2" t="s">
        <v>2328</v>
      </c>
      <c r="Z182" s="2" t="s">
        <v>136</v>
      </c>
      <c r="AA182" s="2"/>
      <c r="AB182" s="2"/>
      <c r="AC182" s="2"/>
      <c r="AD182" s="2"/>
      <c r="AE182" s="2"/>
      <c r="AF182" s="2" t="s">
        <v>2329</v>
      </c>
      <c r="AG182" s="2" t="s">
        <v>2330</v>
      </c>
      <c r="AH182" s="2" t="s">
        <v>2331</v>
      </c>
      <c r="AI182" s="2" t="s">
        <v>2332</v>
      </c>
      <c r="AJ182" s="2" t="s">
        <v>2333</v>
      </c>
      <c r="AK182" s="2" t="s">
        <v>2334</v>
      </c>
      <c r="AL182" s="2"/>
      <c r="AM182" s="2"/>
      <c r="AN182" s="2" t="s">
        <v>87</v>
      </c>
      <c r="AO182" s="2" t="s">
        <v>2335</v>
      </c>
      <c r="AP182" s="2" t="s">
        <v>89</v>
      </c>
    </row>
    <row r="183" customFormat="false" ht="15" hidden="false" customHeight="false" outlineLevel="0" collapsed="false">
      <c r="A183" s="8" t="s">
        <v>2336</v>
      </c>
      <c r="B183" s="8" t="s">
        <v>2336</v>
      </c>
      <c r="C183" s="2" t="s">
        <v>2337</v>
      </c>
      <c r="D183" s="2" t="s">
        <v>144</v>
      </c>
      <c r="E183" s="2" t="s">
        <v>145</v>
      </c>
      <c r="F183" s="9" t="n">
        <f aca="false">Precios!R183</f>
        <v>458</v>
      </c>
      <c r="G183" s="2" t="n">
        <v>0</v>
      </c>
      <c r="H183" s="10" t="str">
        <f aca="false">Parámetros!$B$28</f>
        <v>Nuevo</v>
      </c>
      <c r="I183" s="10" t="str">
        <f aca="false">Parámetros!$B$29</f>
        <v>Clásica</v>
      </c>
      <c r="J183" s="11" t="s">
        <v>2338</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t="s">
        <v>2339</v>
      </c>
      <c r="P183" s="2" t="s">
        <v>2340</v>
      </c>
      <c r="Q183" s="2" t="s">
        <v>2341</v>
      </c>
      <c r="R183" s="2"/>
      <c r="S183" s="2"/>
      <c r="T183" s="2" t="s">
        <v>248</v>
      </c>
      <c r="U183" s="2" t="n">
        <v>180</v>
      </c>
      <c r="V183" s="2" t="s">
        <v>77</v>
      </c>
      <c r="W183" s="2" t="n">
        <v>1</v>
      </c>
      <c r="X183" s="2" t="s">
        <v>2342</v>
      </c>
      <c r="Y183" s="2" t="s">
        <v>2343</v>
      </c>
      <c r="Z183" s="2" t="s">
        <v>136</v>
      </c>
      <c r="AA183" s="2"/>
      <c r="AB183" s="2"/>
      <c r="AC183" s="2"/>
      <c r="AD183" s="2"/>
      <c r="AE183" s="2"/>
      <c r="AF183" s="2"/>
      <c r="AG183" s="2" t="s">
        <v>2344</v>
      </c>
      <c r="AH183" s="2" t="s">
        <v>2345</v>
      </c>
      <c r="AI183" s="2" t="s">
        <v>2346</v>
      </c>
      <c r="AJ183" s="2" t="s">
        <v>2347</v>
      </c>
      <c r="AK183" s="2"/>
      <c r="AL183" s="2"/>
      <c r="AM183" s="2"/>
      <c r="AN183" s="2" t="s">
        <v>87</v>
      </c>
      <c r="AO183" s="2" t="s">
        <v>2348</v>
      </c>
      <c r="AP183" s="2" t="s">
        <v>89</v>
      </c>
    </row>
    <row r="184" customFormat="false" ht="15" hidden="false" customHeight="false" outlineLevel="0" collapsed="false">
      <c r="A184" s="8" t="s">
        <v>2349</v>
      </c>
      <c r="B184" s="8" t="s">
        <v>2349</v>
      </c>
      <c r="C184" s="2" t="s">
        <v>2350</v>
      </c>
      <c r="D184" s="2" t="s">
        <v>2351</v>
      </c>
      <c r="E184" s="2" t="s">
        <v>2352</v>
      </c>
      <c r="F184" s="9" t="n">
        <f aca="false">Precios!R184</f>
        <v>259</v>
      </c>
      <c r="G184" s="2" t="n">
        <v>357</v>
      </c>
      <c r="H184" s="10" t="str">
        <f aca="false">Parámetros!$B$28</f>
        <v>Nuevo</v>
      </c>
      <c r="I184" s="10" t="str">
        <f aca="false">Parámetros!$B$29</f>
        <v>Clásica</v>
      </c>
      <c r="J184" s="11" t="s">
        <v>2353</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t="s">
        <v>2354</v>
      </c>
      <c r="P184" s="2" t="s">
        <v>2355</v>
      </c>
      <c r="Q184" s="2" t="s">
        <v>617</v>
      </c>
      <c r="R184" s="2" t="s">
        <v>2356</v>
      </c>
      <c r="S184" s="2" t="s">
        <v>2357</v>
      </c>
      <c r="T184" s="2" t="s">
        <v>2358</v>
      </c>
      <c r="U184" s="2" t="n">
        <v>316</v>
      </c>
      <c r="V184" s="2" t="s">
        <v>77</v>
      </c>
      <c r="W184" s="2" t="n">
        <v>1</v>
      </c>
      <c r="X184" s="2"/>
      <c r="Y184" s="2"/>
      <c r="Z184" s="2"/>
      <c r="AA184" s="2"/>
      <c r="AB184" s="2"/>
      <c r="AC184" s="2" t="s">
        <v>2357</v>
      </c>
      <c r="AD184" s="2"/>
      <c r="AE184" s="2"/>
      <c r="AF184" s="2"/>
      <c r="AG184" s="2" t="s">
        <v>2359</v>
      </c>
      <c r="AH184" s="2" t="s">
        <v>2360</v>
      </c>
      <c r="AI184" s="2" t="s">
        <v>2361</v>
      </c>
      <c r="AJ184" s="2"/>
      <c r="AK184" s="2"/>
      <c r="AL184" s="2"/>
      <c r="AM184" s="2"/>
      <c r="AN184" s="2" t="s">
        <v>175</v>
      </c>
      <c r="AO184" s="2" t="s">
        <v>2362</v>
      </c>
      <c r="AP184" s="2" t="s">
        <v>89</v>
      </c>
    </row>
    <row r="185" customFormat="false" ht="15" hidden="false" customHeight="false" outlineLevel="0" collapsed="false">
      <c r="A185" s="8" t="s">
        <v>2363</v>
      </c>
      <c r="B185" s="8" t="s">
        <v>2363</v>
      </c>
      <c r="C185" s="2" t="s">
        <v>2364</v>
      </c>
      <c r="D185" s="2" t="s">
        <v>483</v>
      </c>
      <c r="E185" s="2" t="s">
        <v>484</v>
      </c>
      <c r="F185" s="9" t="n">
        <f aca="false">Precios!R185</f>
        <v>1378</v>
      </c>
      <c r="G185" s="2" t="n">
        <v>146</v>
      </c>
      <c r="H185" s="10" t="str">
        <f aca="false">Parámetros!$B$28</f>
        <v>Nuevo</v>
      </c>
      <c r="I185" s="10" t="str">
        <f aca="false">Parámetros!$B$29</f>
        <v>Clásica</v>
      </c>
      <c r="J185" s="11" t="s">
        <v>2365</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t="s">
        <v>2366</v>
      </c>
      <c r="P185" s="2" t="s">
        <v>2367</v>
      </c>
      <c r="Q185" s="2" t="s">
        <v>2368</v>
      </c>
      <c r="R185" s="2"/>
      <c r="S185" s="2"/>
      <c r="T185" s="2" t="s">
        <v>491</v>
      </c>
      <c r="U185" s="2" t="n">
        <v>2.5</v>
      </c>
      <c r="V185" s="2" t="s">
        <v>77</v>
      </c>
      <c r="W185" s="2" t="n">
        <v>1</v>
      </c>
      <c r="X185" s="2" t="s">
        <v>2369</v>
      </c>
      <c r="Y185" s="2" t="s">
        <v>2370</v>
      </c>
      <c r="Z185" s="2" t="s">
        <v>494</v>
      </c>
      <c r="AA185" s="2"/>
      <c r="AB185" s="2"/>
      <c r="AC185" s="2"/>
      <c r="AD185" s="2"/>
      <c r="AE185" s="2"/>
      <c r="AF185" s="2"/>
      <c r="AG185" s="2" t="s">
        <v>2371</v>
      </c>
      <c r="AH185" s="2" t="s">
        <v>2372</v>
      </c>
      <c r="AI185" s="2" t="s">
        <v>2373</v>
      </c>
      <c r="AJ185" s="2"/>
      <c r="AK185" s="2"/>
      <c r="AL185" s="2"/>
      <c r="AM185" s="2"/>
      <c r="AN185" s="2" t="s">
        <v>87</v>
      </c>
      <c r="AO185" s="2" t="s">
        <v>2374</v>
      </c>
      <c r="AP185" s="2" t="s">
        <v>89</v>
      </c>
    </row>
    <row r="186" customFormat="false" ht="15" hidden="false" customHeight="false" outlineLevel="0" collapsed="false">
      <c r="A186" s="8" t="s">
        <v>2375</v>
      </c>
      <c r="B186" s="8" t="s">
        <v>2375</v>
      </c>
      <c r="C186" s="2" t="s">
        <v>2376</v>
      </c>
      <c r="D186" s="2" t="s">
        <v>144</v>
      </c>
      <c r="E186" s="2" t="s">
        <v>145</v>
      </c>
      <c r="F186" s="9" t="n">
        <f aca="false">Precios!R186</f>
        <v>419</v>
      </c>
      <c r="G186" s="2" t="n">
        <v>375</v>
      </c>
      <c r="H186" s="10" t="str">
        <f aca="false">Parámetros!$B$28</f>
        <v>Nuevo</v>
      </c>
      <c r="I186" s="10" t="str">
        <f aca="false">Parámetros!$B$29</f>
        <v>Clásica</v>
      </c>
      <c r="J186" s="11" t="s">
        <v>2377</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t="s">
        <v>2378</v>
      </c>
      <c r="P186" s="2" t="s">
        <v>2379</v>
      </c>
      <c r="Q186" s="2" t="s">
        <v>2380</v>
      </c>
      <c r="R186" s="2"/>
      <c r="S186" s="2" t="s">
        <v>2381</v>
      </c>
      <c r="T186" s="2" t="s">
        <v>152</v>
      </c>
      <c r="U186" s="2" t="n">
        <v>50</v>
      </c>
      <c r="V186" s="2" t="s">
        <v>133</v>
      </c>
      <c r="W186" s="2" t="n">
        <v>50</v>
      </c>
      <c r="X186" s="2" t="s">
        <v>2382</v>
      </c>
      <c r="Y186" s="2" t="s">
        <v>2383</v>
      </c>
      <c r="Z186" s="2" t="s">
        <v>136</v>
      </c>
      <c r="AA186" s="2"/>
      <c r="AB186" s="2"/>
      <c r="AC186" s="2" t="s">
        <v>2384</v>
      </c>
      <c r="AD186" s="2"/>
      <c r="AE186" s="2"/>
      <c r="AF186" s="2"/>
      <c r="AG186" s="2" t="s">
        <v>2385</v>
      </c>
      <c r="AH186" s="2" t="s">
        <v>2386</v>
      </c>
      <c r="AI186" s="2" t="s">
        <v>2387</v>
      </c>
      <c r="AJ186" s="2"/>
      <c r="AK186" s="2"/>
      <c r="AL186" s="2"/>
      <c r="AM186" s="2"/>
      <c r="AN186" s="2" t="s">
        <v>87</v>
      </c>
      <c r="AO186" s="2" t="s">
        <v>2388</v>
      </c>
      <c r="AP186" s="2" t="s">
        <v>89</v>
      </c>
    </row>
    <row r="187" customFormat="false" ht="15" hidden="false" customHeight="false" outlineLevel="0" collapsed="false">
      <c r="A187" s="8" t="s">
        <v>2389</v>
      </c>
      <c r="B187" s="8" t="s">
        <v>2389</v>
      </c>
      <c r="C187" s="2" t="s">
        <v>2390</v>
      </c>
      <c r="D187" s="2" t="s">
        <v>303</v>
      </c>
      <c r="E187" s="2" t="s">
        <v>304</v>
      </c>
      <c r="F187" s="9" t="n">
        <f aca="false">Precios!R187</f>
        <v>966</v>
      </c>
      <c r="G187" s="2" t="n">
        <v>17</v>
      </c>
      <c r="H187" s="10" t="str">
        <f aca="false">Parámetros!$B$28</f>
        <v>Nuevo</v>
      </c>
      <c r="I187" s="10" t="str">
        <f aca="false">Parámetros!$B$29</f>
        <v>Clásica</v>
      </c>
      <c r="J187" s="11" t="s">
        <v>2391</v>
      </c>
      <c r="K187" s="10" t="str">
        <f aca="false">Parámetros!$B$30</f>
        <v>Mercado Envíos</v>
      </c>
      <c r="L187" s="2" t="str">
        <f aca="false">IF(F187&gt;=Parámetros!$B$7,"Envío gratis (obligatorio en Mercado Libre)",Parámetros!$B$31)</f>
        <v>Envío gratis (obligatorio en Mercado Libre)</v>
      </c>
      <c r="M187" s="10" t="str">
        <f aca="false">Parámetros!$B$32</f>
        <v>No acepto</v>
      </c>
      <c r="N187" s="10" t="str">
        <f aca="false">Parámetros!$B$33</f>
        <v>Sin garantía</v>
      </c>
      <c r="O187" s="2" t="s">
        <v>2392</v>
      </c>
      <c r="P187" s="2" t="s">
        <v>2393</v>
      </c>
      <c r="Q187" s="2" t="s">
        <v>1098</v>
      </c>
      <c r="R187" s="2"/>
      <c r="S187" s="2"/>
      <c r="T187" s="2" t="s">
        <v>219</v>
      </c>
      <c r="U187" s="2" t="n">
        <v>2</v>
      </c>
      <c r="V187" s="2" t="s">
        <v>220</v>
      </c>
      <c r="W187" s="2" t="n">
        <v>2</v>
      </c>
      <c r="X187" s="2" t="s">
        <v>1695</v>
      </c>
      <c r="Y187" s="2" t="s">
        <v>2394</v>
      </c>
      <c r="Z187" s="2" t="s">
        <v>136</v>
      </c>
      <c r="AA187" s="2"/>
      <c r="AB187" s="2"/>
      <c r="AC187" s="2"/>
      <c r="AD187" s="2"/>
      <c r="AE187" s="2"/>
      <c r="AF187" s="2"/>
      <c r="AG187" s="2" t="s">
        <v>2395</v>
      </c>
      <c r="AH187" s="2" t="s">
        <v>2396</v>
      </c>
      <c r="AI187" s="2" t="s">
        <v>2397</v>
      </c>
      <c r="AJ187" s="2" t="s">
        <v>2398</v>
      </c>
      <c r="AK187" s="2"/>
      <c r="AL187" s="2"/>
      <c r="AM187" s="2"/>
      <c r="AN187" s="2" t="s">
        <v>87</v>
      </c>
      <c r="AO187" s="2" t="s">
        <v>2399</v>
      </c>
      <c r="AP187" s="2" t="s">
        <v>89</v>
      </c>
    </row>
    <row r="188" customFormat="false" ht="15" hidden="false" customHeight="false" outlineLevel="0" collapsed="false">
      <c r="A188" s="8" t="s">
        <v>2400</v>
      </c>
      <c r="B188" s="8" t="s">
        <v>2400</v>
      </c>
      <c r="C188" s="2" t="s">
        <v>2401</v>
      </c>
      <c r="D188" s="2" t="s">
        <v>1059</v>
      </c>
      <c r="E188" s="2" t="s">
        <v>1060</v>
      </c>
      <c r="F188" s="9" t="n">
        <f aca="false">Precios!R188</f>
        <v>651.41</v>
      </c>
      <c r="G188" s="2" t="n">
        <v>299</v>
      </c>
      <c r="H188" s="10" t="str">
        <f aca="false">Parámetros!$B$28</f>
        <v>Nuevo</v>
      </c>
      <c r="I188" s="10" t="str">
        <f aca="false">Parámetros!$B$29</f>
        <v>Clásica</v>
      </c>
      <c r="J188" s="11" t="s">
        <v>2402</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t="s">
        <v>2403</v>
      </c>
      <c r="P188" s="2" t="s">
        <v>2404</v>
      </c>
      <c r="Q188" s="2" t="s">
        <v>897</v>
      </c>
      <c r="R188" s="2"/>
      <c r="S188" s="2"/>
      <c r="T188" s="2" t="s">
        <v>219</v>
      </c>
      <c r="U188" s="2" t="n">
        <v>20</v>
      </c>
      <c r="V188" s="2" t="s">
        <v>220</v>
      </c>
      <c r="W188" s="2" t="n">
        <v>20</v>
      </c>
      <c r="X188" s="2" t="s">
        <v>2405</v>
      </c>
      <c r="Y188" s="2" t="s">
        <v>1573</v>
      </c>
      <c r="Z188" s="2" t="s">
        <v>136</v>
      </c>
      <c r="AA188" s="2"/>
      <c r="AB188" s="2"/>
      <c r="AC188" s="2"/>
      <c r="AD188" s="2"/>
      <c r="AE188" s="2"/>
      <c r="AF188" s="2"/>
      <c r="AG188" s="2" t="s">
        <v>2406</v>
      </c>
      <c r="AH188" s="2" t="s">
        <v>2407</v>
      </c>
      <c r="AI188" s="2"/>
      <c r="AJ188" s="2"/>
      <c r="AK188" s="2"/>
      <c r="AL188" s="2"/>
      <c r="AM188" s="2"/>
      <c r="AN188" s="2" t="s">
        <v>87</v>
      </c>
      <c r="AO188" s="2" t="s">
        <v>2408</v>
      </c>
      <c r="AP188" s="2" t="s">
        <v>89</v>
      </c>
    </row>
    <row r="189" customFormat="false" ht="15" hidden="false" customHeight="false" outlineLevel="0" collapsed="false">
      <c r="A189" s="8" t="s">
        <v>2409</v>
      </c>
      <c r="B189" s="8" t="s">
        <v>2409</v>
      </c>
      <c r="C189" s="2" t="s">
        <v>2410</v>
      </c>
      <c r="D189" s="2" t="s">
        <v>144</v>
      </c>
      <c r="E189" s="2" t="s">
        <v>145</v>
      </c>
      <c r="F189" s="9" t="n">
        <f aca="false">Precios!R189</f>
        <v>847</v>
      </c>
      <c r="G189" s="2" t="n">
        <v>317</v>
      </c>
      <c r="H189" s="10" t="str">
        <f aca="false">Parámetros!$B$28</f>
        <v>Nuevo</v>
      </c>
      <c r="I189" s="10" t="str">
        <f aca="false">Parámetros!$B$29</f>
        <v>Clásica</v>
      </c>
      <c r="J189" s="11" t="s">
        <v>2411</v>
      </c>
      <c r="K189" s="10" t="str">
        <f aca="false">Parámetros!$B$30</f>
        <v>Mercado Envíos</v>
      </c>
      <c r="L189" s="2" t="str">
        <f aca="false">IF(F189&gt;=Parámetros!$B$7,"Envío gratis (obligatorio en Mercado Libre)",Parámetros!$B$31)</f>
        <v>Envío gratis (obligatorio en Mercado Libre)</v>
      </c>
      <c r="M189" s="10" t="str">
        <f aca="false">Parámetros!$B$32</f>
        <v>No acepto</v>
      </c>
      <c r="N189" s="10" t="str">
        <f aca="false">Parámetros!$B$33</f>
        <v>Sin garantía</v>
      </c>
      <c r="O189" s="2" t="s">
        <v>2412</v>
      </c>
      <c r="P189" s="2" t="s">
        <v>2413</v>
      </c>
      <c r="Q189" s="2" t="s">
        <v>216</v>
      </c>
      <c r="R189" s="2" t="s">
        <v>2414</v>
      </c>
      <c r="S189" s="2"/>
      <c r="T189" s="2" t="s">
        <v>2415</v>
      </c>
      <c r="U189" s="2" t="n">
        <v>20</v>
      </c>
      <c r="V189" s="2" t="s">
        <v>2416</v>
      </c>
      <c r="W189" s="2" t="n">
        <v>20</v>
      </c>
      <c r="X189" s="2" t="s">
        <v>2417</v>
      </c>
      <c r="Y189" s="2"/>
      <c r="Z189" s="2" t="s">
        <v>136</v>
      </c>
      <c r="AA189" s="2"/>
      <c r="AB189" s="2"/>
      <c r="AC189" s="2"/>
      <c r="AD189" s="2"/>
      <c r="AE189" s="2"/>
      <c r="AF189" s="2"/>
      <c r="AG189" s="2" t="s">
        <v>2418</v>
      </c>
      <c r="AH189" s="2" t="s">
        <v>2419</v>
      </c>
      <c r="AI189" s="2" t="s">
        <v>2420</v>
      </c>
      <c r="AJ189" s="2"/>
      <c r="AK189" s="2"/>
      <c r="AL189" s="2"/>
      <c r="AM189" s="2"/>
      <c r="AN189" s="2" t="s">
        <v>87</v>
      </c>
      <c r="AO189" s="2" t="s">
        <v>2421</v>
      </c>
      <c r="AP189" s="2" t="s">
        <v>89</v>
      </c>
    </row>
    <row r="190" customFormat="false" ht="15" hidden="false" customHeight="false" outlineLevel="0" collapsed="false">
      <c r="A190" s="8" t="s">
        <v>2422</v>
      </c>
      <c r="B190" s="8" t="s">
        <v>2422</v>
      </c>
      <c r="C190" s="2" t="s">
        <v>2423</v>
      </c>
      <c r="D190" s="2" t="s">
        <v>445</v>
      </c>
      <c r="E190" s="2" t="s">
        <v>446</v>
      </c>
      <c r="F190" s="9" t="n">
        <f aca="false">Precios!R190</f>
        <v>649</v>
      </c>
      <c r="G190" s="2" t="n">
        <v>15</v>
      </c>
      <c r="H190" s="10" t="str">
        <f aca="false">Parámetros!$B$28</f>
        <v>Nuevo</v>
      </c>
      <c r="I190" s="10" t="str">
        <f aca="false">Parámetros!$B$29</f>
        <v>Clásica</v>
      </c>
      <c r="J190" s="11" t="s">
        <v>2424</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t="s">
        <v>2425</v>
      </c>
      <c r="P190" s="2" t="s">
        <v>2426</v>
      </c>
      <c r="Q190" s="2" t="s">
        <v>2427</v>
      </c>
      <c r="R190" s="2"/>
      <c r="S190" s="2" t="s">
        <v>2428</v>
      </c>
      <c r="T190" s="2" t="s">
        <v>152</v>
      </c>
      <c r="U190" s="2" t="n">
        <v>14</v>
      </c>
      <c r="V190" s="2" t="s">
        <v>133</v>
      </c>
      <c r="W190" s="2" t="n">
        <v>14</v>
      </c>
      <c r="X190" s="2" t="s">
        <v>2429</v>
      </c>
      <c r="Y190" s="2" t="s">
        <v>2430</v>
      </c>
      <c r="Z190" s="2" t="s">
        <v>136</v>
      </c>
      <c r="AA190" s="2" t="s">
        <v>2431</v>
      </c>
      <c r="AB190" s="2"/>
      <c r="AC190" s="2"/>
      <c r="AD190" s="2"/>
      <c r="AE190" s="2"/>
      <c r="AF190" s="2" t="s">
        <v>2432</v>
      </c>
      <c r="AG190" s="2" t="s">
        <v>2433</v>
      </c>
      <c r="AH190" s="2" t="s">
        <v>2434</v>
      </c>
      <c r="AI190" s="2" t="s">
        <v>2435</v>
      </c>
      <c r="AJ190" s="2" t="s">
        <v>2436</v>
      </c>
      <c r="AK190" s="2"/>
      <c r="AL190" s="2"/>
      <c r="AM190" s="2"/>
      <c r="AN190" s="2" t="s">
        <v>87</v>
      </c>
      <c r="AO190" s="2" t="s">
        <v>2437</v>
      </c>
      <c r="AP190" s="2" t="s">
        <v>89</v>
      </c>
    </row>
    <row r="191" customFormat="false" ht="15" hidden="false" customHeight="false" outlineLevel="0" collapsed="false">
      <c r="A191" s="8" t="s">
        <v>2438</v>
      </c>
      <c r="B191" s="8" t="s">
        <v>2438</v>
      </c>
      <c r="C191" s="2" t="s">
        <v>2439</v>
      </c>
      <c r="D191" s="2" t="s">
        <v>483</v>
      </c>
      <c r="E191" s="2" t="s">
        <v>484</v>
      </c>
      <c r="F191" s="9" t="n">
        <f aca="false">Precios!R191</f>
        <v>112</v>
      </c>
      <c r="G191" s="2" t="n">
        <v>1894</v>
      </c>
      <c r="H191" s="10" t="str">
        <f aca="false">Parámetros!$B$28</f>
        <v>Nuevo</v>
      </c>
      <c r="I191" s="10" t="str">
        <f aca="false">Parámetros!$B$29</f>
        <v>Clásica</v>
      </c>
      <c r="J191" s="11" t="s">
        <v>2440</v>
      </c>
      <c r="K191" s="10" t="str">
        <f aca="false">Parámetros!$B$30</f>
        <v>Mercado Envíos</v>
      </c>
      <c r="L191" s="2" t="str">
        <f aca="false">IF(F191&gt;=Parámetros!$B$7,"Envío gratis (obligatorio en Mercado Libre)",Parámetros!$B$31)</f>
        <v>A cargo del comprador</v>
      </c>
      <c r="M191" s="10" t="str">
        <f aca="false">Parámetros!$B$32</f>
        <v>No acepto</v>
      </c>
      <c r="N191" s="10" t="str">
        <f aca="false">Parámetros!$B$33</f>
        <v>Sin garantía</v>
      </c>
      <c r="O191" s="2" t="s">
        <v>2441</v>
      </c>
      <c r="P191" s="2" t="s">
        <v>1509</v>
      </c>
      <c r="Q191" s="2" t="s">
        <v>488</v>
      </c>
      <c r="R191" s="2" t="s">
        <v>2442</v>
      </c>
      <c r="S191" s="2"/>
      <c r="T191" s="2" t="s">
        <v>2443</v>
      </c>
      <c r="U191" s="2" t="n">
        <v>15</v>
      </c>
      <c r="V191" s="2" t="s">
        <v>77</v>
      </c>
      <c r="W191" s="2" t="n">
        <v>1</v>
      </c>
      <c r="X191" s="2" t="s">
        <v>2444</v>
      </c>
      <c r="Y191" s="2"/>
      <c r="Z191" s="2" t="s">
        <v>2445</v>
      </c>
      <c r="AA191" s="2"/>
      <c r="AB191" s="2"/>
      <c r="AC191" s="2"/>
      <c r="AD191" s="2"/>
      <c r="AE191" s="2"/>
      <c r="AF191" s="2"/>
      <c r="AG191" s="2" t="s">
        <v>2446</v>
      </c>
      <c r="AH191" s="2" t="s">
        <v>2447</v>
      </c>
      <c r="AI191" s="2" t="s">
        <v>2448</v>
      </c>
      <c r="AJ191" s="2"/>
      <c r="AK191" s="2"/>
      <c r="AL191" s="2"/>
      <c r="AM191" s="2"/>
      <c r="AN191" s="2" t="s">
        <v>87</v>
      </c>
      <c r="AO191" s="2" t="s">
        <v>2449</v>
      </c>
      <c r="AP191" s="2" t="s">
        <v>89</v>
      </c>
    </row>
    <row r="192" customFormat="false" ht="15" hidden="false" customHeight="false" outlineLevel="0" collapsed="false">
      <c r="A192" s="8" t="s">
        <v>2450</v>
      </c>
      <c r="B192" s="8" t="s">
        <v>2450</v>
      </c>
      <c r="C192" s="2" t="s">
        <v>2451</v>
      </c>
      <c r="D192" s="2" t="s">
        <v>240</v>
      </c>
      <c r="E192" s="2" t="s">
        <v>241</v>
      </c>
      <c r="F192" s="9" t="n">
        <f aca="false">Precios!R192</f>
        <v>177</v>
      </c>
      <c r="G192" s="2" t="n">
        <v>753</v>
      </c>
      <c r="H192" s="10" t="str">
        <f aca="false">Parámetros!$B$28</f>
        <v>Nuevo</v>
      </c>
      <c r="I192" s="10" t="str">
        <f aca="false">Parámetros!$B$29</f>
        <v>Clásica</v>
      </c>
      <c r="J192" s="11" t="s">
        <v>2452</v>
      </c>
      <c r="K192" s="10" t="str">
        <f aca="false">Parámetros!$B$30</f>
        <v>Mercado Envíos</v>
      </c>
      <c r="L192" s="2" t="str">
        <f aca="false">IF(F192&gt;=Parámetros!$B$7,"Envío gratis (obligatorio en Mercado Libre)",Parámetros!$B$31)</f>
        <v>A cargo del comprador</v>
      </c>
      <c r="M192" s="10" t="str">
        <f aca="false">Parámetros!$B$32</f>
        <v>No acepto</v>
      </c>
      <c r="N192" s="10" t="str">
        <f aca="false">Parámetros!$B$33</f>
        <v>Sin garantía</v>
      </c>
      <c r="O192" s="2" t="s">
        <v>2453</v>
      </c>
      <c r="P192" s="2" t="s">
        <v>909</v>
      </c>
      <c r="Q192" s="2" t="s">
        <v>910</v>
      </c>
      <c r="R192" s="2" t="s">
        <v>246</v>
      </c>
      <c r="S192" s="2"/>
      <c r="T192" s="2" t="s">
        <v>1459</v>
      </c>
      <c r="U192" s="2" t="n">
        <v>100</v>
      </c>
      <c r="V192" s="2" t="s">
        <v>77</v>
      </c>
      <c r="W192" s="2" t="n">
        <v>1</v>
      </c>
      <c r="X192" s="2" t="s">
        <v>911</v>
      </c>
      <c r="Y192" s="2" t="s">
        <v>2454</v>
      </c>
      <c r="Z192" s="2" t="s">
        <v>136</v>
      </c>
      <c r="AA192" s="2" t="s">
        <v>251</v>
      </c>
      <c r="AB192" s="2"/>
      <c r="AC192" s="2" t="s">
        <v>2455</v>
      </c>
      <c r="AD192" s="2"/>
      <c r="AE192" s="2"/>
      <c r="AF192" s="2"/>
      <c r="AG192" s="2" t="s">
        <v>2456</v>
      </c>
      <c r="AH192" s="2" t="s">
        <v>2457</v>
      </c>
      <c r="AI192" s="2" t="s">
        <v>2458</v>
      </c>
      <c r="AJ192" s="2"/>
      <c r="AK192" s="2"/>
      <c r="AL192" s="2"/>
      <c r="AM192" s="2"/>
      <c r="AN192" s="2" t="s">
        <v>87</v>
      </c>
      <c r="AO192" s="2" t="s">
        <v>2459</v>
      </c>
      <c r="AP192" s="2" t="s">
        <v>89</v>
      </c>
    </row>
    <row r="193" customFormat="false" ht="15" hidden="false" customHeight="false" outlineLevel="0" collapsed="false">
      <c r="A193" s="8" t="s">
        <v>2460</v>
      </c>
      <c r="B193" s="8" t="s">
        <v>2460</v>
      </c>
      <c r="C193" s="2" t="s">
        <v>2461</v>
      </c>
      <c r="D193" s="2" t="s">
        <v>2351</v>
      </c>
      <c r="E193" s="2" t="s">
        <v>2352</v>
      </c>
      <c r="F193" s="9" t="n">
        <f aca="false">Precios!R193</f>
        <v>81</v>
      </c>
      <c r="G193" s="2" t="n">
        <v>345</v>
      </c>
      <c r="H193" s="10" t="str">
        <f aca="false">Parámetros!$B$28</f>
        <v>Nuevo</v>
      </c>
      <c r="I193" s="10" t="str">
        <f aca="false">Parámetros!$B$29</f>
        <v>Clásica</v>
      </c>
      <c r="J193" s="11" t="s">
        <v>2462</v>
      </c>
      <c r="K193" s="10" t="str">
        <f aca="false">Parámetros!$B$30</f>
        <v>Mercado Envíos</v>
      </c>
      <c r="L193" s="2" t="str">
        <f aca="false">IF(F193&gt;=Parámetros!$B$7,"Envío gratis (obligatorio en Mercado Libre)",Parámetros!$B$31)</f>
        <v>A cargo del comprador</v>
      </c>
      <c r="M193" s="10" t="str">
        <f aca="false">Parámetros!$B$32</f>
        <v>No acepto</v>
      </c>
      <c r="N193" s="10" t="str">
        <f aca="false">Parámetros!$B$33</f>
        <v>Sin garantía</v>
      </c>
      <c r="O193" s="2" t="s">
        <v>2463</v>
      </c>
      <c r="P193" s="2" t="s">
        <v>2355</v>
      </c>
      <c r="Q193" s="2" t="s">
        <v>617</v>
      </c>
      <c r="R193" s="2" t="s">
        <v>2464</v>
      </c>
      <c r="S193" s="2" t="s">
        <v>2465</v>
      </c>
      <c r="T193" s="2" t="s">
        <v>2466</v>
      </c>
      <c r="U193" s="2" t="n">
        <v>316</v>
      </c>
      <c r="V193" s="2" t="s">
        <v>77</v>
      </c>
      <c r="W193" s="2" t="n">
        <v>1</v>
      </c>
      <c r="X193" s="2"/>
      <c r="Y193" s="2"/>
      <c r="Z193" s="2"/>
      <c r="AA193" s="2"/>
      <c r="AB193" s="2"/>
      <c r="AC193" s="2"/>
      <c r="AD193" s="2"/>
      <c r="AE193" s="2"/>
      <c r="AF193" s="2"/>
      <c r="AG193" s="2" t="s">
        <v>2467</v>
      </c>
      <c r="AH193" s="2" t="s">
        <v>2468</v>
      </c>
      <c r="AI193" s="2" t="s">
        <v>2469</v>
      </c>
      <c r="AJ193" s="2"/>
      <c r="AK193" s="2"/>
      <c r="AL193" s="2"/>
      <c r="AM193" s="2"/>
      <c r="AN193" s="2" t="s">
        <v>175</v>
      </c>
      <c r="AO193" s="2" t="s">
        <v>2470</v>
      </c>
      <c r="AP193" s="2" t="s">
        <v>89</v>
      </c>
    </row>
    <row r="194" customFormat="false" ht="15" hidden="false" customHeight="false" outlineLevel="0" collapsed="false">
      <c r="A194" s="8" t="s">
        <v>2471</v>
      </c>
      <c r="B194" s="8" t="s">
        <v>2471</v>
      </c>
      <c r="C194" s="2" t="s">
        <v>2472</v>
      </c>
      <c r="D194" s="2" t="s">
        <v>144</v>
      </c>
      <c r="E194" s="2" t="s">
        <v>145</v>
      </c>
      <c r="F194" s="9" t="n">
        <f aca="false">Precios!R194</f>
        <v>168</v>
      </c>
      <c r="G194" s="2" t="n">
        <v>1418</v>
      </c>
      <c r="H194" s="10" t="str">
        <f aca="false">Parámetros!$B$28</f>
        <v>Nuevo</v>
      </c>
      <c r="I194" s="10" t="str">
        <f aca="false">Parámetros!$B$29</f>
        <v>Clásica</v>
      </c>
      <c r="J194" s="11" t="s">
        <v>2473</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t="s">
        <v>2474</v>
      </c>
      <c r="P194" s="2" t="s">
        <v>2475</v>
      </c>
      <c r="Q194" s="2" t="s">
        <v>2476</v>
      </c>
      <c r="R194" s="2"/>
      <c r="S194" s="2"/>
      <c r="T194" s="2" t="s">
        <v>1903</v>
      </c>
      <c r="U194" s="2" t="n">
        <v>16</v>
      </c>
      <c r="V194" s="2" t="s">
        <v>220</v>
      </c>
      <c r="W194" s="2" t="n">
        <v>16</v>
      </c>
      <c r="X194" s="2" t="s">
        <v>2477</v>
      </c>
      <c r="Y194" s="2" t="s">
        <v>2478</v>
      </c>
      <c r="Z194" s="2" t="s">
        <v>136</v>
      </c>
      <c r="AA194" s="2" t="s">
        <v>81</v>
      </c>
      <c r="AB194" s="2"/>
      <c r="AC194" s="2"/>
      <c r="AD194" s="2"/>
      <c r="AE194" s="2"/>
      <c r="AF194" s="2"/>
      <c r="AG194" s="2" t="s">
        <v>2479</v>
      </c>
      <c r="AH194" s="2" t="s">
        <v>2480</v>
      </c>
      <c r="AI194" s="2" t="s">
        <v>2481</v>
      </c>
      <c r="AJ194" s="2"/>
      <c r="AK194" s="2"/>
      <c r="AL194" s="2"/>
      <c r="AM194" s="2"/>
      <c r="AN194" s="2" t="s">
        <v>87</v>
      </c>
      <c r="AO194" s="2" t="s">
        <v>2482</v>
      </c>
      <c r="AP194" s="2" t="s">
        <v>89</v>
      </c>
    </row>
    <row r="195" customFormat="false" ht="15" hidden="false" customHeight="false" outlineLevel="0" collapsed="false">
      <c r="A195" s="8" t="s">
        <v>2483</v>
      </c>
      <c r="B195" s="8" t="s">
        <v>2483</v>
      </c>
      <c r="C195" s="2" t="s">
        <v>2484</v>
      </c>
      <c r="D195" s="2" t="s">
        <v>144</v>
      </c>
      <c r="E195" s="2" t="s">
        <v>145</v>
      </c>
      <c r="F195" s="9" t="n">
        <f aca="false">Precios!R195</f>
        <v>483.11</v>
      </c>
      <c r="G195" s="2" t="n">
        <v>105</v>
      </c>
      <c r="H195" s="10" t="str">
        <f aca="false">Parámetros!$B$28</f>
        <v>Nuevo</v>
      </c>
      <c r="I195" s="10" t="str">
        <f aca="false">Parámetros!$B$29</f>
        <v>Clásica</v>
      </c>
      <c r="J195" s="11" t="s">
        <v>2485</v>
      </c>
      <c r="K195" s="10" t="str">
        <f aca="false">Parámetros!$B$30</f>
        <v>Mercado Envíos</v>
      </c>
      <c r="L195" s="2" t="str">
        <f aca="false">IF(F195&gt;=Parámetros!$B$7,"Envío gratis (obligatorio en Mercado Libre)",Parámetros!$B$31)</f>
        <v>Envío gratis (obligatorio en Mercado Libre)</v>
      </c>
      <c r="M195" s="10" t="str">
        <f aca="false">Parámetros!$B$32</f>
        <v>No acepto</v>
      </c>
      <c r="N195" s="10" t="str">
        <f aca="false">Parámetros!$B$33</f>
        <v>Sin garantía</v>
      </c>
      <c r="O195" s="2" t="s">
        <v>2486</v>
      </c>
      <c r="P195" s="2" t="s">
        <v>2487</v>
      </c>
      <c r="Q195" s="2" t="s">
        <v>897</v>
      </c>
      <c r="R195" s="2"/>
      <c r="S195" s="2"/>
      <c r="T195" s="2" t="s">
        <v>1459</v>
      </c>
      <c r="U195" s="2" t="n">
        <v>125</v>
      </c>
      <c r="V195" s="2" t="s">
        <v>77</v>
      </c>
      <c r="W195" s="2" t="n">
        <v>1</v>
      </c>
      <c r="X195" s="2" t="s">
        <v>2488</v>
      </c>
      <c r="Y195" s="2" t="s">
        <v>2489</v>
      </c>
      <c r="Z195" s="2" t="s">
        <v>136</v>
      </c>
      <c r="AA195" s="2"/>
      <c r="AB195" s="2"/>
      <c r="AC195" s="2"/>
      <c r="AD195" s="2"/>
      <c r="AE195" s="2"/>
      <c r="AF195" s="2"/>
      <c r="AG195" s="2" t="s">
        <v>2490</v>
      </c>
      <c r="AH195" s="2" t="s">
        <v>2491</v>
      </c>
      <c r="AI195" s="2"/>
      <c r="AJ195" s="2"/>
      <c r="AK195" s="2"/>
      <c r="AL195" s="2"/>
      <c r="AM195" s="2"/>
      <c r="AN195" s="2" t="s">
        <v>87</v>
      </c>
      <c r="AO195" s="2" t="s">
        <v>2492</v>
      </c>
      <c r="AP195" s="2" t="s">
        <v>89</v>
      </c>
    </row>
    <row r="196" customFormat="false" ht="15" hidden="false" customHeight="false" outlineLevel="0" collapsed="false">
      <c r="A196" s="8" t="s">
        <v>2493</v>
      </c>
      <c r="B196" s="8" t="s">
        <v>2493</v>
      </c>
      <c r="C196" s="2" t="s">
        <v>2494</v>
      </c>
      <c r="D196" s="2" t="s">
        <v>1811</v>
      </c>
      <c r="E196" s="2" t="s">
        <v>1812</v>
      </c>
      <c r="F196" s="9" t="n">
        <f aca="false">Precios!R196</f>
        <v>57</v>
      </c>
      <c r="G196" s="2" t="n">
        <v>7401</v>
      </c>
      <c r="H196" s="10" t="str">
        <f aca="false">Parámetros!$B$28</f>
        <v>Nuevo</v>
      </c>
      <c r="I196" s="10" t="str">
        <f aca="false">Parámetros!$B$29</f>
        <v>Clásica</v>
      </c>
      <c r="J196" s="11" t="s">
        <v>2495</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t="s">
        <v>2496</v>
      </c>
      <c r="P196" s="2" t="s">
        <v>2497</v>
      </c>
      <c r="Q196" s="2" t="s">
        <v>2498</v>
      </c>
      <c r="R196" s="2" t="s">
        <v>2499</v>
      </c>
      <c r="S196" s="2"/>
      <c r="T196" s="2" t="s">
        <v>2316</v>
      </c>
      <c r="U196" s="2" t="n">
        <v>40</v>
      </c>
      <c r="V196" s="2" t="s">
        <v>100</v>
      </c>
      <c r="W196" s="2" t="n">
        <v>1</v>
      </c>
      <c r="X196" s="2" t="s">
        <v>2500</v>
      </c>
      <c r="Y196" s="2" t="s">
        <v>2501</v>
      </c>
      <c r="Z196" s="2" t="s">
        <v>341</v>
      </c>
      <c r="AA196" s="2"/>
      <c r="AB196" s="2"/>
      <c r="AC196" s="2"/>
      <c r="AD196" s="2"/>
      <c r="AE196" s="2"/>
      <c r="AF196" s="2"/>
      <c r="AG196" s="2" t="s">
        <v>2502</v>
      </c>
      <c r="AH196" s="2" t="s">
        <v>2503</v>
      </c>
      <c r="AI196" s="2" t="s">
        <v>2504</v>
      </c>
      <c r="AJ196" s="2"/>
      <c r="AK196" s="2"/>
      <c r="AL196" s="2"/>
      <c r="AM196" s="2"/>
      <c r="AN196" s="2" t="s">
        <v>87</v>
      </c>
      <c r="AO196" s="2" t="s">
        <v>2505</v>
      </c>
      <c r="AP196" s="2" t="s">
        <v>89</v>
      </c>
    </row>
    <row r="197" customFormat="false" ht="15" hidden="false" customHeight="false" outlineLevel="0" collapsed="false">
      <c r="A197" s="8" t="s">
        <v>2506</v>
      </c>
      <c r="B197" s="8" t="s">
        <v>2506</v>
      </c>
      <c r="C197" s="2" t="s">
        <v>2507</v>
      </c>
      <c r="D197" s="2" t="s">
        <v>350</v>
      </c>
      <c r="E197" s="2" t="s">
        <v>351</v>
      </c>
      <c r="F197" s="9" t="n">
        <f aca="false">Precios!R197</f>
        <v>659.31</v>
      </c>
      <c r="G197" s="2" t="n">
        <v>288</v>
      </c>
      <c r="H197" s="10" t="str">
        <f aca="false">Parámetros!$B$28</f>
        <v>Nuevo</v>
      </c>
      <c r="I197" s="10" t="str">
        <f aca="false">Parámetros!$B$29</f>
        <v>Clásica</v>
      </c>
      <c r="J197" s="11" t="s">
        <v>2508</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t="s">
        <v>2509</v>
      </c>
      <c r="P197" s="2" t="s">
        <v>2510</v>
      </c>
      <c r="Q197" s="2" t="s">
        <v>2511</v>
      </c>
      <c r="R197" s="2" t="s">
        <v>2512</v>
      </c>
      <c r="S197" s="2"/>
      <c r="T197" s="2" t="s">
        <v>152</v>
      </c>
      <c r="U197" s="2" t="n">
        <v>20</v>
      </c>
      <c r="V197" s="2" t="s">
        <v>133</v>
      </c>
      <c r="W197" s="2" t="n">
        <v>20</v>
      </c>
      <c r="X197" s="2" t="s">
        <v>2513</v>
      </c>
      <c r="Y197" s="2" t="s">
        <v>2514</v>
      </c>
      <c r="Z197" s="2" t="s">
        <v>136</v>
      </c>
      <c r="AA197" s="2"/>
      <c r="AB197" s="2"/>
      <c r="AC197" s="2"/>
      <c r="AD197" s="2"/>
      <c r="AE197" s="2"/>
      <c r="AF197" s="2"/>
      <c r="AG197" s="2" t="s">
        <v>2515</v>
      </c>
      <c r="AH197" s="2" t="s">
        <v>2516</v>
      </c>
      <c r="AI197" s="2" t="s">
        <v>2517</v>
      </c>
      <c r="AJ197" s="2"/>
      <c r="AK197" s="2"/>
      <c r="AL197" s="2"/>
      <c r="AM197" s="2"/>
      <c r="AN197" s="2" t="s">
        <v>87</v>
      </c>
      <c r="AO197" s="2" t="s">
        <v>2518</v>
      </c>
      <c r="AP197" s="2" t="s">
        <v>89</v>
      </c>
    </row>
    <row r="198" customFormat="false" ht="15" hidden="false" customHeight="false" outlineLevel="0" collapsed="false">
      <c r="A198" s="8" t="s">
        <v>2519</v>
      </c>
      <c r="B198" s="8" t="s">
        <v>2519</v>
      </c>
      <c r="C198" s="2" t="s">
        <v>2520</v>
      </c>
      <c r="D198" s="2" t="s">
        <v>1093</v>
      </c>
      <c r="E198" s="2" t="s">
        <v>1094</v>
      </c>
      <c r="F198" s="9" t="n">
        <f aca="false">Precios!R198</f>
        <v>1312</v>
      </c>
      <c r="G198" s="2" t="n">
        <v>151</v>
      </c>
      <c r="H198" s="10" t="str">
        <f aca="false">Parámetros!$B$28</f>
        <v>Nuevo</v>
      </c>
      <c r="I198" s="10" t="str">
        <f aca="false">Parámetros!$B$29</f>
        <v>Clásica</v>
      </c>
      <c r="J198" s="11" t="s">
        <v>2521</v>
      </c>
      <c r="K198" s="10" t="str">
        <f aca="false">Parámetros!$B$30</f>
        <v>Mercado Envíos</v>
      </c>
      <c r="L198" s="2" t="str">
        <f aca="false">IF(F198&gt;=Parámetros!$B$7,"Envío gratis (obligatorio en Mercado Libre)",Parámetros!$B$31)</f>
        <v>Envío gratis (obligatorio en Mercado Libre)</v>
      </c>
      <c r="M198" s="10" t="str">
        <f aca="false">Parámetros!$B$32</f>
        <v>No acepto</v>
      </c>
      <c r="N198" s="10" t="str">
        <f aca="false">Parámetros!$B$33</f>
        <v>Sin garantía</v>
      </c>
      <c r="O198" s="2" t="s">
        <v>2522</v>
      </c>
      <c r="P198" s="2" t="s">
        <v>2523</v>
      </c>
      <c r="Q198" s="2" t="s">
        <v>2524</v>
      </c>
      <c r="R198" s="2"/>
      <c r="S198" s="2" t="s">
        <v>2525</v>
      </c>
      <c r="T198" s="2" t="s">
        <v>152</v>
      </c>
      <c r="U198" s="2" t="n">
        <v>100</v>
      </c>
      <c r="V198" s="2" t="s">
        <v>133</v>
      </c>
      <c r="W198" s="2" t="n">
        <v>100</v>
      </c>
      <c r="X198" s="2" t="s">
        <v>2526</v>
      </c>
      <c r="Y198" s="2" t="s">
        <v>2525</v>
      </c>
      <c r="Z198" s="2" t="s">
        <v>136</v>
      </c>
      <c r="AA198" s="2"/>
      <c r="AB198" s="2"/>
      <c r="AC198" s="2"/>
      <c r="AD198" s="2"/>
      <c r="AE198" s="2"/>
      <c r="AF198" s="2"/>
      <c r="AG198" s="2" t="s">
        <v>2527</v>
      </c>
      <c r="AH198" s="2" t="s">
        <v>2528</v>
      </c>
      <c r="AI198" s="2" t="s">
        <v>2529</v>
      </c>
      <c r="AJ198" s="2"/>
      <c r="AK198" s="2"/>
      <c r="AL198" s="2"/>
      <c r="AM198" s="2"/>
      <c r="AN198" s="2" t="s">
        <v>87</v>
      </c>
      <c r="AO198" s="2" t="s">
        <v>2530</v>
      </c>
      <c r="AP198" s="2" t="s">
        <v>89</v>
      </c>
    </row>
    <row r="199" customFormat="false" ht="15" hidden="false" customHeight="false" outlineLevel="0" collapsed="false">
      <c r="A199" s="8" t="s">
        <v>2531</v>
      </c>
      <c r="B199" s="8" t="s">
        <v>2531</v>
      </c>
      <c r="C199" s="2" t="s">
        <v>2532</v>
      </c>
      <c r="D199" s="2" t="s">
        <v>1811</v>
      </c>
      <c r="E199" s="2" t="s">
        <v>1812</v>
      </c>
      <c r="F199" s="9" t="n">
        <f aca="false">Precios!R199</f>
        <v>127</v>
      </c>
      <c r="G199" s="2" t="n">
        <v>3015</v>
      </c>
      <c r="H199" s="10" t="str">
        <f aca="false">Parámetros!$B$28</f>
        <v>Nuevo</v>
      </c>
      <c r="I199" s="10" t="str">
        <f aca="false">Parámetros!$B$29</f>
        <v>Clásica</v>
      </c>
      <c r="J199" s="11" t="s">
        <v>2533</v>
      </c>
      <c r="K199" s="10" t="str">
        <f aca="false">Parámetros!$B$30</f>
        <v>Mercado Envíos</v>
      </c>
      <c r="L199" s="2" t="str">
        <f aca="false">IF(F199&gt;=Parámetros!$B$7,"Envío gratis (obligatorio en Mercado Libre)",Parámetros!$B$31)</f>
        <v>A cargo del comprador</v>
      </c>
      <c r="M199" s="10" t="str">
        <f aca="false">Parámetros!$B$32</f>
        <v>No acepto</v>
      </c>
      <c r="N199" s="10" t="str">
        <f aca="false">Parámetros!$B$33</f>
        <v>Sin garantía</v>
      </c>
      <c r="O199" s="2"/>
      <c r="P199" s="2" t="s">
        <v>2534</v>
      </c>
      <c r="Q199" s="2" t="s">
        <v>2535</v>
      </c>
      <c r="R199" s="2"/>
      <c r="S199" s="2"/>
      <c r="T199" s="2" t="s">
        <v>2536</v>
      </c>
      <c r="U199" s="2" t="n">
        <v>60</v>
      </c>
      <c r="V199" s="2" t="s">
        <v>77</v>
      </c>
      <c r="W199" s="2" t="n">
        <v>1</v>
      </c>
      <c r="X199" s="2" t="s">
        <v>2537</v>
      </c>
      <c r="Y199" s="2"/>
      <c r="Z199" s="2" t="s">
        <v>341</v>
      </c>
      <c r="AA199" s="2"/>
      <c r="AB199" s="2"/>
      <c r="AC199" s="2"/>
      <c r="AD199" s="2"/>
      <c r="AE199" s="2"/>
      <c r="AF199" s="2"/>
      <c r="AG199" s="2" t="s">
        <v>2538</v>
      </c>
      <c r="AH199" s="2" t="s">
        <v>2539</v>
      </c>
      <c r="AI199" s="2" t="s">
        <v>2540</v>
      </c>
      <c r="AJ199" s="2"/>
      <c r="AK199" s="2"/>
      <c r="AL199" s="2"/>
      <c r="AM199" s="2"/>
      <c r="AN199" s="2" t="s">
        <v>87</v>
      </c>
      <c r="AO199" s="2" t="s">
        <v>2541</v>
      </c>
      <c r="AP199" s="2" t="s">
        <v>89</v>
      </c>
    </row>
    <row r="200" customFormat="false" ht="15" hidden="false" customHeight="false" outlineLevel="0" collapsed="false">
      <c r="A200" s="8" t="s">
        <v>2542</v>
      </c>
      <c r="B200" s="8" t="s">
        <v>2542</v>
      </c>
      <c r="C200" s="2" t="s">
        <v>2543</v>
      </c>
      <c r="D200" s="2" t="s">
        <v>445</v>
      </c>
      <c r="E200" s="2" t="s">
        <v>446</v>
      </c>
      <c r="F200" s="9" t="n">
        <f aca="false">Precios!R200</f>
        <v>663</v>
      </c>
      <c r="G200" s="2" t="n">
        <v>474</v>
      </c>
      <c r="H200" s="10" t="str">
        <f aca="false">Parámetros!$B$28</f>
        <v>Nuevo</v>
      </c>
      <c r="I200" s="10" t="str">
        <f aca="false">Parámetros!$B$29</f>
        <v>Clásica</v>
      </c>
      <c r="J200" s="11" t="s">
        <v>2544</v>
      </c>
      <c r="K200" s="10" t="str">
        <f aca="false">Parámetros!$B$30</f>
        <v>Mercado Envíos</v>
      </c>
      <c r="L200" s="2" t="str">
        <f aca="false">IF(F200&gt;=Parámetros!$B$7,"Envío gratis (obligatorio en Mercado Libre)",Parámetros!$B$31)</f>
        <v>Envío gratis (obligatorio en Mercado Libre)</v>
      </c>
      <c r="M200" s="10" t="str">
        <f aca="false">Parámetros!$B$32</f>
        <v>No acepto</v>
      </c>
      <c r="N200" s="10" t="str">
        <f aca="false">Parámetros!$B$33</f>
        <v>Sin garantía</v>
      </c>
      <c r="O200" s="2" t="s">
        <v>2545</v>
      </c>
      <c r="P200" s="2" t="s">
        <v>2546</v>
      </c>
      <c r="Q200" s="2" t="s">
        <v>949</v>
      </c>
      <c r="R200" s="2" t="s">
        <v>2098</v>
      </c>
      <c r="S200" s="2"/>
      <c r="T200" s="2" t="s">
        <v>2547</v>
      </c>
      <c r="U200" s="2" t="n">
        <v>1</v>
      </c>
      <c r="V200" s="2" t="s">
        <v>2548</v>
      </c>
      <c r="W200" s="2" t="n">
        <v>1</v>
      </c>
      <c r="X200" s="2" t="s">
        <v>2100</v>
      </c>
      <c r="Y200" s="2" t="s">
        <v>2101</v>
      </c>
      <c r="Z200" s="2" t="s">
        <v>80</v>
      </c>
      <c r="AA200" s="2"/>
      <c r="AB200" s="2"/>
      <c r="AC200" s="2"/>
      <c r="AD200" s="2"/>
      <c r="AE200" s="2"/>
      <c r="AF200" s="2"/>
      <c r="AG200" s="2" t="s">
        <v>2549</v>
      </c>
      <c r="AH200" s="2" t="s">
        <v>2550</v>
      </c>
      <c r="AI200" s="2" t="s">
        <v>2551</v>
      </c>
      <c r="AJ200" s="2"/>
      <c r="AK200" s="2"/>
      <c r="AL200" s="2"/>
      <c r="AM200" s="2"/>
      <c r="AN200" s="2" t="s">
        <v>87</v>
      </c>
      <c r="AO200" s="2" t="s">
        <v>2552</v>
      </c>
      <c r="AP200" s="2" t="s">
        <v>89</v>
      </c>
    </row>
    <row r="201" customFormat="false" ht="15" hidden="false" customHeight="false" outlineLevel="0" collapsed="false">
      <c r="A201" s="8" t="s">
        <v>2553</v>
      </c>
      <c r="B201" s="8" t="s">
        <v>2553</v>
      </c>
      <c r="C201" s="2" t="s">
        <v>2554</v>
      </c>
      <c r="D201" s="2" t="s">
        <v>144</v>
      </c>
      <c r="E201" s="2" t="s">
        <v>145</v>
      </c>
      <c r="F201" s="9" t="n">
        <f aca="false">Precios!R201</f>
        <v>292</v>
      </c>
      <c r="G201" s="2" t="n">
        <v>874</v>
      </c>
      <c r="H201" s="10" t="str">
        <f aca="false">Parámetros!$B$28</f>
        <v>Nuevo</v>
      </c>
      <c r="I201" s="10" t="str">
        <f aca="false">Parámetros!$B$29</f>
        <v>Clásica</v>
      </c>
      <c r="J201" s="11" t="s">
        <v>2555</v>
      </c>
      <c r="K201" s="10" t="str">
        <f aca="false">Parámetros!$B$30</f>
        <v>Mercado Envíos</v>
      </c>
      <c r="L201" s="2" t="str">
        <f aca="false">IF(F201&gt;=Parámetros!$B$7,"Envío gratis (obligatorio en Mercado Libre)",Parámetros!$B$31)</f>
        <v>A cargo del comprador</v>
      </c>
      <c r="M201" s="10" t="str">
        <f aca="false">Parámetros!$B$32</f>
        <v>No acepto</v>
      </c>
      <c r="N201" s="10" t="str">
        <f aca="false">Parámetros!$B$33</f>
        <v>Sin garantía</v>
      </c>
      <c r="O201" s="2" t="s">
        <v>2556</v>
      </c>
      <c r="P201" s="2" t="s">
        <v>2557</v>
      </c>
      <c r="Q201" s="2" t="s">
        <v>910</v>
      </c>
      <c r="R201" s="2"/>
      <c r="S201" s="2"/>
      <c r="T201" s="2" t="s">
        <v>1127</v>
      </c>
      <c r="U201" s="2" t="n">
        <v>10</v>
      </c>
      <c r="V201" s="2" t="s">
        <v>757</v>
      </c>
      <c r="W201" s="2" t="n">
        <v>10</v>
      </c>
      <c r="X201" s="2" t="s">
        <v>2302</v>
      </c>
      <c r="Y201" s="2" t="s">
        <v>2558</v>
      </c>
      <c r="Z201" s="2" t="s">
        <v>136</v>
      </c>
      <c r="AA201" s="2" t="s">
        <v>1130</v>
      </c>
      <c r="AB201" s="2"/>
      <c r="AC201" s="2"/>
      <c r="AD201" s="2"/>
      <c r="AE201" s="2"/>
      <c r="AF201" s="2"/>
      <c r="AG201" s="2" t="s">
        <v>2559</v>
      </c>
      <c r="AH201" s="2" t="s">
        <v>2560</v>
      </c>
      <c r="AI201" s="2"/>
      <c r="AJ201" s="2"/>
      <c r="AK201" s="2"/>
      <c r="AL201" s="2"/>
      <c r="AM201" s="2"/>
      <c r="AN201" s="2" t="s">
        <v>87</v>
      </c>
      <c r="AO201" s="2" t="s">
        <v>2561</v>
      </c>
      <c r="AP201" s="2" t="s">
        <v>89</v>
      </c>
    </row>
    <row r="202" customFormat="false" ht="15" hidden="false" customHeight="false" outlineLevel="0" collapsed="false">
      <c r="A202" s="8" t="s">
        <v>2562</v>
      </c>
      <c r="B202" s="8" t="s">
        <v>2562</v>
      </c>
      <c r="C202" s="2" t="s">
        <v>2563</v>
      </c>
      <c r="D202" s="2" t="s">
        <v>1811</v>
      </c>
      <c r="E202" s="2" t="s">
        <v>1812</v>
      </c>
      <c r="F202" s="9" t="n">
        <f aca="false">Precios!R202</f>
        <v>402</v>
      </c>
      <c r="G202" s="2" t="n">
        <v>157</v>
      </c>
      <c r="H202" s="10" t="str">
        <f aca="false">Parámetros!$B$28</f>
        <v>Nuevo</v>
      </c>
      <c r="I202" s="10" t="str">
        <f aca="false">Parámetros!$B$29</f>
        <v>Clásica</v>
      </c>
      <c r="J202" s="11" t="s">
        <v>2564</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t="s">
        <v>2565</v>
      </c>
      <c r="P202" s="2" t="s">
        <v>2566</v>
      </c>
      <c r="Q202" s="2"/>
      <c r="R202" s="2"/>
      <c r="S202" s="2"/>
      <c r="T202" s="2" t="s">
        <v>2084</v>
      </c>
      <c r="U202" s="2" t="n">
        <v>85</v>
      </c>
      <c r="V202" s="2" t="s">
        <v>100</v>
      </c>
      <c r="W202" s="2" t="n">
        <v>1</v>
      </c>
      <c r="X202" s="2" t="s">
        <v>2567</v>
      </c>
      <c r="Y202" s="2" t="s">
        <v>2568</v>
      </c>
      <c r="Z202" s="2" t="s">
        <v>341</v>
      </c>
      <c r="AA202" s="2"/>
      <c r="AB202" s="2"/>
      <c r="AC202" s="2"/>
      <c r="AD202" s="2"/>
      <c r="AE202" s="2"/>
      <c r="AF202" s="2"/>
      <c r="AG202" s="2" t="s">
        <v>2569</v>
      </c>
      <c r="AH202" s="2" t="s">
        <v>2570</v>
      </c>
      <c r="AI202" s="2" t="s">
        <v>2571</v>
      </c>
      <c r="AJ202" s="2"/>
      <c r="AK202" s="2"/>
      <c r="AL202" s="2"/>
      <c r="AM202" s="2"/>
      <c r="AN202" s="2" t="s">
        <v>87</v>
      </c>
      <c r="AO202" s="2" t="s">
        <v>2572</v>
      </c>
      <c r="AP202" s="2" t="s">
        <v>89</v>
      </c>
    </row>
    <row r="203" customFormat="false" ht="15" hidden="false" customHeight="false" outlineLevel="0" collapsed="false">
      <c r="A203" s="8" t="s">
        <v>2573</v>
      </c>
      <c r="B203" s="8" t="s">
        <v>2573</v>
      </c>
      <c r="C203" s="2" t="s">
        <v>2574</v>
      </c>
      <c r="D203" s="2" t="s">
        <v>162</v>
      </c>
      <c r="E203" s="2" t="s">
        <v>163</v>
      </c>
      <c r="F203" s="9" t="n">
        <f aca="false">Precios!R203</f>
        <v>231.7</v>
      </c>
      <c r="G203" s="2" t="n">
        <v>223</v>
      </c>
      <c r="H203" s="10" t="str">
        <f aca="false">Parámetros!$B$28</f>
        <v>Nuevo</v>
      </c>
      <c r="I203" s="10" t="str">
        <f aca="false">Parámetros!$B$29</f>
        <v>Clásica</v>
      </c>
      <c r="J203" s="11" t="s">
        <v>2575</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t="s">
        <v>2576</v>
      </c>
      <c r="P203" s="2" t="s">
        <v>230</v>
      </c>
      <c r="Q203" s="2" t="s">
        <v>601</v>
      </c>
      <c r="R203" s="2" t="s">
        <v>936</v>
      </c>
      <c r="S203" s="2" t="s">
        <v>233</v>
      </c>
      <c r="T203" s="2" t="s">
        <v>170</v>
      </c>
      <c r="U203" s="2" t="n">
        <v>40</v>
      </c>
      <c r="V203" s="2" t="s">
        <v>171</v>
      </c>
      <c r="W203" s="2" t="n">
        <v>40</v>
      </c>
      <c r="X203" s="2"/>
      <c r="Y203" s="2"/>
      <c r="Z203" s="2"/>
      <c r="AA203" s="2" t="s">
        <v>169</v>
      </c>
      <c r="AB203" s="2" t="s">
        <v>233</v>
      </c>
      <c r="AC203" s="2"/>
      <c r="AD203" s="2" t="s">
        <v>103</v>
      </c>
      <c r="AE203" s="2"/>
      <c r="AF203" s="2"/>
      <c r="AG203" s="2" t="s">
        <v>2577</v>
      </c>
      <c r="AH203" s="2" t="s">
        <v>2578</v>
      </c>
      <c r="AI203" s="2" t="s">
        <v>2579</v>
      </c>
      <c r="AJ203" s="2"/>
      <c r="AK203" s="2"/>
      <c r="AL203" s="2"/>
      <c r="AM203" s="2"/>
      <c r="AN203" s="2" t="s">
        <v>175</v>
      </c>
      <c r="AO203" s="2" t="s">
        <v>2580</v>
      </c>
      <c r="AP203" s="2" t="s">
        <v>89</v>
      </c>
    </row>
    <row r="204" customFormat="false" ht="15" hidden="false" customHeight="false" outlineLevel="0" collapsed="false">
      <c r="A204" s="8" t="s">
        <v>2581</v>
      </c>
      <c r="B204" s="8" t="s">
        <v>2581</v>
      </c>
      <c r="C204" s="2" t="s">
        <v>2582</v>
      </c>
      <c r="D204" s="2" t="s">
        <v>144</v>
      </c>
      <c r="E204" s="2" t="s">
        <v>145</v>
      </c>
      <c r="F204" s="9" t="n">
        <f aca="false">Precios!R204</f>
        <v>257</v>
      </c>
      <c r="G204" s="2" t="n">
        <v>846</v>
      </c>
      <c r="H204" s="10" t="str">
        <f aca="false">Parámetros!$B$28</f>
        <v>Nuevo</v>
      </c>
      <c r="I204" s="10" t="str">
        <f aca="false">Parámetros!$B$29</f>
        <v>Clásica</v>
      </c>
      <c r="J204" s="11" t="s">
        <v>2583</v>
      </c>
      <c r="K204" s="10" t="str">
        <f aca="false">Parámetros!$B$30</f>
        <v>Mercado Envíos</v>
      </c>
      <c r="L204" s="2" t="str">
        <f aca="false">IF(F204&gt;=Parámetros!$B$7,"Envío gratis (obligatorio en Mercado Libre)",Parámetros!$B$31)</f>
        <v>A cargo del comprador</v>
      </c>
      <c r="M204" s="10" t="str">
        <f aca="false">Parámetros!$B$32</f>
        <v>No acepto</v>
      </c>
      <c r="N204" s="10" t="str">
        <f aca="false">Parámetros!$B$33</f>
        <v>Sin garantía</v>
      </c>
      <c r="O204" s="2" t="s">
        <v>2584</v>
      </c>
      <c r="P204" s="2" t="s">
        <v>2585</v>
      </c>
      <c r="Q204" s="2"/>
      <c r="R204" s="2"/>
      <c r="S204" s="2"/>
      <c r="T204" s="2" t="s">
        <v>152</v>
      </c>
      <c r="U204" s="2" t="n">
        <v>24</v>
      </c>
      <c r="V204" s="2" t="s">
        <v>133</v>
      </c>
      <c r="W204" s="2" t="n">
        <v>24</v>
      </c>
      <c r="X204" s="2" t="s">
        <v>2586</v>
      </c>
      <c r="Y204" s="2" t="s">
        <v>2587</v>
      </c>
      <c r="Z204" s="2" t="s">
        <v>136</v>
      </c>
      <c r="AA204" s="2"/>
      <c r="AB204" s="2"/>
      <c r="AC204" s="2"/>
      <c r="AD204" s="2"/>
      <c r="AE204" s="2"/>
      <c r="AF204" s="2"/>
      <c r="AG204" s="2" t="s">
        <v>2588</v>
      </c>
      <c r="AH204" s="2" t="s">
        <v>2589</v>
      </c>
      <c r="AI204" s="2" t="s">
        <v>2590</v>
      </c>
      <c r="AJ204" s="2"/>
      <c r="AK204" s="2"/>
      <c r="AL204" s="2"/>
      <c r="AM204" s="2"/>
      <c r="AN204" s="2" t="s">
        <v>87</v>
      </c>
      <c r="AO204" s="2" t="s">
        <v>2591</v>
      </c>
      <c r="AP204" s="2" t="s">
        <v>89</v>
      </c>
    </row>
    <row r="205" customFormat="false" ht="15" hidden="false" customHeight="false" outlineLevel="0" collapsed="false">
      <c r="A205" s="8" t="s">
        <v>2592</v>
      </c>
      <c r="B205" s="8" t="s">
        <v>2592</v>
      </c>
      <c r="C205" s="2" t="s">
        <v>2593</v>
      </c>
      <c r="D205" s="2" t="s">
        <v>68</v>
      </c>
      <c r="E205" s="2" t="s">
        <v>69</v>
      </c>
      <c r="F205" s="9" t="n">
        <f aca="false">Precios!R205</f>
        <v>218</v>
      </c>
      <c r="G205" s="2" t="n">
        <v>158</v>
      </c>
      <c r="H205" s="10" t="str">
        <f aca="false">Parámetros!$B$28</f>
        <v>Nuevo</v>
      </c>
      <c r="I205" s="10" t="str">
        <f aca="false">Parámetros!$B$29</f>
        <v>Clásica</v>
      </c>
      <c r="J205" s="11" t="s">
        <v>2594</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t="s">
        <v>2595</v>
      </c>
      <c r="P205" s="2" t="s">
        <v>2510</v>
      </c>
      <c r="Q205" s="2" t="s">
        <v>2596</v>
      </c>
      <c r="R205" s="2"/>
      <c r="S205" s="2"/>
      <c r="T205" s="2" t="s">
        <v>2597</v>
      </c>
      <c r="U205" s="2" t="n">
        <v>2</v>
      </c>
      <c r="V205" s="2" t="s">
        <v>757</v>
      </c>
      <c r="W205" s="2" t="n">
        <v>2</v>
      </c>
      <c r="X205" s="2" t="s">
        <v>2598</v>
      </c>
      <c r="Y205" s="2" t="s">
        <v>2599</v>
      </c>
      <c r="Z205" s="2" t="s">
        <v>2600</v>
      </c>
      <c r="AA205" s="2"/>
      <c r="AB205" s="2"/>
      <c r="AC205" s="2"/>
      <c r="AD205" s="2"/>
      <c r="AE205" s="2"/>
      <c r="AF205" s="2"/>
      <c r="AG205" s="2" t="s">
        <v>2601</v>
      </c>
      <c r="AH205" s="2" t="s">
        <v>2602</v>
      </c>
      <c r="AI205" s="2" t="s">
        <v>2603</v>
      </c>
      <c r="AJ205" s="2" t="s">
        <v>2604</v>
      </c>
      <c r="AK205" s="2"/>
      <c r="AL205" s="2"/>
      <c r="AM205" s="2"/>
      <c r="AN205" s="2" t="s">
        <v>87</v>
      </c>
      <c r="AO205" s="2" t="s">
        <v>2605</v>
      </c>
      <c r="AP205" s="2" t="s">
        <v>89</v>
      </c>
    </row>
    <row r="206" customFormat="false" ht="15" hidden="false" customHeight="false" outlineLevel="0" collapsed="false">
      <c r="A206" s="8" t="s">
        <v>2606</v>
      </c>
      <c r="B206" s="8" t="s">
        <v>2606</v>
      </c>
      <c r="C206" s="2" t="s">
        <v>2607</v>
      </c>
      <c r="D206" s="2" t="s">
        <v>144</v>
      </c>
      <c r="E206" s="2" t="s">
        <v>145</v>
      </c>
      <c r="F206" s="9" t="n">
        <f aca="false">Precios!R206</f>
        <v>1280</v>
      </c>
      <c r="G206" s="2" t="n">
        <v>175</v>
      </c>
      <c r="H206" s="10" t="str">
        <f aca="false">Parámetros!$B$28</f>
        <v>Nuevo</v>
      </c>
      <c r="I206" s="10" t="str">
        <f aca="false">Parámetros!$B$29</f>
        <v>Clásica</v>
      </c>
      <c r="J206" s="11" t="s">
        <v>2608</v>
      </c>
      <c r="K206" s="10" t="str">
        <f aca="false">Parámetros!$B$30</f>
        <v>Mercado Envíos</v>
      </c>
      <c r="L206" s="2" t="str">
        <f aca="false">IF(F206&gt;=Parámetros!$B$7,"Envío gratis (obligatorio en Mercado Libre)",Parámetros!$B$31)</f>
        <v>Envío gratis (obligatorio en Mercado Libre)</v>
      </c>
      <c r="M206" s="10" t="str">
        <f aca="false">Parámetros!$B$32</f>
        <v>No acepto</v>
      </c>
      <c r="N206" s="10" t="str">
        <f aca="false">Parámetros!$B$33</f>
        <v>Sin garantía</v>
      </c>
      <c r="O206" s="2" t="s">
        <v>2609</v>
      </c>
      <c r="P206" s="2" t="s">
        <v>1180</v>
      </c>
      <c r="Q206" s="2" t="s">
        <v>355</v>
      </c>
      <c r="R206" s="2" t="s">
        <v>1181</v>
      </c>
      <c r="S206" s="2"/>
      <c r="T206" s="2" t="s">
        <v>1183</v>
      </c>
      <c r="U206" s="2" t="n">
        <v>60</v>
      </c>
      <c r="V206" s="2" t="s">
        <v>133</v>
      </c>
      <c r="W206" s="2" t="n">
        <v>60</v>
      </c>
      <c r="X206" s="2" t="s">
        <v>2610</v>
      </c>
      <c r="Y206" s="2" t="s">
        <v>2611</v>
      </c>
      <c r="Z206" s="2" t="s">
        <v>136</v>
      </c>
      <c r="AA206" s="2" t="s">
        <v>81</v>
      </c>
      <c r="AB206" s="2"/>
      <c r="AC206" s="2"/>
      <c r="AD206" s="2"/>
      <c r="AE206" s="2"/>
      <c r="AF206" s="2"/>
      <c r="AG206" s="2" t="s">
        <v>2612</v>
      </c>
      <c r="AH206" s="2" t="s">
        <v>2613</v>
      </c>
      <c r="AI206" s="2" t="s">
        <v>2614</v>
      </c>
      <c r="AJ206" s="2" t="s">
        <v>2615</v>
      </c>
      <c r="AK206" s="2"/>
      <c r="AL206" s="2"/>
      <c r="AM206" s="2"/>
      <c r="AN206" s="2" t="s">
        <v>87</v>
      </c>
      <c r="AO206" s="2" t="s">
        <v>2616</v>
      </c>
      <c r="AP206" s="2" t="s">
        <v>89</v>
      </c>
    </row>
    <row r="207" customFormat="false" ht="15" hidden="false" customHeight="false" outlineLevel="0" collapsed="false">
      <c r="A207" s="8" t="s">
        <v>2617</v>
      </c>
      <c r="B207" s="8" t="s">
        <v>2617</v>
      </c>
      <c r="C207" s="2" t="s">
        <v>2618</v>
      </c>
      <c r="D207" s="2" t="s">
        <v>2351</v>
      </c>
      <c r="E207" s="2" t="s">
        <v>2352</v>
      </c>
      <c r="F207" s="9" t="n">
        <f aca="false">Precios!R207</f>
        <v>81</v>
      </c>
      <c r="G207" s="2" t="n">
        <v>284</v>
      </c>
      <c r="H207" s="10" t="str">
        <f aca="false">Parámetros!$B$28</f>
        <v>Nuevo</v>
      </c>
      <c r="I207" s="10" t="str">
        <f aca="false">Parámetros!$B$29</f>
        <v>Clásica</v>
      </c>
      <c r="J207" s="11" t="s">
        <v>2619</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t="s">
        <v>2620</v>
      </c>
      <c r="P207" s="2" t="s">
        <v>2355</v>
      </c>
      <c r="Q207" s="2" t="s">
        <v>617</v>
      </c>
      <c r="R207" s="2" t="s">
        <v>2356</v>
      </c>
      <c r="S207" s="2" t="s">
        <v>2621</v>
      </c>
      <c r="T207" s="2" t="s">
        <v>2466</v>
      </c>
      <c r="U207" s="2" t="n">
        <v>316</v>
      </c>
      <c r="V207" s="2" t="s">
        <v>77</v>
      </c>
      <c r="W207" s="2" t="n">
        <v>1</v>
      </c>
      <c r="X207" s="2"/>
      <c r="Y207" s="2"/>
      <c r="Z207" s="2"/>
      <c r="AA207" s="2"/>
      <c r="AB207" s="2"/>
      <c r="AC207" s="2" t="s">
        <v>2357</v>
      </c>
      <c r="AD207" s="2"/>
      <c r="AE207" s="2" t="s">
        <v>2622</v>
      </c>
      <c r="AF207" s="2"/>
      <c r="AG207" s="2" t="s">
        <v>2623</v>
      </c>
      <c r="AH207" s="2" t="s">
        <v>2624</v>
      </c>
      <c r="AI207" s="2" t="s">
        <v>2625</v>
      </c>
      <c r="AJ207" s="2"/>
      <c r="AK207" s="2"/>
      <c r="AL207" s="2"/>
      <c r="AM207" s="2"/>
      <c r="AN207" s="2" t="s">
        <v>175</v>
      </c>
      <c r="AO207" s="2" t="s">
        <v>2626</v>
      </c>
      <c r="AP207" s="2" t="s">
        <v>89</v>
      </c>
    </row>
    <row r="208" customFormat="false" ht="15" hidden="false" customHeight="false" outlineLevel="0" collapsed="false">
      <c r="A208" s="8" t="s">
        <v>2627</v>
      </c>
      <c r="B208" s="8" t="s">
        <v>2627</v>
      </c>
      <c r="C208" s="2" t="s">
        <v>2628</v>
      </c>
      <c r="D208" s="2" t="s">
        <v>2629</v>
      </c>
      <c r="E208" s="2" t="s">
        <v>2630</v>
      </c>
      <c r="F208" s="9" t="n">
        <f aca="false">Precios!R208</f>
        <v>177</v>
      </c>
      <c r="G208" s="2" t="n">
        <v>948</v>
      </c>
      <c r="H208" s="10" t="str">
        <f aca="false">Parámetros!$B$28</f>
        <v>Nuevo</v>
      </c>
      <c r="I208" s="10" t="str">
        <f aca="false">Parámetros!$B$29</f>
        <v>Clásica</v>
      </c>
      <c r="J208" s="11" t="s">
        <v>2631</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t="s">
        <v>2632</v>
      </c>
      <c r="P208" s="2" t="s">
        <v>2633</v>
      </c>
      <c r="Q208" s="2" t="s">
        <v>2634</v>
      </c>
      <c r="R208" s="2"/>
      <c r="S208" s="2"/>
      <c r="T208" s="2" t="s">
        <v>2635</v>
      </c>
      <c r="U208" s="2" t="n">
        <v>24</v>
      </c>
      <c r="V208" s="2" t="s">
        <v>2636</v>
      </c>
      <c r="W208" s="2" t="n">
        <v>24</v>
      </c>
      <c r="X208" s="2" t="s">
        <v>2637</v>
      </c>
      <c r="Y208" s="2" t="s">
        <v>2268</v>
      </c>
      <c r="Z208" s="2" t="s">
        <v>136</v>
      </c>
      <c r="AA208" s="2"/>
      <c r="AB208" s="2"/>
      <c r="AC208" s="2" t="s">
        <v>2455</v>
      </c>
      <c r="AD208" s="2"/>
      <c r="AE208" s="2"/>
      <c r="AF208" s="2"/>
      <c r="AG208" s="2" t="s">
        <v>2638</v>
      </c>
      <c r="AH208" s="2" t="s">
        <v>2639</v>
      </c>
      <c r="AI208" s="2" t="s">
        <v>2640</v>
      </c>
      <c r="AJ208" s="2"/>
      <c r="AK208" s="2"/>
      <c r="AL208" s="2"/>
      <c r="AM208" s="2"/>
      <c r="AN208" s="2" t="s">
        <v>87</v>
      </c>
      <c r="AO208" s="2" t="s">
        <v>2641</v>
      </c>
      <c r="AP208" s="2" t="s">
        <v>89</v>
      </c>
    </row>
    <row r="209" customFormat="false" ht="15" hidden="false" customHeight="false" outlineLevel="0" collapsed="false">
      <c r="A209" s="8" t="s">
        <v>2642</v>
      </c>
      <c r="B209" s="8" t="s">
        <v>2642</v>
      </c>
      <c r="C209" s="2" t="s">
        <v>2643</v>
      </c>
      <c r="D209" s="2" t="s">
        <v>2644</v>
      </c>
      <c r="E209" s="2" t="s">
        <v>2645</v>
      </c>
      <c r="F209" s="9" t="n">
        <f aca="false">Precios!R209</f>
        <v>133</v>
      </c>
      <c r="G209" s="2" t="n">
        <v>1143</v>
      </c>
      <c r="H209" s="10" t="str">
        <f aca="false">Parámetros!$B$28</f>
        <v>Nuevo</v>
      </c>
      <c r="I209" s="10" t="str">
        <f aca="false">Parámetros!$B$29</f>
        <v>Clásica</v>
      </c>
      <c r="J209" s="11" t="s">
        <v>2646</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2647</v>
      </c>
      <c r="P209" s="2" t="s">
        <v>2648</v>
      </c>
      <c r="Q209" s="2" t="s">
        <v>2649</v>
      </c>
      <c r="R209" s="2"/>
      <c r="S209" s="2"/>
      <c r="T209" s="2" t="s">
        <v>2650</v>
      </c>
      <c r="U209" s="2" t="n">
        <v>5</v>
      </c>
      <c r="V209" s="2" t="s">
        <v>757</v>
      </c>
      <c r="W209" s="2" t="n">
        <v>5</v>
      </c>
      <c r="X209" s="2" t="s">
        <v>2651</v>
      </c>
      <c r="Y209" s="2" t="s">
        <v>2652</v>
      </c>
      <c r="Z209" s="2" t="s">
        <v>136</v>
      </c>
      <c r="AA209" s="2"/>
      <c r="AB209" s="2"/>
      <c r="AC209" s="2"/>
      <c r="AD209" s="2"/>
      <c r="AE209" s="2"/>
      <c r="AF209" s="2"/>
      <c r="AG209" s="2" t="s">
        <v>2653</v>
      </c>
      <c r="AH209" s="2" t="s">
        <v>2654</v>
      </c>
      <c r="AI209" s="2" t="s">
        <v>2655</v>
      </c>
      <c r="AJ209" s="2" t="s">
        <v>2656</v>
      </c>
      <c r="AK209" s="2"/>
      <c r="AL209" s="2"/>
      <c r="AM209" s="2"/>
      <c r="AN209" s="2" t="s">
        <v>87</v>
      </c>
      <c r="AO209" s="2" t="s">
        <v>2657</v>
      </c>
      <c r="AP209" s="2" t="s">
        <v>89</v>
      </c>
    </row>
    <row r="210" customFormat="false" ht="15" hidden="false" customHeight="false" outlineLevel="0" collapsed="false">
      <c r="A210" s="8" t="s">
        <v>2658</v>
      </c>
      <c r="B210" s="8" t="s">
        <v>2658</v>
      </c>
      <c r="C210" s="2" t="s">
        <v>2659</v>
      </c>
      <c r="D210" s="2" t="s">
        <v>556</v>
      </c>
      <c r="E210" s="2" t="s">
        <v>557</v>
      </c>
      <c r="F210" s="9" t="n">
        <f aca="false">Precios!R210</f>
        <v>494</v>
      </c>
      <c r="G210" s="2" t="n">
        <v>96</v>
      </c>
      <c r="H210" s="10" t="str">
        <f aca="false">Parámetros!$B$28</f>
        <v>Nuevo</v>
      </c>
      <c r="I210" s="10" t="str">
        <f aca="false">Parámetros!$B$29</f>
        <v>Clásica</v>
      </c>
      <c r="J210" s="11" t="s">
        <v>2660</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t="s">
        <v>2661</v>
      </c>
      <c r="P210" s="2" t="s">
        <v>1777</v>
      </c>
      <c r="Q210" s="2" t="s">
        <v>355</v>
      </c>
      <c r="R210" s="2"/>
      <c r="S210" s="2"/>
      <c r="T210" s="2" t="s">
        <v>152</v>
      </c>
      <c r="U210" s="2" t="n">
        <v>50</v>
      </c>
      <c r="V210" s="2" t="s">
        <v>133</v>
      </c>
      <c r="W210" s="2" t="n">
        <v>50</v>
      </c>
      <c r="X210" s="2" t="s">
        <v>1778</v>
      </c>
      <c r="Y210" s="2" t="s">
        <v>2662</v>
      </c>
      <c r="Z210" s="2" t="s">
        <v>136</v>
      </c>
      <c r="AA210" s="2"/>
      <c r="AB210" s="2"/>
      <c r="AC210" s="2"/>
      <c r="AD210" s="2"/>
      <c r="AE210" s="2"/>
      <c r="AF210" s="2"/>
      <c r="AG210" s="2" t="s">
        <v>2663</v>
      </c>
      <c r="AH210" s="2" t="s">
        <v>2664</v>
      </c>
      <c r="AI210" s="2" t="s">
        <v>2665</v>
      </c>
      <c r="AJ210" s="2" t="s">
        <v>2666</v>
      </c>
      <c r="AK210" s="2"/>
      <c r="AL210" s="2"/>
      <c r="AM210" s="2"/>
      <c r="AN210" s="2" t="s">
        <v>87</v>
      </c>
      <c r="AO210" s="2" t="s">
        <v>2667</v>
      </c>
      <c r="AP210" s="2" t="s">
        <v>89</v>
      </c>
    </row>
    <row r="211" customFormat="false" ht="15" hidden="false" customHeight="false" outlineLevel="0" collapsed="false">
      <c r="A211" s="8" t="s">
        <v>2668</v>
      </c>
      <c r="B211" s="8" t="s">
        <v>2668</v>
      </c>
      <c r="C211" s="2" t="s">
        <v>2669</v>
      </c>
      <c r="D211" s="2" t="s">
        <v>2351</v>
      </c>
      <c r="E211" s="2" t="s">
        <v>2352</v>
      </c>
      <c r="F211" s="9" t="n">
        <f aca="false">Precios!R211</f>
        <v>81</v>
      </c>
      <c r="G211" s="2" t="n">
        <v>416</v>
      </c>
      <c r="H211" s="10" t="str">
        <f aca="false">Parámetros!$B$28</f>
        <v>Nuevo</v>
      </c>
      <c r="I211" s="10" t="str">
        <f aca="false">Parámetros!$B$29</f>
        <v>Clásica</v>
      </c>
      <c r="J211" s="11" t="s">
        <v>2670</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t="s">
        <v>2671</v>
      </c>
      <c r="P211" s="2" t="s">
        <v>2355</v>
      </c>
      <c r="Q211" s="2" t="s">
        <v>617</v>
      </c>
      <c r="R211" s="2" t="s">
        <v>2356</v>
      </c>
      <c r="S211" s="2" t="s">
        <v>2672</v>
      </c>
      <c r="T211" s="2" t="s">
        <v>2466</v>
      </c>
      <c r="U211" s="2" t="n">
        <v>316</v>
      </c>
      <c r="V211" s="2" t="s">
        <v>77</v>
      </c>
      <c r="W211" s="2" t="n">
        <v>1</v>
      </c>
      <c r="X211" s="2"/>
      <c r="Y211" s="2"/>
      <c r="Z211" s="2"/>
      <c r="AA211" s="2"/>
      <c r="AB211" s="2"/>
      <c r="AC211" s="2"/>
      <c r="AD211" s="2"/>
      <c r="AE211" s="2"/>
      <c r="AF211" s="2"/>
      <c r="AG211" s="2" t="s">
        <v>2673</v>
      </c>
      <c r="AH211" s="2" t="s">
        <v>2674</v>
      </c>
      <c r="AI211" s="2" t="s">
        <v>2675</v>
      </c>
      <c r="AJ211" s="2"/>
      <c r="AK211" s="2"/>
      <c r="AL211" s="2"/>
      <c r="AM211" s="2"/>
      <c r="AN211" s="2" t="s">
        <v>175</v>
      </c>
      <c r="AO211" s="2" t="s">
        <v>2676</v>
      </c>
      <c r="AP211" s="2" t="s">
        <v>89</v>
      </c>
    </row>
    <row r="212" customFormat="false" ht="15" hidden="false" customHeight="false" outlineLevel="0" collapsed="false">
      <c r="A212" s="8" t="s">
        <v>2677</v>
      </c>
      <c r="B212" s="8" t="s">
        <v>2677</v>
      </c>
      <c r="C212" s="2" t="s">
        <v>2678</v>
      </c>
      <c r="D212" s="2" t="s">
        <v>750</v>
      </c>
      <c r="E212" s="2" t="s">
        <v>751</v>
      </c>
      <c r="F212" s="9" t="n">
        <f aca="false">Precios!R212</f>
        <v>1793.1</v>
      </c>
      <c r="G212" s="2" t="n">
        <v>11</v>
      </c>
      <c r="H212" s="10" t="str">
        <f aca="false">Parámetros!$B$28</f>
        <v>Nuevo</v>
      </c>
      <c r="I212" s="10" t="str">
        <f aca="false">Parámetros!$B$29</f>
        <v>Clásica</v>
      </c>
      <c r="J212" s="11" t="s">
        <v>2679</v>
      </c>
      <c r="K212" s="10" t="str">
        <f aca="false">Parámetros!$B$30</f>
        <v>Mercado Envíos</v>
      </c>
      <c r="L212" s="2" t="str">
        <f aca="false">IF(F212&gt;=Parámetros!$B$7,"Envío gratis (obligatorio en Mercado Libre)",Parámetros!$B$31)</f>
        <v>Envío gratis (obligatorio en Mercado Libre)</v>
      </c>
      <c r="M212" s="10" t="str">
        <f aca="false">Parámetros!$B$32</f>
        <v>No acepto</v>
      </c>
      <c r="N212" s="10" t="str">
        <f aca="false">Parámetros!$B$33</f>
        <v>Sin garantía</v>
      </c>
      <c r="O212" s="2" t="s">
        <v>2680</v>
      </c>
      <c r="P212" s="2" t="s">
        <v>2681</v>
      </c>
      <c r="Q212" s="2" t="s">
        <v>149</v>
      </c>
      <c r="R212" s="2" t="s">
        <v>2682</v>
      </c>
      <c r="S212" s="2"/>
      <c r="T212" s="2" t="s">
        <v>2683</v>
      </c>
      <c r="U212" s="2" t="n">
        <v>120</v>
      </c>
      <c r="V212" s="2" t="s">
        <v>2684</v>
      </c>
      <c r="W212" s="2" t="n">
        <v>1</v>
      </c>
      <c r="X212" s="2" t="s">
        <v>2685</v>
      </c>
      <c r="Y212" s="2" t="s">
        <v>2686</v>
      </c>
      <c r="Z212" s="2" t="s">
        <v>2687</v>
      </c>
      <c r="AA212" s="2"/>
      <c r="AB212" s="2"/>
      <c r="AC212" s="2"/>
      <c r="AD212" s="2"/>
      <c r="AE212" s="2"/>
      <c r="AF212" s="2"/>
      <c r="AG212" s="2" t="s">
        <v>2688</v>
      </c>
      <c r="AH212" s="2" t="s">
        <v>2689</v>
      </c>
      <c r="AI212" s="2" t="s">
        <v>2690</v>
      </c>
      <c r="AJ212" s="2" t="s">
        <v>2691</v>
      </c>
      <c r="AK212" s="2" t="s">
        <v>2692</v>
      </c>
      <c r="AL212" s="2"/>
      <c r="AM212" s="2"/>
      <c r="AN212" s="2" t="s">
        <v>87</v>
      </c>
      <c r="AO212" s="2" t="s">
        <v>2693</v>
      </c>
      <c r="AP212" s="2" t="s">
        <v>89</v>
      </c>
    </row>
    <row r="213" customFormat="false" ht="15" hidden="false" customHeight="false" outlineLevel="0" collapsed="false">
      <c r="A213" s="8" t="s">
        <v>2694</v>
      </c>
      <c r="B213" s="8" t="s">
        <v>2694</v>
      </c>
      <c r="C213" s="2" t="s">
        <v>2695</v>
      </c>
      <c r="D213" s="2" t="s">
        <v>144</v>
      </c>
      <c r="E213" s="2" t="s">
        <v>145</v>
      </c>
      <c r="F213" s="9" t="n">
        <f aca="false">Precios!R213</f>
        <v>572</v>
      </c>
      <c r="G213" s="2" t="n">
        <v>242</v>
      </c>
      <c r="H213" s="10" t="str">
        <f aca="false">Parámetros!$B$28</f>
        <v>Nuevo</v>
      </c>
      <c r="I213" s="10" t="str">
        <f aca="false">Parámetros!$B$29</f>
        <v>Clásica</v>
      </c>
      <c r="J213" s="11" t="s">
        <v>2696</v>
      </c>
      <c r="K213" s="10" t="str">
        <f aca="false">Parámetros!$B$30</f>
        <v>Mercado Envíos</v>
      </c>
      <c r="L213" s="2" t="str">
        <f aca="false">IF(F213&gt;=Parámetros!$B$7,"Envío gratis (obligatorio en Mercado Libre)",Parámetros!$B$31)</f>
        <v>Envío gratis (obligatorio en Mercado Libre)</v>
      </c>
      <c r="M213" s="10" t="str">
        <f aca="false">Parámetros!$B$32</f>
        <v>No acepto</v>
      </c>
      <c r="N213" s="10" t="str">
        <f aca="false">Parámetros!$B$33</f>
        <v>Sin garantía</v>
      </c>
      <c r="O213" s="2" t="s">
        <v>2697</v>
      </c>
      <c r="P213" s="2" t="s">
        <v>1180</v>
      </c>
      <c r="Q213" s="2" t="s">
        <v>355</v>
      </c>
      <c r="R213" s="2" t="s">
        <v>1181</v>
      </c>
      <c r="S213" s="2" t="s">
        <v>2698</v>
      </c>
      <c r="T213" s="2" t="s">
        <v>1183</v>
      </c>
      <c r="U213" s="2" t="n">
        <v>30</v>
      </c>
      <c r="V213" s="2" t="s">
        <v>133</v>
      </c>
      <c r="W213" s="2" t="n">
        <v>30</v>
      </c>
      <c r="X213" s="2" t="s">
        <v>1184</v>
      </c>
      <c r="Y213" s="2" t="s">
        <v>2611</v>
      </c>
      <c r="Z213" s="2" t="s">
        <v>136</v>
      </c>
      <c r="AA213" s="2" t="s">
        <v>81</v>
      </c>
      <c r="AB213" s="2"/>
      <c r="AC213" s="2"/>
      <c r="AD213" s="2"/>
      <c r="AE213" s="2"/>
      <c r="AF213" s="2"/>
      <c r="AG213" s="2" t="s">
        <v>2699</v>
      </c>
      <c r="AH213" s="2" t="s">
        <v>2700</v>
      </c>
      <c r="AI213" s="2" t="s">
        <v>2701</v>
      </c>
      <c r="AJ213" s="2" t="s">
        <v>2702</v>
      </c>
      <c r="AK213" s="2" t="s">
        <v>2703</v>
      </c>
      <c r="AL213" s="2"/>
      <c r="AM213" s="2"/>
      <c r="AN213" s="2" t="s">
        <v>87</v>
      </c>
      <c r="AO213" s="2" t="s">
        <v>2704</v>
      </c>
      <c r="AP213" s="2" t="s">
        <v>89</v>
      </c>
    </row>
    <row r="214" customFormat="false" ht="15" hidden="false" customHeight="false" outlineLevel="0" collapsed="false">
      <c r="A214" s="8" t="s">
        <v>2705</v>
      </c>
      <c r="B214" s="8" t="s">
        <v>2705</v>
      </c>
      <c r="C214" s="2" t="s">
        <v>2706</v>
      </c>
      <c r="D214" s="2" t="s">
        <v>1677</v>
      </c>
      <c r="E214" s="2" t="s">
        <v>1678</v>
      </c>
      <c r="F214" s="9" t="n">
        <f aca="false">Precios!R214</f>
        <v>49</v>
      </c>
      <c r="G214" s="2" t="n">
        <v>306</v>
      </c>
      <c r="H214" s="10" t="str">
        <f aca="false">Parámetros!$B$28</f>
        <v>Nuevo</v>
      </c>
      <c r="I214" s="10" t="str">
        <f aca="false">Parámetros!$B$29</f>
        <v>Clásica</v>
      </c>
      <c r="J214" s="11" t="s">
        <v>2707</v>
      </c>
      <c r="K214" s="10" t="str">
        <f aca="false">Parámetros!$B$30</f>
        <v>Mercado Envíos</v>
      </c>
      <c r="L214" s="2" t="str">
        <f aca="false">IF(F214&gt;=Parámetros!$B$7,"Envío gratis (obligatorio en Mercado Libre)",Parámetros!$B$31)</f>
        <v>A cargo del comprador</v>
      </c>
      <c r="M214" s="10" t="str">
        <f aca="false">Parámetros!$B$32</f>
        <v>No acepto</v>
      </c>
      <c r="N214" s="10" t="str">
        <f aca="false">Parámetros!$B$33</f>
        <v>Sin garantía</v>
      </c>
      <c r="O214" s="2" t="s">
        <v>2708</v>
      </c>
      <c r="P214" s="2" t="s">
        <v>616</v>
      </c>
      <c r="Q214" s="2" t="s">
        <v>617</v>
      </c>
      <c r="R214" s="2" t="s">
        <v>2709</v>
      </c>
      <c r="S214" s="2" t="s">
        <v>2710</v>
      </c>
      <c r="T214" s="2" t="s">
        <v>2711</v>
      </c>
      <c r="U214" s="2" t="n">
        <v>60</v>
      </c>
      <c r="V214" s="2" t="s">
        <v>77</v>
      </c>
      <c r="W214" s="2" t="n">
        <v>1</v>
      </c>
      <c r="X214" s="2"/>
      <c r="Y214" s="2"/>
      <c r="Z214" s="2"/>
      <c r="AA214" s="2" t="s">
        <v>81</v>
      </c>
      <c r="AB214" s="2"/>
      <c r="AC214" s="2" t="s">
        <v>2712</v>
      </c>
      <c r="AD214" s="2"/>
      <c r="AE214" s="2"/>
      <c r="AF214" s="2"/>
      <c r="AG214" s="2" t="s">
        <v>2713</v>
      </c>
      <c r="AH214" s="2" t="s">
        <v>2714</v>
      </c>
      <c r="AI214" s="2" t="s">
        <v>2715</v>
      </c>
      <c r="AJ214" s="2"/>
      <c r="AK214" s="2"/>
      <c r="AL214" s="2"/>
      <c r="AM214" s="2"/>
      <c r="AN214" s="2" t="s">
        <v>175</v>
      </c>
      <c r="AO214" s="2" t="s">
        <v>2716</v>
      </c>
      <c r="AP214" s="2" t="s">
        <v>89</v>
      </c>
    </row>
    <row r="215" customFormat="false" ht="15" hidden="false" customHeight="false" outlineLevel="0" collapsed="false">
      <c r="A215" s="8" t="s">
        <v>2717</v>
      </c>
      <c r="B215" s="8" t="s">
        <v>2717</v>
      </c>
      <c r="C215" s="2" t="s">
        <v>2718</v>
      </c>
      <c r="D215" s="2" t="s">
        <v>750</v>
      </c>
      <c r="E215" s="2" t="s">
        <v>751</v>
      </c>
      <c r="F215" s="9" t="n">
        <f aca="false">Precios!R215</f>
        <v>368</v>
      </c>
      <c r="G215" s="2" t="n">
        <v>73</v>
      </c>
      <c r="H215" s="10" t="str">
        <f aca="false">Parámetros!$B$28</f>
        <v>Nuevo</v>
      </c>
      <c r="I215" s="10" t="str">
        <f aca="false">Parámetros!$B$29</f>
        <v>Clásica</v>
      </c>
      <c r="J215" s="11" t="s">
        <v>2719</v>
      </c>
      <c r="K215" s="10" t="str">
        <f aca="false">Parámetros!$B$30</f>
        <v>Mercado Envíos</v>
      </c>
      <c r="L215" s="2" t="str">
        <f aca="false">IF(F215&gt;=Parámetros!$B$7,"Envío gratis (obligatorio en Mercado Libre)",Parámetros!$B$31)</f>
        <v>Envío gratis (obligatorio en Mercado Libre)</v>
      </c>
      <c r="M215" s="10" t="str">
        <f aca="false">Parámetros!$B$32</f>
        <v>No acepto</v>
      </c>
      <c r="N215" s="10" t="str">
        <f aca="false">Parámetros!$B$33</f>
        <v>Sin garantía</v>
      </c>
      <c r="O215" s="2" t="s">
        <v>2720</v>
      </c>
      <c r="P215" s="2" t="s">
        <v>2721</v>
      </c>
      <c r="Q215" s="2" t="s">
        <v>949</v>
      </c>
      <c r="R215" s="2" t="s">
        <v>2721</v>
      </c>
      <c r="S215" s="2" t="s">
        <v>2722</v>
      </c>
      <c r="T215" s="2" t="s">
        <v>1459</v>
      </c>
      <c r="U215" s="2" t="n">
        <v>100</v>
      </c>
      <c r="V215" s="2" t="s">
        <v>77</v>
      </c>
      <c r="W215" s="2" t="n">
        <v>1</v>
      </c>
      <c r="X215" s="2" t="s">
        <v>2723</v>
      </c>
      <c r="Y215" s="2" t="s">
        <v>2724</v>
      </c>
      <c r="Z215" s="2" t="s">
        <v>136</v>
      </c>
      <c r="AA215" s="2" t="s">
        <v>2725</v>
      </c>
      <c r="AB215" s="2"/>
      <c r="AC215" s="2"/>
      <c r="AD215" s="2"/>
      <c r="AE215" s="2"/>
      <c r="AF215" s="2"/>
      <c r="AG215" s="2" t="s">
        <v>2726</v>
      </c>
      <c r="AH215" s="2" t="s">
        <v>2727</v>
      </c>
      <c r="AI215" s="2" t="s">
        <v>2728</v>
      </c>
      <c r="AJ215" s="2"/>
      <c r="AK215" s="2"/>
      <c r="AL215" s="2"/>
      <c r="AM215" s="2"/>
      <c r="AN215" s="2" t="s">
        <v>87</v>
      </c>
      <c r="AO215" s="2" t="s">
        <v>2729</v>
      </c>
      <c r="AP215" s="2" t="s">
        <v>89</v>
      </c>
    </row>
    <row r="216" customFormat="false" ht="15" hidden="false" customHeight="false" outlineLevel="0" collapsed="false">
      <c r="A216" s="8" t="s">
        <v>2730</v>
      </c>
      <c r="B216" s="8" t="s">
        <v>2730</v>
      </c>
      <c r="C216" s="2" t="s">
        <v>2731</v>
      </c>
      <c r="D216" s="2" t="s">
        <v>556</v>
      </c>
      <c r="E216" s="2" t="s">
        <v>557</v>
      </c>
      <c r="F216" s="9" t="n">
        <f aca="false">Precios!R216</f>
        <v>107</v>
      </c>
      <c r="G216" s="2" t="n">
        <v>608</v>
      </c>
      <c r="H216" s="10" t="str">
        <f aca="false">Parámetros!$B$28</f>
        <v>Nuevo</v>
      </c>
      <c r="I216" s="10" t="str">
        <f aca="false">Parámetros!$B$29</f>
        <v>Clásica</v>
      </c>
      <c r="J216" s="11" t="s">
        <v>2732</v>
      </c>
      <c r="K216" s="10" t="str">
        <f aca="false">Parámetros!$B$30</f>
        <v>Mercado Envíos</v>
      </c>
      <c r="L216" s="2" t="str">
        <f aca="false">IF(F216&gt;=Parámetros!$B$7,"Envío gratis (obligatorio en Mercado Libre)",Parámetros!$B$31)</f>
        <v>A cargo del comprador</v>
      </c>
      <c r="M216" s="10" t="str">
        <f aca="false">Parámetros!$B$32</f>
        <v>No acepto</v>
      </c>
      <c r="N216" s="10" t="str">
        <f aca="false">Parámetros!$B$33</f>
        <v>Sin garantía</v>
      </c>
      <c r="O216" s="2"/>
      <c r="P216" s="2" t="s">
        <v>1272</v>
      </c>
      <c r="Q216" s="2" t="s">
        <v>2733</v>
      </c>
      <c r="R216" s="2" t="s">
        <v>1272</v>
      </c>
      <c r="S216" s="2" t="s">
        <v>2734</v>
      </c>
      <c r="T216" s="2" t="s">
        <v>2735</v>
      </c>
      <c r="U216" s="2" t="n">
        <v>2</v>
      </c>
      <c r="V216" s="2" t="s">
        <v>757</v>
      </c>
      <c r="W216" s="2" t="n">
        <v>2</v>
      </c>
      <c r="X216" s="2" t="s">
        <v>2736</v>
      </c>
      <c r="Y216" s="2" t="s">
        <v>2737</v>
      </c>
      <c r="Z216" s="2" t="s">
        <v>760</v>
      </c>
      <c r="AA216" s="2" t="s">
        <v>81</v>
      </c>
      <c r="AB216" s="2"/>
      <c r="AC216" s="2"/>
      <c r="AD216" s="2"/>
      <c r="AE216" s="2"/>
      <c r="AF216" s="2"/>
      <c r="AG216" s="2" t="s">
        <v>2738</v>
      </c>
      <c r="AH216" s="2" t="s">
        <v>2739</v>
      </c>
      <c r="AI216" s="2" t="s">
        <v>2740</v>
      </c>
      <c r="AJ216" s="2"/>
      <c r="AK216" s="2"/>
      <c r="AL216" s="2"/>
      <c r="AM216" s="2"/>
      <c r="AN216" s="2" t="s">
        <v>87</v>
      </c>
      <c r="AO216" s="2" t="s">
        <v>2741</v>
      </c>
      <c r="AP216" s="2" t="s">
        <v>89</v>
      </c>
    </row>
    <row r="217" customFormat="false" ht="15" hidden="false" customHeight="false" outlineLevel="0" collapsed="false">
      <c r="A217" s="8" t="s">
        <v>2742</v>
      </c>
      <c r="B217" s="8" t="s">
        <v>2742</v>
      </c>
      <c r="C217" s="2" t="s">
        <v>2743</v>
      </c>
      <c r="D217" s="2" t="s">
        <v>445</v>
      </c>
      <c r="E217" s="2" t="s">
        <v>446</v>
      </c>
      <c r="F217" s="9" t="n">
        <f aca="false">Precios!R217</f>
        <v>296</v>
      </c>
      <c r="G217" s="2" t="n">
        <v>589</v>
      </c>
      <c r="H217" s="10" t="str">
        <f aca="false">Parámetros!$B$28</f>
        <v>Nuevo</v>
      </c>
      <c r="I217" s="10" t="str">
        <f aca="false">Parámetros!$B$29</f>
        <v>Clásica</v>
      </c>
      <c r="J217" s="11" t="s">
        <v>2744</v>
      </c>
      <c r="K217" s="10" t="str">
        <f aca="false">Parámetros!$B$30</f>
        <v>Mercado Envíos</v>
      </c>
      <c r="L217" s="2" t="str">
        <f aca="false">IF(F217&gt;=Parámetros!$B$7,"Envío gratis (obligatorio en Mercado Libre)",Parámetros!$B$31)</f>
        <v>A cargo del comprador</v>
      </c>
      <c r="M217" s="10" t="str">
        <f aca="false">Parámetros!$B$32</f>
        <v>No acepto</v>
      </c>
      <c r="N217" s="10" t="str">
        <f aca="false">Parámetros!$B$33</f>
        <v>Sin garantía</v>
      </c>
      <c r="O217" s="2" t="s">
        <v>2745</v>
      </c>
      <c r="P217" s="2" t="s">
        <v>723</v>
      </c>
      <c r="Q217" s="2" t="s">
        <v>2746</v>
      </c>
      <c r="R217" s="2" t="s">
        <v>723</v>
      </c>
      <c r="S217" s="2" t="s">
        <v>2747</v>
      </c>
      <c r="T217" s="2" t="s">
        <v>248</v>
      </c>
      <c r="U217" s="2" t="n">
        <v>100</v>
      </c>
      <c r="V217" s="2" t="s">
        <v>77</v>
      </c>
      <c r="W217" s="2" t="n">
        <v>1</v>
      </c>
      <c r="X217" s="2" t="s">
        <v>2748</v>
      </c>
      <c r="Y217" s="2" t="s">
        <v>2749</v>
      </c>
      <c r="Z217" s="2" t="s">
        <v>136</v>
      </c>
      <c r="AA217" s="2" t="s">
        <v>1130</v>
      </c>
      <c r="AB217" s="2"/>
      <c r="AC217" s="2"/>
      <c r="AD217" s="2"/>
      <c r="AE217" s="2"/>
      <c r="AF217" s="2"/>
      <c r="AG217" s="2" t="s">
        <v>2750</v>
      </c>
      <c r="AH217" s="2" t="s">
        <v>2751</v>
      </c>
      <c r="AI217" s="2" t="s">
        <v>2752</v>
      </c>
      <c r="AJ217" s="2" t="s">
        <v>2753</v>
      </c>
      <c r="AK217" s="2"/>
      <c r="AL217" s="2"/>
      <c r="AM217" s="2"/>
      <c r="AN217" s="2" t="s">
        <v>87</v>
      </c>
      <c r="AO217" s="2" t="s">
        <v>2754</v>
      </c>
      <c r="AP217" s="2" t="s">
        <v>89</v>
      </c>
    </row>
    <row r="218" customFormat="false" ht="15" hidden="false" customHeight="false" outlineLevel="0" collapsed="false">
      <c r="A218" s="8" t="s">
        <v>2755</v>
      </c>
      <c r="B218" s="8" t="s">
        <v>2755</v>
      </c>
      <c r="C218" s="2" t="s">
        <v>2756</v>
      </c>
      <c r="D218" s="2" t="s">
        <v>350</v>
      </c>
      <c r="E218" s="2" t="s">
        <v>351</v>
      </c>
      <c r="F218" s="9" t="n">
        <f aca="false">Precios!R218</f>
        <v>119</v>
      </c>
      <c r="G218" s="2" t="n">
        <v>1045</v>
      </c>
      <c r="H218" s="10" t="str">
        <f aca="false">Parámetros!$B$28</f>
        <v>Nuevo</v>
      </c>
      <c r="I218" s="10" t="str">
        <f aca="false">Parámetros!$B$29</f>
        <v>Clásica</v>
      </c>
      <c r="J218" s="11" t="s">
        <v>2757</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t="s">
        <v>2758</v>
      </c>
      <c r="P218" s="2" t="s">
        <v>2759</v>
      </c>
      <c r="Q218" s="2" t="s">
        <v>2760</v>
      </c>
      <c r="R218" s="2" t="s">
        <v>2499</v>
      </c>
      <c r="S218" s="2" t="s">
        <v>2761</v>
      </c>
      <c r="T218" s="2" t="s">
        <v>756</v>
      </c>
      <c r="U218" s="2" t="n">
        <v>3</v>
      </c>
      <c r="V218" s="2" t="s">
        <v>2684</v>
      </c>
      <c r="W218" s="2" t="n">
        <v>3</v>
      </c>
      <c r="X218" s="2" t="s">
        <v>2762</v>
      </c>
      <c r="Y218" s="2" t="s">
        <v>2763</v>
      </c>
      <c r="Z218" s="2" t="s">
        <v>760</v>
      </c>
      <c r="AA218" s="2" t="s">
        <v>81</v>
      </c>
      <c r="AB218" s="2"/>
      <c r="AC218" s="2"/>
      <c r="AD218" s="2"/>
      <c r="AE218" s="2"/>
      <c r="AF218" s="2"/>
      <c r="AG218" s="2" t="s">
        <v>2764</v>
      </c>
      <c r="AH218" s="2" t="s">
        <v>2765</v>
      </c>
      <c r="AI218" s="2" t="s">
        <v>2766</v>
      </c>
      <c r="AJ218" s="2" t="s">
        <v>2767</v>
      </c>
      <c r="AK218" s="2" t="s">
        <v>2768</v>
      </c>
      <c r="AL218" s="2" t="s">
        <v>2769</v>
      </c>
      <c r="AM218" s="2"/>
      <c r="AN218" s="2" t="s">
        <v>87</v>
      </c>
      <c r="AO218" s="2" t="s">
        <v>2770</v>
      </c>
      <c r="AP218" s="2" t="s">
        <v>89</v>
      </c>
    </row>
    <row r="219" customFormat="false" ht="15" hidden="false" customHeight="false" outlineLevel="0" collapsed="false">
      <c r="A219" s="8" t="s">
        <v>2771</v>
      </c>
      <c r="B219" s="8" t="s">
        <v>2771</v>
      </c>
      <c r="C219" s="2" t="s">
        <v>2772</v>
      </c>
      <c r="D219" s="2" t="s">
        <v>92</v>
      </c>
      <c r="E219" s="2" t="s">
        <v>93</v>
      </c>
      <c r="F219" s="9" t="n">
        <f aca="false">Precios!R219</f>
        <v>148</v>
      </c>
      <c r="G219" s="2" t="n">
        <v>595</v>
      </c>
      <c r="H219" s="10" t="str">
        <f aca="false">Parámetros!$B$28</f>
        <v>Nuevo</v>
      </c>
      <c r="I219" s="10" t="str">
        <f aca="false">Parámetros!$B$29</f>
        <v>Clásica</v>
      </c>
      <c r="J219" s="11" t="s">
        <v>2773</v>
      </c>
      <c r="K219" s="10" t="str">
        <f aca="false">Parámetros!$B$30</f>
        <v>Mercado Envíos</v>
      </c>
      <c r="L219" s="2" t="str">
        <f aca="false">IF(F219&gt;=Parámetros!$B$7,"Envío gratis (obligatorio en Mercado Libre)",Parámetros!$B$31)</f>
        <v>A cargo del comprador</v>
      </c>
      <c r="M219" s="10" t="str">
        <f aca="false">Parámetros!$B$32</f>
        <v>No acepto</v>
      </c>
      <c r="N219" s="10" t="str">
        <f aca="false">Parámetros!$B$33</f>
        <v>Sin garantía</v>
      </c>
      <c r="O219" s="2" t="s">
        <v>2774</v>
      </c>
      <c r="P219" s="2" t="s">
        <v>95</v>
      </c>
      <c r="Q219" s="2" t="s">
        <v>96</v>
      </c>
      <c r="R219" s="2" t="s">
        <v>97</v>
      </c>
      <c r="S219" s="2" t="s">
        <v>436</v>
      </c>
      <c r="T219" s="2" t="s">
        <v>99</v>
      </c>
      <c r="U219" s="2" t="n">
        <v>400</v>
      </c>
      <c r="V219" s="2" t="s">
        <v>100</v>
      </c>
      <c r="W219" s="2" t="n">
        <v>1</v>
      </c>
      <c r="X219" s="2"/>
      <c r="Y219" s="2"/>
      <c r="Z219" s="2"/>
      <c r="AA219" s="2" t="s">
        <v>2775</v>
      </c>
      <c r="AB219" s="2"/>
      <c r="AC219" s="2" t="s">
        <v>102</v>
      </c>
      <c r="AD219" s="2" t="s">
        <v>103</v>
      </c>
      <c r="AE219" s="2"/>
      <c r="AF219" s="2"/>
      <c r="AG219" s="2" t="s">
        <v>531</v>
      </c>
      <c r="AH219" s="2" t="s">
        <v>2776</v>
      </c>
      <c r="AI219" s="2" t="s">
        <v>2777</v>
      </c>
      <c r="AJ219" s="2"/>
      <c r="AK219" s="2"/>
      <c r="AL219" s="2"/>
      <c r="AM219" s="2"/>
      <c r="AN219" s="2" t="s">
        <v>108</v>
      </c>
      <c r="AO219" s="2" t="s">
        <v>2778</v>
      </c>
      <c r="AP219" s="2" t="s">
        <v>89</v>
      </c>
    </row>
    <row r="220" customFormat="false" ht="15" hidden="false" customHeight="false" outlineLevel="0" collapsed="false">
      <c r="A220" s="8" t="s">
        <v>2779</v>
      </c>
      <c r="B220" s="8" t="s">
        <v>2779</v>
      </c>
      <c r="C220" s="2" t="s">
        <v>2780</v>
      </c>
      <c r="D220" s="2" t="s">
        <v>1059</v>
      </c>
      <c r="E220" s="2" t="s">
        <v>1060</v>
      </c>
      <c r="F220" s="9" t="n">
        <f aca="false">Precios!R220</f>
        <v>2279</v>
      </c>
      <c r="G220" s="2" t="n">
        <v>15</v>
      </c>
      <c r="H220" s="10" t="str">
        <f aca="false">Parámetros!$B$28</f>
        <v>Nuevo</v>
      </c>
      <c r="I220" s="10" t="str">
        <f aca="false">Parámetros!$B$29</f>
        <v>Clásica</v>
      </c>
      <c r="J220" s="11" t="s">
        <v>2781</v>
      </c>
      <c r="K220" s="10" t="str">
        <f aca="false">Parámetros!$B$30</f>
        <v>Mercado Envíos</v>
      </c>
      <c r="L220" s="2" t="str">
        <f aca="false">IF(F220&gt;=Parámetros!$B$7,"Envío gratis (obligatorio en Mercado Libre)",Parámetros!$B$31)</f>
        <v>Envío gratis (obligatorio en Mercado Libre)</v>
      </c>
      <c r="M220" s="10" t="str">
        <f aca="false">Parámetros!$B$32</f>
        <v>No acepto</v>
      </c>
      <c r="N220" s="10" t="str">
        <f aca="false">Parámetros!$B$33</f>
        <v>Sin garantía</v>
      </c>
      <c r="O220" s="2" t="s">
        <v>2782</v>
      </c>
      <c r="P220" s="2" t="s">
        <v>2783</v>
      </c>
      <c r="Q220" s="2" t="s">
        <v>149</v>
      </c>
      <c r="R220" s="2" t="s">
        <v>701</v>
      </c>
      <c r="S220" s="2" t="s">
        <v>2784</v>
      </c>
      <c r="T220" s="2" t="s">
        <v>152</v>
      </c>
      <c r="U220" s="2" t="n">
        <v>28</v>
      </c>
      <c r="V220" s="2" t="s">
        <v>133</v>
      </c>
      <c r="W220" s="2" t="n">
        <v>28</v>
      </c>
      <c r="X220" s="2" t="s">
        <v>2785</v>
      </c>
      <c r="Y220" s="2" t="s">
        <v>2784</v>
      </c>
      <c r="Z220" s="2" t="s">
        <v>136</v>
      </c>
      <c r="AA220" s="2" t="s">
        <v>81</v>
      </c>
      <c r="AB220" s="2"/>
      <c r="AC220" s="2"/>
      <c r="AD220" s="2"/>
      <c r="AE220" s="2"/>
      <c r="AF220" s="2" t="s">
        <v>2786</v>
      </c>
      <c r="AG220" s="2" t="s">
        <v>2787</v>
      </c>
      <c r="AH220" s="2" t="s">
        <v>2788</v>
      </c>
      <c r="AI220" s="2" t="s">
        <v>2789</v>
      </c>
      <c r="AJ220" s="2" t="s">
        <v>2790</v>
      </c>
      <c r="AK220" s="2"/>
      <c r="AL220" s="2"/>
      <c r="AM220" s="2"/>
      <c r="AN220" s="2" t="s">
        <v>87</v>
      </c>
      <c r="AO220" s="2" t="s">
        <v>2791</v>
      </c>
      <c r="AP220" s="2" t="s">
        <v>89</v>
      </c>
    </row>
    <row r="221" customFormat="false" ht="15" hidden="false" customHeight="false" outlineLevel="0" collapsed="false">
      <c r="A221" s="8" t="s">
        <v>2792</v>
      </c>
      <c r="B221" s="8" t="s">
        <v>2792</v>
      </c>
      <c r="C221" s="2" t="s">
        <v>2793</v>
      </c>
      <c r="D221" s="2" t="s">
        <v>350</v>
      </c>
      <c r="E221" s="2" t="s">
        <v>351</v>
      </c>
      <c r="F221" s="9" t="n">
        <f aca="false">Precios!R221</f>
        <v>128</v>
      </c>
      <c r="G221" s="2" t="n">
        <v>2372</v>
      </c>
      <c r="H221" s="10" t="str">
        <f aca="false">Parámetros!$B$28</f>
        <v>Nuevo</v>
      </c>
      <c r="I221" s="10" t="str">
        <f aca="false">Parámetros!$B$29</f>
        <v>Clásica</v>
      </c>
      <c r="J221" s="11" t="s">
        <v>2794</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t="s">
        <v>2795</v>
      </c>
      <c r="P221" s="2" t="s">
        <v>2796</v>
      </c>
      <c r="Q221" s="2" t="s">
        <v>2797</v>
      </c>
      <c r="R221" s="2" t="s">
        <v>2796</v>
      </c>
      <c r="S221" s="2" t="s">
        <v>2798</v>
      </c>
      <c r="T221" s="2" t="s">
        <v>219</v>
      </c>
      <c r="U221" s="2" t="n">
        <v>30</v>
      </c>
      <c r="V221" s="2" t="s">
        <v>220</v>
      </c>
      <c r="W221" s="2" t="n">
        <v>30</v>
      </c>
      <c r="X221" s="2" t="s">
        <v>2799</v>
      </c>
      <c r="Y221" s="2" t="s">
        <v>2798</v>
      </c>
      <c r="Z221" s="2" t="s">
        <v>136</v>
      </c>
      <c r="AA221" s="2" t="s">
        <v>81</v>
      </c>
      <c r="AB221" s="2"/>
      <c r="AC221" s="2"/>
      <c r="AD221" s="2"/>
      <c r="AE221" s="2"/>
      <c r="AF221" s="2"/>
      <c r="AG221" s="2" t="s">
        <v>155</v>
      </c>
      <c r="AH221" s="2" t="s">
        <v>2800</v>
      </c>
      <c r="AI221" s="2" t="s">
        <v>2801</v>
      </c>
      <c r="AJ221" s="2"/>
      <c r="AK221" s="2"/>
      <c r="AL221" s="2"/>
      <c r="AM221" s="2"/>
      <c r="AN221" s="2" t="s">
        <v>87</v>
      </c>
      <c r="AO221" s="2" t="s">
        <v>2802</v>
      </c>
      <c r="AP221" s="2" t="s">
        <v>89</v>
      </c>
    </row>
    <row r="222" customFormat="false" ht="15" hidden="false" customHeight="false" outlineLevel="0" collapsed="false">
      <c r="A222" s="8" t="s">
        <v>2803</v>
      </c>
      <c r="B222" s="8" t="s">
        <v>2803</v>
      </c>
      <c r="C222" s="2" t="s">
        <v>2804</v>
      </c>
      <c r="D222" s="2" t="s">
        <v>350</v>
      </c>
      <c r="E222" s="2" t="s">
        <v>351</v>
      </c>
      <c r="F222" s="9" t="n">
        <f aca="false">Precios!R222</f>
        <v>1282</v>
      </c>
      <c r="G222" s="2" t="n">
        <v>181</v>
      </c>
      <c r="H222" s="10" t="str">
        <f aca="false">Parámetros!$B$28</f>
        <v>Nuevo</v>
      </c>
      <c r="I222" s="10" t="str">
        <f aca="false">Parámetros!$B$29</f>
        <v>Clásica</v>
      </c>
      <c r="J222" s="11" t="s">
        <v>2805</v>
      </c>
      <c r="K222" s="10" t="str">
        <f aca="false">Parámetros!$B$30</f>
        <v>Mercado Envíos</v>
      </c>
      <c r="L222" s="2" t="str">
        <f aca="false">IF(F222&gt;=Parámetros!$B$7,"Envío gratis (obligatorio en Mercado Libre)",Parámetros!$B$31)</f>
        <v>Envío gratis (obligatorio en Mercado Libre)</v>
      </c>
      <c r="M222" s="10" t="str">
        <f aca="false">Parámetros!$B$32</f>
        <v>No acepto</v>
      </c>
      <c r="N222" s="10" t="str">
        <f aca="false">Parámetros!$B$33</f>
        <v>Sin garantía</v>
      </c>
      <c r="O222" s="2" t="s">
        <v>2806</v>
      </c>
      <c r="P222" s="2" t="s">
        <v>2807</v>
      </c>
      <c r="Q222" s="2" t="s">
        <v>962</v>
      </c>
      <c r="R222" s="2" t="s">
        <v>1345</v>
      </c>
      <c r="S222" s="2" t="s">
        <v>2808</v>
      </c>
      <c r="T222" s="2" t="s">
        <v>963</v>
      </c>
      <c r="U222" s="2" t="n">
        <v>30</v>
      </c>
      <c r="V222" s="2" t="s">
        <v>544</v>
      </c>
      <c r="W222" s="2" t="n">
        <v>30</v>
      </c>
      <c r="X222" s="2" t="s">
        <v>2809</v>
      </c>
      <c r="Y222" s="2" t="s">
        <v>2810</v>
      </c>
      <c r="Z222" s="2" t="s">
        <v>136</v>
      </c>
      <c r="AA222" s="2" t="s">
        <v>81</v>
      </c>
      <c r="AB222" s="2"/>
      <c r="AC222" s="2" t="s">
        <v>548</v>
      </c>
      <c r="AD222" s="2"/>
      <c r="AE222" s="2"/>
      <c r="AF222" s="2"/>
      <c r="AG222" s="2" t="s">
        <v>155</v>
      </c>
      <c r="AH222" s="2" t="s">
        <v>2811</v>
      </c>
      <c r="AI222" s="2" t="s">
        <v>2812</v>
      </c>
      <c r="AJ222" s="2" t="s">
        <v>2813</v>
      </c>
      <c r="AK222" s="2" t="s">
        <v>2814</v>
      </c>
      <c r="AL222" s="2" t="s">
        <v>2815</v>
      </c>
      <c r="AM222" s="2" t="s">
        <v>2816</v>
      </c>
      <c r="AN222" s="2" t="s">
        <v>87</v>
      </c>
      <c r="AO222" s="2" t="s">
        <v>2817</v>
      </c>
      <c r="AP222" s="2" t="s">
        <v>89</v>
      </c>
    </row>
    <row r="223" customFormat="false" ht="15" hidden="false" customHeight="false" outlineLevel="0" collapsed="false">
      <c r="A223" s="8" t="s">
        <v>2818</v>
      </c>
      <c r="B223" s="8" t="s">
        <v>2818</v>
      </c>
      <c r="C223" s="2" t="s">
        <v>2819</v>
      </c>
      <c r="D223" s="2" t="s">
        <v>331</v>
      </c>
      <c r="E223" s="2" t="s">
        <v>332</v>
      </c>
      <c r="F223" s="9" t="n">
        <f aca="false">Precios!R223</f>
        <v>246</v>
      </c>
      <c r="G223" s="2" t="n">
        <v>1316</v>
      </c>
      <c r="H223" s="10" t="str">
        <f aca="false">Parámetros!$B$28</f>
        <v>Nuevo</v>
      </c>
      <c r="I223" s="10" t="str">
        <f aca="false">Parámetros!$B$29</f>
        <v>Clásica</v>
      </c>
      <c r="J223" s="11" t="s">
        <v>2820</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t="s">
        <v>2821</v>
      </c>
      <c r="P223" s="2" t="s">
        <v>540</v>
      </c>
      <c r="Q223" s="2" t="s">
        <v>2822</v>
      </c>
      <c r="R223" s="2" t="s">
        <v>2823</v>
      </c>
      <c r="S223" s="2" t="s">
        <v>2824</v>
      </c>
      <c r="T223" s="2" t="s">
        <v>2825</v>
      </c>
      <c r="U223" s="2" t="n">
        <v>10</v>
      </c>
      <c r="V223" s="2" t="s">
        <v>544</v>
      </c>
      <c r="W223" s="2" t="n">
        <v>10</v>
      </c>
      <c r="X223" s="2" t="s">
        <v>2826</v>
      </c>
      <c r="Y223" s="2" t="s">
        <v>2827</v>
      </c>
      <c r="Z223" s="2" t="s">
        <v>136</v>
      </c>
      <c r="AA223" s="2"/>
      <c r="AB223" s="2"/>
      <c r="AC223" s="2" t="s">
        <v>548</v>
      </c>
      <c r="AD223" s="2"/>
      <c r="AE223" s="2"/>
      <c r="AF223" s="2"/>
      <c r="AG223" s="2" t="s">
        <v>2828</v>
      </c>
      <c r="AH223" s="2" t="s">
        <v>2829</v>
      </c>
      <c r="AI223" s="2" t="s">
        <v>2830</v>
      </c>
      <c r="AJ223" s="2" t="s">
        <v>2831</v>
      </c>
      <c r="AK223" s="2"/>
      <c r="AL223" s="2"/>
      <c r="AM223" s="2"/>
      <c r="AN223" s="2" t="s">
        <v>87</v>
      </c>
      <c r="AO223" s="2" t="s">
        <v>2832</v>
      </c>
      <c r="AP223" s="2" t="s">
        <v>89</v>
      </c>
    </row>
    <row r="224" customFormat="false" ht="15" hidden="false" customHeight="false" outlineLevel="0" collapsed="false">
      <c r="A224" s="8" t="s">
        <v>2833</v>
      </c>
      <c r="B224" s="8" t="s">
        <v>2833</v>
      </c>
      <c r="C224" s="2" t="s">
        <v>2834</v>
      </c>
      <c r="D224" s="2" t="s">
        <v>483</v>
      </c>
      <c r="E224" s="2" t="s">
        <v>484</v>
      </c>
      <c r="F224" s="9" t="n">
        <f aca="false">Precios!R224</f>
        <v>1072.53</v>
      </c>
      <c r="G224" s="2" t="n">
        <v>34</v>
      </c>
      <c r="H224" s="10" t="str">
        <f aca="false">Parámetros!$B$28</f>
        <v>Nuevo</v>
      </c>
      <c r="I224" s="10" t="str">
        <f aca="false">Parámetros!$B$29</f>
        <v>Clásica</v>
      </c>
      <c r="J224" s="11" t="s">
        <v>2835</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t="s">
        <v>2836</v>
      </c>
      <c r="P224" s="2" t="s">
        <v>2837</v>
      </c>
      <c r="Q224" s="2" t="s">
        <v>2838</v>
      </c>
      <c r="R224" s="2" t="s">
        <v>2839</v>
      </c>
      <c r="S224" s="2" t="s">
        <v>2840</v>
      </c>
      <c r="T224" s="2" t="s">
        <v>2841</v>
      </c>
      <c r="U224" s="2" t="n">
        <v>5</v>
      </c>
      <c r="V224" s="2" t="s">
        <v>77</v>
      </c>
      <c r="W224" s="2" t="n">
        <v>1</v>
      </c>
      <c r="X224" s="2" t="s">
        <v>2842</v>
      </c>
      <c r="Y224" s="2" t="s">
        <v>2843</v>
      </c>
      <c r="Z224" s="2" t="s">
        <v>494</v>
      </c>
      <c r="AA224" s="2"/>
      <c r="AB224" s="2"/>
      <c r="AC224" s="2"/>
      <c r="AD224" s="2"/>
      <c r="AE224" s="2"/>
      <c r="AF224" s="2" t="s">
        <v>2844</v>
      </c>
      <c r="AG224" s="2" t="s">
        <v>2845</v>
      </c>
      <c r="AH224" s="2" t="s">
        <v>2846</v>
      </c>
      <c r="AI224" s="2"/>
      <c r="AJ224" s="2"/>
      <c r="AK224" s="2"/>
      <c r="AL224" s="2"/>
      <c r="AM224" s="2"/>
      <c r="AN224" s="2" t="s">
        <v>87</v>
      </c>
      <c r="AO224" s="2" t="s">
        <v>2847</v>
      </c>
      <c r="AP224" s="2" t="s">
        <v>89</v>
      </c>
    </row>
    <row r="225" customFormat="false" ht="15" hidden="false" customHeight="false" outlineLevel="0" collapsed="false">
      <c r="A225" s="8" t="s">
        <v>2848</v>
      </c>
      <c r="B225" s="8" t="s">
        <v>2848</v>
      </c>
      <c r="C225" s="2" t="s">
        <v>2849</v>
      </c>
      <c r="D225" s="2" t="s">
        <v>331</v>
      </c>
      <c r="E225" s="2" t="s">
        <v>332</v>
      </c>
      <c r="F225" s="9" t="n">
        <f aca="false">Precios!R225</f>
        <v>200.5</v>
      </c>
      <c r="G225" s="2" t="n">
        <v>623</v>
      </c>
      <c r="H225" s="10" t="str">
        <f aca="false">Parámetros!$B$28</f>
        <v>Nuevo</v>
      </c>
      <c r="I225" s="10" t="str">
        <f aca="false">Parámetros!$B$29</f>
        <v>Clásica</v>
      </c>
      <c r="J225" s="11" t="s">
        <v>2850</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t="s">
        <v>2851</v>
      </c>
      <c r="P225" s="2" t="s">
        <v>335</v>
      </c>
      <c r="Q225" s="2" t="s">
        <v>336</v>
      </c>
      <c r="R225" s="2" t="s">
        <v>2852</v>
      </c>
      <c r="S225" s="2" t="s">
        <v>2853</v>
      </c>
      <c r="T225" s="2" t="s">
        <v>1459</v>
      </c>
      <c r="U225" s="2" t="n">
        <v>120</v>
      </c>
      <c r="V225" s="2" t="s">
        <v>77</v>
      </c>
      <c r="W225" s="2" t="n">
        <v>1</v>
      </c>
      <c r="X225" s="2" t="s">
        <v>2854</v>
      </c>
      <c r="Y225" s="2" t="s">
        <v>2855</v>
      </c>
      <c r="Z225" s="2" t="s">
        <v>136</v>
      </c>
      <c r="AA225" s="2" t="s">
        <v>1792</v>
      </c>
      <c r="AB225" s="2"/>
      <c r="AC225" s="2" t="s">
        <v>2856</v>
      </c>
      <c r="AD225" s="2"/>
      <c r="AE225" s="2"/>
      <c r="AF225" s="2"/>
      <c r="AG225" s="2" t="s">
        <v>2857</v>
      </c>
      <c r="AH225" s="2" t="s">
        <v>2858</v>
      </c>
      <c r="AI225" s="2"/>
      <c r="AJ225" s="2"/>
      <c r="AK225" s="2"/>
      <c r="AL225" s="2"/>
      <c r="AM225" s="2"/>
      <c r="AN225" s="2" t="s">
        <v>87</v>
      </c>
      <c r="AO225" s="2" t="s">
        <v>2859</v>
      </c>
      <c r="AP225" s="2" t="s">
        <v>89</v>
      </c>
    </row>
    <row r="226" customFormat="false" ht="15" hidden="false" customHeight="false" outlineLevel="0" collapsed="false">
      <c r="A226" s="8" t="s">
        <v>2860</v>
      </c>
      <c r="B226" s="8" t="s">
        <v>2860</v>
      </c>
      <c r="C226" s="2" t="s">
        <v>2861</v>
      </c>
      <c r="D226" s="2" t="s">
        <v>68</v>
      </c>
      <c r="E226" s="2" t="s">
        <v>69</v>
      </c>
      <c r="F226" s="9" t="n">
        <f aca="false">Precios!R226</f>
        <v>1208</v>
      </c>
      <c r="G226" s="2" t="n">
        <v>92</v>
      </c>
      <c r="H226" s="10" t="str">
        <f aca="false">Parámetros!$B$28</f>
        <v>Nuevo</v>
      </c>
      <c r="I226" s="10" t="str">
        <f aca="false">Parámetros!$B$29</f>
        <v>Clásica</v>
      </c>
      <c r="J226" s="11" t="s">
        <v>2862</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t="s">
        <v>2863</v>
      </c>
      <c r="P226" s="2" t="s">
        <v>2864</v>
      </c>
      <c r="Q226" s="2" t="s">
        <v>355</v>
      </c>
      <c r="R226" s="2" t="s">
        <v>2865</v>
      </c>
      <c r="S226" s="2" t="s">
        <v>2866</v>
      </c>
      <c r="T226" s="2" t="s">
        <v>219</v>
      </c>
      <c r="U226" s="2" t="n">
        <v>30</v>
      </c>
      <c r="V226" s="2" t="s">
        <v>220</v>
      </c>
      <c r="W226" s="2" t="n">
        <v>30</v>
      </c>
      <c r="X226" s="2" t="s">
        <v>2867</v>
      </c>
      <c r="Y226" s="2" t="s">
        <v>2868</v>
      </c>
      <c r="Z226" s="2" t="s">
        <v>136</v>
      </c>
      <c r="AA226" s="2"/>
      <c r="AB226" s="2"/>
      <c r="AC226" s="2"/>
      <c r="AD226" s="2"/>
      <c r="AE226" s="2"/>
      <c r="AF226" s="2"/>
      <c r="AG226" s="2" t="s">
        <v>2869</v>
      </c>
      <c r="AH226" s="2" t="s">
        <v>2870</v>
      </c>
      <c r="AI226" s="2" t="s">
        <v>2871</v>
      </c>
      <c r="AJ226" s="2" t="s">
        <v>2872</v>
      </c>
      <c r="AK226" s="2"/>
      <c r="AL226" s="2"/>
      <c r="AM226" s="2"/>
      <c r="AN226" s="2" t="s">
        <v>87</v>
      </c>
      <c r="AO226" s="2" t="s">
        <v>2873</v>
      </c>
      <c r="AP226" s="2" t="s">
        <v>89</v>
      </c>
    </row>
    <row r="227" customFormat="false" ht="15" hidden="false" customHeight="false" outlineLevel="0" collapsed="false">
      <c r="A227" s="8" t="s">
        <v>2874</v>
      </c>
      <c r="B227" s="8" t="s">
        <v>2874</v>
      </c>
      <c r="C227" s="2" t="s">
        <v>2875</v>
      </c>
      <c r="D227" s="2" t="s">
        <v>303</v>
      </c>
      <c r="E227" s="2" t="s">
        <v>304</v>
      </c>
      <c r="F227" s="9" t="n">
        <f aca="false">Precios!R227</f>
        <v>498</v>
      </c>
      <c r="G227" s="2" t="n">
        <v>0</v>
      </c>
      <c r="H227" s="10" t="str">
        <f aca="false">Parámetros!$B$28</f>
        <v>Nuevo</v>
      </c>
      <c r="I227" s="10" t="str">
        <f aca="false">Parámetros!$B$29</f>
        <v>Clásica</v>
      </c>
      <c r="J227" s="11" t="s">
        <v>2876</v>
      </c>
      <c r="K227" s="10" t="str">
        <f aca="false">Parámetros!$B$30</f>
        <v>Mercado Envíos</v>
      </c>
      <c r="L227" s="2" t="str">
        <f aca="false">IF(F227&gt;=Parámetros!$B$7,"Envío gratis (obligatorio en Mercado Libre)",Parámetros!$B$31)</f>
        <v>Envío gratis (obligatorio en Mercado Libre)</v>
      </c>
      <c r="M227" s="10" t="str">
        <f aca="false">Parámetros!$B$32</f>
        <v>No acepto</v>
      </c>
      <c r="N227" s="10" t="str">
        <f aca="false">Parámetros!$B$33</f>
        <v>Sin garantía</v>
      </c>
      <c r="O227" s="2" t="s">
        <v>2877</v>
      </c>
      <c r="P227" s="2" t="s">
        <v>2878</v>
      </c>
      <c r="Q227" s="2" t="s">
        <v>96</v>
      </c>
      <c r="R227" s="2"/>
      <c r="S227" s="2" t="s">
        <v>2879</v>
      </c>
      <c r="T227" s="2" t="s">
        <v>152</v>
      </c>
      <c r="U227" s="2" t="n">
        <v>30</v>
      </c>
      <c r="V227" s="2" t="s">
        <v>133</v>
      </c>
      <c r="W227" s="2" t="n">
        <v>30</v>
      </c>
      <c r="X227" s="2" t="s">
        <v>2880</v>
      </c>
      <c r="Y227" s="2" t="s">
        <v>2881</v>
      </c>
      <c r="Z227" s="2" t="s">
        <v>136</v>
      </c>
      <c r="AA227" s="2"/>
      <c r="AB227" s="2"/>
      <c r="AC227" s="2"/>
      <c r="AD227" s="2" t="s">
        <v>566</v>
      </c>
      <c r="AE227" s="2"/>
      <c r="AF227" s="2"/>
      <c r="AG227" s="2" t="s">
        <v>2882</v>
      </c>
      <c r="AH227" s="2" t="s">
        <v>2883</v>
      </c>
      <c r="AI227" s="2" t="s">
        <v>2884</v>
      </c>
      <c r="AJ227" s="2"/>
      <c r="AK227" s="2"/>
      <c r="AL227" s="2"/>
      <c r="AM227" s="2"/>
      <c r="AN227" s="2" t="s">
        <v>87</v>
      </c>
      <c r="AO227" s="2" t="s">
        <v>2885</v>
      </c>
      <c r="AP227" s="2" t="s">
        <v>89</v>
      </c>
    </row>
    <row r="228" customFormat="false" ht="15" hidden="false" customHeight="false" outlineLevel="0" collapsed="false">
      <c r="A228" s="8" t="s">
        <v>2886</v>
      </c>
      <c r="B228" s="8" t="s">
        <v>2886</v>
      </c>
      <c r="C228" s="2" t="s">
        <v>2887</v>
      </c>
      <c r="D228" s="2" t="s">
        <v>1988</v>
      </c>
      <c r="E228" s="2" t="s">
        <v>1989</v>
      </c>
      <c r="F228" s="9" t="n">
        <f aca="false">Precios!R228</f>
        <v>749</v>
      </c>
      <c r="G228" s="2" t="n">
        <v>66</v>
      </c>
      <c r="H228" s="10" t="str">
        <f aca="false">Parámetros!$B$28</f>
        <v>Nuevo</v>
      </c>
      <c r="I228" s="10" t="str">
        <f aca="false">Parámetros!$B$29</f>
        <v>Clásica</v>
      </c>
      <c r="J228" s="11" t="s">
        <v>2888</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c r="P228" s="2" t="s">
        <v>847</v>
      </c>
      <c r="Q228" s="2" t="s">
        <v>847</v>
      </c>
      <c r="R228" s="2"/>
      <c r="S228" s="2" t="s">
        <v>2889</v>
      </c>
      <c r="T228" s="2" t="s">
        <v>2890</v>
      </c>
      <c r="U228" s="2" t="n">
        <v>500</v>
      </c>
      <c r="V228" s="2" t="s">
        <v>77</v>
      </c>
      <c r="W228" s="2" t="n">
        <v>24</v>
      </c>
      <c r="X228" s="2"/>
      <c r="Y228" s="2" t="s">
        <v>2891</v>
      </c>
      <c r="Z228" s="2"/>
      <c r="AA228" s="2"/>
      <c r="AB228" s="2"/>
      <c r="AC228" s="2"/>
      <c r="AD228" s="2"/>
      <c r="AE228" s="2"/>
      <c r="AF228" s="2"/>
      <c r="AG228" s="2" t="s">
        <v>2892</v>
      </c>
      <c r="AH228" s="2" t="s">
        <v>2893</v>
      </c>
      <c r="AI228" s="2"/>
      <c r="AJ228" s="2"/>
      <c r="AK228" s="2"/>
      <c r="AL228" s="2"/>
      <c r="AM228" s="2"/>
      <c r="AN228" s="2" t="s">
        <v>87</v>
      </c>
      <c r="AO228" s="2" t="s">
        <v>2894</v>
      </c>
      <c r="AP228" s="2" t="s">
        <v>89</v>
      </c>
    </row>
    <row r="229" customFormat="false" ht="15" hidden="false" customHeight="false" outlineLevel="0" collapsed="false">
      <c r="A229" s="8" t="s">
        <v>2895</v>
      </c>
      <c r="B229" s="8" t="s">
        <v>2895</v>
      </c>
      <c r="C229" s="2" t="s">
        <v>2896</v>
      </c>
      <c r="D229" s="2" t="s">
        <v>331</v>
      </c>
      <c r="E229" s="2" t="s">
        <v>332</v>
      </c>
      <c r="F229" s="9" t="n">
        <f aca="false">Precios!R229</f>
        <v>111</v>
      </c>
      <c r="G229" s="2" t="n">
        <v>1428</v>
      </c>
      <c r="H229" s="10" t="str">
        <f aca="false">Parámetros!$B$28</f>
        <v>Nuevo</v>
      </c>
      <c r="I229" s="10" t="str">
        <f aca="false">Parámetros!$B$29</f>
        <v>Clásica</v>
      </c>
      <c r="J229" s="11" t="s">
        <v>2897</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t="s">
        <v>2898</v>
      </c>
      <c r="P229" s="2" t="s">
        <v>2899</v>
      </c>
      <c r="Q229" s="2" t="s">
        <v>129</v>
      </c>
      <c r="R229" s="2" t="s">
        <v>2899</v>
      </c>
      <c r="S229" s="2" t="s">
        <v>2900</v>
      </c>
      <c r="T229" s="2" t="s">
        <v>152</v>
      </c>
      <c r="U229" s="2" t="n">
        <v>30</v>
      </c>
      <c r="V229" s="2" t="s">
        <v>133</v>
      </c>
      <c r="W229" s="2" t="n">
        <v>30</v>
      </c>
      <c r="X229" s="2" t="s">
        <v>2901</v>
      </c>
      <c r="Y229" s="2" t="s">
        <v>2902</v>
      </c>
      <c r="Z229" s="2" t="s">
        <v>136</v>
      </c>
      <c r="AA229" s="2" t="s">
        <v>81</v>
      </c>
      <c r="AB229" s="2"/>
      <c r="AC229" s="2"/>
      <c r="AD229" s="2"/>
      <c r="AE229" s="2"/>
      <c r="AF229" s="2"/>
      <c r="AG229" s="2" t="s">
        <v>2903</v>
      </c>
      <c r="AH229" s="2" t="s">
        <v>2904</v>
      </c>
      <c r="AI229" s="2" t="s">
        <v>2905</v>
      </c>
      <c r="AJ229" s="2" t="s">
        <v>2906</v>
      </c>
      <c r="AK229" s="2"/>
      <c r="AL229" s="2"/>
      <c r="AM229" s="2"/>
      <c r="AN229" s="2" t="s">
        <v>87</v>
      </c>
      <c r="AO229" s="2" t="s">
        <v>2907</v>
      </c>
      <c r="AP229" s="2" t="s">
        <v>89</v>
      </c>
    </row>
    <row r="230" customFormat="false" ht="15" hidden="false" customHeight="false" outlineLevel="0" collapsed="false">
      <c r="A230" s="8" t="s">
        <v>2908</v>
      </c>
      <c r="B230" s="8" t="s">
        <v>2908</v>
      </c>
      <c r="C230" s="2" t="s">
        <v>2909</v>
      </c>
      <c r="D230" s="2" t="s">
        <v>1396</v>
      </c>
      <c r="E230" s="2" t="s">
        <v>1397</v>
      </c>
      <c r="F230" s="9" t="n">
        <f aca="false">Precios!R230</f>
        <v>173</v>
      </c>
      <c r="G230" s="2" t="n">
        <v>1684</v>
      </c>
      <c r="H230" s="10" t="str">
        <f aca="false">Parámetros!$B$28</f>
        <v>Nuevo</v>
      </c>
      <c r="I230" s="10" t="str">
        <f aca="false">Parámetros!$B$29</f>
        <v>Clásica</v>
      </c>
      <c r="J230" s="11" t="s">
        <v>2910</v>
      </c>
      <c r="K230" s="10" t="str">
        <f aca="false">Parámetros!$B$30</f>
        <v>Mercado Envíos</v>
      </c>
      <c r="L230" s="2" t="str">
        <f aca="false">IF(F230&gt;=Parámetros!$B$7,"Envío gratis (obligatorio en Mercado Libre)",Parámetros!$B$31)</f>
        <v>A cargo del comprador</v>
      </c>
      <c r="M230" s="10" t="str">
        <f aca="false">Parámetros!$B$32</f>
        <v>No acepto</v>
      </c>
      <c r="N230" s="10" t="str">
        <f aca="false">Parámetros!$B$33</f>
        <v>Sin garantía</v>
      </c>
      <c r="O230" s="2" t="s">
        <v>2911</v>
      </c>
      <c r="P230" s="2" t="s">
        <v>1400</v>
      </c>
      <c r="Q230" s="2" t="s">
        <v>2912</v>
      </c>
      <c r="R230" s="2" t="s">
        <v>2913</v>
      </c>
      <c r="S230" s="2" t="s">
        <v>2914</v>
      </c>
      <c r="T230" s="2" t="s">
        <v>2915</v>
      </c>
      <c r="U230" s="2" t="n">
        <v>1</v>
      </c>
      <c r="V230" s="2" t="s">
        <v>2916</v>
      </c>
      <c r="W230" s="2" t="n">
        <v>1</v>
      </c>
      <c r="X230" s="2"/>
      <c r="Y230" s="2"/>
      <c r="Z230" s="2"/>
      <c r="AA230" s="2"/>
      <c r="AB230" s="2"/>
      <c r="AC230" s="2"/>
      <c r="AD230" s="2" t="s">
        <v>566</v>
      </c>
      <c r="AE230" s="2"/>
      <c r="AF230" s="2"/>
      <c r="AG230" s="2" t="s">
        <v>2917</v>
      </c>
      <c r="AH230" s="2" t="s">
        <v>2918</v>
      </c>
      <c r="AI230" s="2" t="s">
        <v>2919</v>
      </c>
      <c r="AJ230" s="2"/>
      <c r="AK230" s="2"/>
      <c r="AL230" s="2"/>
      <c r="AM230" s="2"/>
      <c r="AN230" s="2" t="s">
        <v>87</v>
      </c>
      <c r="AO230" s="2" t="s">
        <v>2920</v>
      </c>
      <c r="AP230" s="2" t="s">
        <v>89</v>
      </c>
    </row>
    <row r="231" customFormat="false" ht="15" hidden="false" customHeight="false" outlineLevel="0" collapsed="false">
      <c r="A231" s="8" t="s">
        <v>2921</v>
      </c>
      <c r="B231" s="8" t="s">
        <v>2921</v>
      </c>
      <c r="C231" s="2" t="s">
        <v>2922</v>
      </c>
      <c r="D231" s="2" t="s">
        <v>124</v>
      </c>
      <c r="E231" s="2" t="s">
        <v>125</v>
      </c>
      <c r="F231" s="9" t="n">
        <f aca="false">Precios!R231</f>
        <v>649</v>
      </c>
      <c r="G231" s="2" t="n">
        <v>38</v>
      </c>
      <c r="H231" s="10" t="str">
        <f aca="false">Parámetros!$B$28</f>
        <v>Nuevo</v>
      </c>
      <c r="I231" s="10" t="str">
        <f aca="false">Parámetros!$B$29</f>
        <v>Clásica</v>
      </c>
      <c r="J231" s="11" t="s">
        <v>2923</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t="s">
        <v>2924</v>
      </c>
      <c r="P231" s="2" t="s">
        <v>2925</v>
      </c>
      <c r="Q231" s="2" t="s">
        <v>2266</v>
      </c>
      <c r="R231" s="2" t="s">
        <v>2926</v>
      </c>
      <c r="S231" s="2" t="s">
        <v>2927</v>
      </c>
      <c r="T231" s="2" t="s">
        <v>152</v>
      </c>
      <c r="U231" s="2" t="n">
        <v>32</v>
      </c>
      <c r="V231" s="2" t="s">
        <v>133</v>
      </c>
      <c r="W231" s="2" t="n">
        <v>32</v>
      </c>
      <c r="X231" s="2" t="s">
        <v>2928</v>
      </c>
      <c r="Y231" s="2" t="s">
        <v>151</v>
      </c>
      <c r="Z231" s="2" t="s">
        <v>136</v>
      </c>
      <c r="AA231" s="2" t="s">
        <v>81</v>
      </c>
      <c r="AB231" s="2"/>
      <c r="AC231" s="2"/>
      <c r="AD231" s="2"/>
      <c r="AE231" s="2"/>
      <c r="AF231" s="2"/>
      <c r="AG231" s="2" t="s">
        <v>155</v>
      </c>
      <c r="AH231" s="2" t="s">
        <v>2929</v>
      </c>
      <c r="AI231" s="2" t="s">
        <v>2930</v>
      </c>
      <c r="AJ231" s="2"/>
      <c r="AK231" s="2"/>
      <c r="AL231" s="2"/>
      <c r="AM231" s="2"/>
      <c r="AN231" s="2" t="s">
        <v>87</v>
      </c>
      <c r="AO231" s="2" t="s">
        <v>2931</v>
      </c>
      <c r="AP231" s="2" t="s">
        <v>89</v>
      </c>
    </row>
    <row r="232" customFormat="false" ht="15" hidden="false" customHeight="false" outlineLevel="0" collapsed="false">
      <c r="A232" s="8" t="s">
        <v>2932</v>
      </c>
      <c r="B232" s="8" t="s">
        <v>2932</v>
      </c>
      <c r="C232" s="2" t="s">
        <v>2933</v>
      </c>
      <c r="D232" s="2" t="s">
        <v>1811</v>
      </c>
      <c r="E232" s="2" t="s">
        <v>1812</v>
      </c>
      <c r="F232" s="9" t="n">
        <f aca="false">Precios!R232</f>
        <v>201</v>
      </c>
      <c r="G232" s="2" t="n">
        <v>724</v>
      </c>
      <c r="H232" s="10" t="str">
        <f aca="false">Parámetros!$B$28</f>
        <v>Nuevo</v>
      </c>
      <c r="I232" s="10" t="str">
        <f aca="false">Parámetros!$B$29</f>
        <v>Clásica</v>
      </c>
      <c r="J232" s="11" t="s">
        <v>2934</v>
      </c>
      <c r="K232" s="10" t="str">
        <f aca="false">Parámetros!$B$30</f>
        <v>Mercado Envíos</v>
      </c>
      <c r="L232" s="2" t="str">
        <f aca="false">IF(F232&gt;=Parámetros!$B$7,"Envío gratis (obligatorio en Mercado Libre)",Parámetros!$B$31)</f>
        <v>A cargo del comprador</v>
      </c>
      <c r="M232" s="10" t="str">
        <f aca="false">Parámetros!$B$32</f>
        <v>No acepto</v>
      </c>
      <c r="N232" s="10" t="str">
        <f aca="false">Parámetros!$B$33</f>
        <v>Sin garantía</v>
      </c>
      <c r="O232" s="2" t="s">
        <v>2935</v>
      </c>
      <c r="P232" s="2" t="s">
        <v>1815</v>
      </c>
      <c r="Q232" s="2" t="s">
        <v>129</v>
      </c>
      <c r="R232" s="2" t="s">
        <v>2936</v>
      </c>
      <c r="S232" s="2" t="s">
        <v>2937</v>
      </c>
      <c r="T232" s="2" t="s">
        <v>2938</v>
      </c>
      <c r="U232" s="2" t="n">
        <v>100</v>
      </c>
      <c r="V232" s="2" t="s">
        <v>100</v>
      </c>
      <c r="W232" s="2" t="n">
        <v>1</v>
      </c>
      <c r="X232" s="2" t="s">
        <v>1817</v>
      </c>
      <c r="Y232" s="2" t="s">
        <v>1818</v>
      </c>
      <c r="Z232" s="2" t="s">
        <v>341</v>
      </c>
      <c r="AA232" s="2" t="s">
        <v>1820</v>
      </c>
      <c r="AB232" s="2"/>
      <c r="AC232" s="2"/>
      <c r="AD232" s="2"/>
      <c r="AE232" s="2"/>
      <c r="AF232" s="2"/>
      <c r="AG232" s="2" t="s">
        <v>2939</v>
      </c>
      <c r="AH232" s="2" t="s">
        <v>2940</v>
      </c>
      <c r="AI232" s="2" t="s">
        <v>2941</v>
      </c>
      <c r="AJ232" s="2"/>
      <c r="AK232" s="2"/>
      <c r="AL232" s="2"/>
      <c r="AM232" s="2"/>
      <c r="AN232" s="2" t="s">
        <v>87</v>
      </c>
      <c r="AO232" s="2" t="s">
        <v>2942</v>
      </c>
      <c r="AP232" s="2" t="s">
        <v>89</v>
      </c>
    </row>
    <row r="233" customFormat="false" ht="15" hidden="false" customHeight="false" outlineLevel="0" collapsed="false">
      <c r="A233" s="8" t="s">
        <v>2943</v>
      </c>
      <c r="B233" s="8" t="s">
        <v>2943</v>
      </c>
      <c r="C233" s="2" t="s">
        <v>2944</v>
      </c>
      <c r="D233" s="2" t="s">
        <v>144</v>
      </c>
      <c r="E233" s="2" t="s">
        <v>145</v>
      </c>
      <c r="F233" s="9" t="n">
        <f aca="false">Precios!R233</f>
        <v>898</v>
      </c>
      <c r="G233" s="2" t="n">
        <v>121</v>
      </c>
      <c r="H233" s="10" t="str">
        <f aca="false">Parámetros!$B$28</f>
        <v>Nuevo</v>
      </c>
      <c r="I233" s="10" t="str">
        <f aca="false">Parámetros!$B$29</f>
        <v>Clásica</v>
      </c>
      <c r="J233" s="11" t="s">
        <v>2945</v>
      </c>
      <c r="K233" s="10" t="str">
        <f aca="false">Parámetros!$B$30</f>
        <v>Mercado Envíos</v>
      </c>
      <c r="L233" s="2" t="str">
        <f aca="false">IF(F233&gt;=Parámetros!$B$7,"Envío gratis (obligatorio en Mercado Libre)",Parámetros!$B$31)</f>
        <v>Envío gratis (obligatorio en Mercado Libre)</v>
      </c>
      <c r="M233" s="10" t="str">
        <f aca="false">Parámetros!$B$32</f>
        <v>No acepto</v>
      </c>
      <c r="N233" s="10" t="str">
        <f aca="false">Parámetros!$B$33</f>
        <v>Sin garantía</v>
      </c>
      <c r="O233" s="2" t="s">
        <v>2946</v>
      </c>
      <c r="P233" s="2" t="s">
        <v>2947</v>
      </c>
      <c r="Q233" s="2" t="s">
        <v>355</v>
      </c>
      <c r="R233" s="2" t="s">
        <v>2947</v>
      </c>
      <c r="S233" s="2" t="s">
        <v>2948</v>
      </c>
      <c r="T233" s="2" t="s">
        <v>152</v>
      </c>
      <c r="U233" s="2" t="n">
        <v>60</v>
      </c>
      <c r="V233" s="2" t="s">
        <v>133</v>
      </c>
      <c r="W233" s="2" t="n">
        <v>60</v>
      </c>
      <c r="X233" s="2" t="s">
        <v>2949</v>
      </c>
      <c r="Y233" s="2" t="s">
        <v>2948</v>
      </c>
      <c r="Z233" s="2" t="s">
        <v>136</v>
      </c>
      <c r="AA233" s="2" t="s">
        <v>81</v>
      </c>
      <c r="AB233" s="2"/>
      <c r="AC233" s="2"/>
      <c r="AD233" s="2"/>
      <c r="AE233" s="2"/>
      <c r="AF233" s="2"/>
      <c r="AG233" s="2" t="s">
        <v>2950</v>
      </c>
      <c r="AH233" s="2" t="s">
        <v>2951</v>
      </c>
      <c r="AI233" s="2" t="s">
        <v>2952</v>
      </c>
      <c r="AJ233" s="2" t="s">
        <v>2953</v>
      </c>
      <c r="AK233" s="2"/>
      <c r="AL233" s="2"/>
      <c r="AM233" s="2"/>
      <c r="AN233" s="2" t="s">
        <v>87</v>
      </c>
      <c r="AO233" s="2" t="s">
        <v>2954</v>
      </c>
      <c r="AP233" s="2" t="s">
        <v>89</v>
      </c>
    </row>
    <row r="234" customFormat="false" ht="15" hidden="false" customHeight="false" outlineLevel="0" collapsed="false">
      <c r="A234" s="8" t="s">
        <v>2955</v>
      </c>
      <c r="B234" s="8" t="s">
        <v>2955</v>
      </c>
      <c r="C234" s="2" t="s">
        <v>2956</v>
      </c>
      <c r="D234" s="2" t="s">
        <v>1059</v>
      </c>
      <c r="E234" s="2" t="s">
        <v>1060</v>
      </c>
      <c r="F234" s="9" t="n">
        <f aca="false">Precios!R234</f>
        <v>804</v>
      </c>
      <c r="G234" s="2" t="n">
        <v>63</v>
      </c>
      <c r="H234" s="10" t="str">
        <f aca="false">Parámetros!$B$28</f>
        <v>Nuevo</v>
      </c>
      <c r="I234" s="10" t="str">
        <f aca="false">Parámetros!$B$29</f>
        <v>Clásica</v>
      </c>
      <c r="J234" s="11" t="s">
        <v>2957</v>
      </c>
      <c r="K234" s="10" t="str">
        <f aca="false">Parámetros!$B$30</f>
        <v>Mercado Envíos</v>
      </c>
      <c r="L234" s="2" t="str">
        <f aca="false">IF(F234&gt;=Parámetros!$B$7,"Envío gratis (obligatorio en Mercado Libre)",Parámetros!$B$31)</f>
        <v>Envío gratis (obligatorio en Mercado Libre)</v>
      </c>
      <c r="M234" s="10" t="str">
        <f aca="false">Parámetros!$B$32</f>
        <v>No acepto</v>
      </c>
      <c r="N234" s="10" t="str">
        <f aca="false">Parámetros!$B$33</f>
        <v>Sin garantía</v>
      </c>
      <c r="O234" s="2" t="s">
        <v>2958</v>
      </c>
      <c r="P234" s="2" t="s">
        <v>2959</v>
      </c>
      <c r="Q234" s="2" t="s">
        <v>355</v>
      </c>
      <c r="R234" s="2" t="s">
        <v>2959</v>
      </c>
      <c r="S234" s="2" t="s">
        <v>2960</v>
      </c>
      <c r="T234" s="2" t="s">
        <v>152</v>
      </c>
      <c r="U234" s="2" t="n">
        <v>30</v>
      </c>
      <c r="V234" s="2" t="s">
        <v>133</v>
      </c>
      <c r="W234" s="2" t="n">
        <v>30</v>
      </c>
      <c r="X234" s="2" t="s">
        <v>2961</v>
      </c>
      <c r="Y234" s="2" t="s">
        <v>2960</v>
      </c>
      <c r="Z234" s="2" t="s">
        <v>136</v>
      </c>
      <c r="AA234" s="2" t="s">
        <v>81</v>
      </c>
      <c r="AB234" s="2"/>
      <c r="AC234" s="2"/>
      <c r="AD234" s="2"/>
      <c r="AE234" s="2"/>
      <c r="AF234" s="2"/>
      <c r="AG234" s="2" t="s">
        <v>155</v>
      </c>
      <c r="AH234" s="2" t="s">
        <v>2962</v>
      </c>
      <c r="AI234" s="2" t="s">
        <v>2963</v>
      </c>
      <c r="AJ234" s="2"/>
      <c r="AK234" s="2"/>
      <c r="AL234" s="2"/>
      <c r="AM234" s="2"/>
      <c r="AN234" s="2" t="s">
        <v>87</v>
      </c>
      <c r="AO234" s="2" t="s">
        <v>2964</v>
      </c>
      <c r="AP234" s="2" t="s">
        <v>89</v>
      </c>
    </row>
    <row r="235" customFormat="false" ht="15" hidden="false" customHeight="false" outlineLevel="0" collapsed="false">
      <c r="A235" s="8" t="s">
        <v>2965</v>
      </c>
      <c r="B235" s="8" t="s">
        <v>2965</v>
      </c>
      <c r="C235" s="2" t="s">
        <v>2966</v>
      </c>
      <c r="D235" s="2" t="s">
        <v>445</v>
      </c>
      <c r="E235" s="2" t="s">
        <v>446</v>
      </c>
      <c r="F235" s="9" t="n">
        <f aca="false">Precios!R235</f>
        <v>131</v>
      </c>
      <c r="G235" s="2" t="n">
        <v>421</v>
      </c>
      <c r="H235" s="10" t="str">
        <f aca="false">Parámetros!$B$28</f>
        <v>Nuevo</v>
      </c>
      <c r="I235" s="10" t="str">
        <f aca="false">Parámetros!$B$29</f>
        <v>Clásica</v>
      </c>
      <c r="J235" s="11" t="s">
        <v>2967</v>
      </c>
      <c r="K235" s="10" t="str">
        <f aca="false">Parámetros!$B$30</f>
        <v>Mercado Envíos</v>
      </c>
      <c r="L235" s="2" t="str">
        <f aca="false">IF(F235&gt;=Parámetros!$B$7,"Envío gratis (obligatorio en Mercado Libre)",Parámetros!$B$31)</f>
        <v>A cargo del comprador</v>
      </c>
      <c r="M235" s="10" t="str">
        <f aca="false">Parámetros!$B$32</f>
        <v>No acepto</v>
      </c>
      <c r="N235" s="10" t="str">
        <f aca="false">Parámetros!$B$33</f>
        <v>Sin garantía</v>
      </c>
      <c r="O235" s="2" t="s">
        <v>2968</v>
      </c>
      <c r="P235" s="2" t="s">
        <v>2969</v>
      </c>
      <c r="Q235" s="2" t="s">
        <v>2970</v>
      </c>
      <c r="R235" s="2" t="s">
        <v>2971</v>
      </c>
      <c r="S235" s="2" t="s">
        <v>2972</v>
      </c>
      <c r="T235" s="2" t="s">
        <v>152</v>
      </c>
      <c r="U235" s="2" t="n">
        <v>10</v>
      </c>
      <c r="V235" s="2" t="s">
        <v>133</v>
      </c>
      <c r="W235" s="2" t="n">
        <v>10</v>
      </c>
      <c r="X235" s="2" t="s">
        <v>2429</v>
      </c>
      <c r="Y235" s="2" t="s">
        <v>2972</v>
      </c>
      <c r="Z235" s="2" t="s">
        <v>136</v>
      </c>
      <c r="AA235" s="2" t="s">
        <v>81</v>
      </c>
      <c r="AB235" s="2"/>
      <c r="AC235" s="2"/>
      <c r="AD235" s="2"/>
      <c r="AE235" s="2"/>
      <c r="AF235" s="2" t="s">
        <v>2973</v>
      </c>
      <c r="AG235" s="2" t="s">
        <v>2974</v>
      </c>
      <c r="AH235" s="2" t="s">
        <v>2975</v>
      </c>
      <c r="AI235" s="2" t="s">
        <v>2976</v>
      </c>
      <c r="AJ235" s="2" t="s">
        <v>2977</v>
      </c>
      <c r="AK235" s="2" t="s">
        <v>2978</v>
      </c>
      <c r="AL235" s="2" t="s">
        <v>2979</v>
      </c>
      <c r="AM235" s="2" t="s">
        <v>2980</v>
      </c>
      <c r="AN235" s="2" t="s">
        <v>87</v>
      </c>
      <c r="AO235" s="2" t="s">
        <v>2981</v>
      </c>
      <c r="AP235" s="2" t="s">
        <v>89</v>
      </c>
    </row>
    <row r="236" customFormat="false" ht="15" hidden="false" customHeight="false" outlineLevel="0" collapsed="false">
      <c r="A236" s="8" t="s">
        <v>2982</v>
      </c>
      <c r="B236" s="8" t="s">
        <v>2982</v>
      </c>
      <c r="C236" s="2" t="s">
        <v>2983</v>
      </c>
      <c r="D236" s="2" t="s">
        <v>303</v>
      </c>
      <c r="E236" s="2" t="s">
        <v>304</v>
      </c>
      <c r="F236" s="9" t="n">
        <f aca="false">Precios!R236</f>
        <v>450</v>
      </c>
      <c r="G236" s="2" t="n">
        <v>13</v>
      </c>
      <c r="H236" s="10" t="str">
        <f aca="false">Parámetros!$B$28</f>
        <v>Nuevo</v>
      </c>
      <c r="I236" s="10" t="str">
        <f aca="false">Parámetros!$B$29</f>
        <v>Clásica</v>
      </c>
      <c r="J236" s="11" t="s">
        <v>2984</v>
      </c>
      <c r="K236" s="10" t="str">
        <f aca="false">Parámetros!$B$30</f>
        <v>Mercado Envíos</v>
      </c>
      <c r="L236" s="2" t="str">
        <f aca="false">IF(F236&gt;=Parámetros!$B$7,"Envío gratis (obligatorio en Mercado Libre)",Parámetros!$B$31)</f>
        <v>Envío gratis (obligatorio en Mercado Libre)</v>
      </c>
      <c r="M236" s="10" t="str">
        <f aca="false">Parámetros!$B$32</f>
        <v>No acepto</v>
      </c>
      <c r="N236" s="10" t="str">
        <f aca="false">Parámetros!$B$33</f>
        <v>Sin garantía</v>
      </c>
      <c r="O236" s="2" t="s">
        <v>2985</v>
      </c>
      <c r="P236" s="2" t="s">
        <v>992</v>
      </c>
      <c r="Q236" s="2" t="s">
        <v>993</v>
      </c>
      <c r="R236" s="2" t="s">
        <v>994</v>
      </c>
      <c r="S236" s="2" t="s">
        <v>2986</v>
      </c>
      <c r="T236" s="2" t="s">
        <v>219</v>
      </c>
      <c r="U236" s="2" t="n">
        <v>30</v>
      </c>
      <c r="V236" s="2" t="s">
        <v>220</v>
      </c>
      <c r="W236" s="2" t="n">
        <v>30</v>
      </c>
      <c r="X236" s="2" t="s">
        <v>2987</v>
      </c>
      <c r="Y236" s="2" t="s">
        <v>2988</v>
      </c>
      <c r="Z236" s="2" t="s">
        <v>136</v>
      </c>
      <c r="AA236" s="2" t="s">
        <v>81</v>
      </c>
      <c r="AB236" s="2"/>
      <c r="AC236" s="2"/>
      <c r="AD236" s="2"/>
      <c r="AE236" s="2"/>
      <c r="AF236" s="2"/>
      <c r="AG236" s="2" t="s">
        <v>2989</v>
      </c>
      <c r="AH236" s="2" t="s">
        <v>2990</v>
      </c>
      <c r="AI236" s="2" t="s">
        <v>2991</v>
      </c>
      <c r="AJ236" s="2" t="s">
        <v>2992</v>
      </c>
      <c r="AK236" s="2" t="s">
        <v>2993</v>
      </c>
      <c r="AL236" s="2" t="s">
        <v>2994</v>
      </c>
      <c r="AM236" s="2"/>
      <c r="AN236" s="2" t="s">
        <v>87</v>
      </c>
      <c r="AO236" s="2" t="s">
        <v>2995</v>
      </c>
      <c r="AP236" s="2" t="s">
        <v>89</v>
      </c>
    </row>
    <row r="237" customFormat="false" ht="15" hidden="false" customHeight="false" outlineLevel="0" collapsed="false">
      <c r="A237" s="8" t="s">
        <v>2996</v>
      </c>
      <c r="B237" s="8" t="s">
        <v>2996</v>
      </c>
      <c r="C237" s="2" t="s">
        <v>2997</v>
      </c>
      <c r="D237" s="2" t="s">
        <v>483</v>
      </c>
      <c r="E237" s="2" t="s">
        <v>484</v>
      </c>
      <c r="F237" s="9" t="n">
        <f aca="false">Precios!R237</f>
        <v>546</v>
      </c>
      <c r="G237" s="2" t="n">
        <v>29</v>
      </c>
      <c r="H237" s="10" t="str">
        <f aca="false">Parámetros!$B$28</f>
        <v>Nuevo</v>
      </c>
      <c r="I237" s="10" t="str">
        <f aca="false">Parámetros!$B$29</f>
        <v>Clásica</v>
      </c>
      <c r="J237" s="11" t="s">
        <v>2998</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t="s">
        <v>2999</v>
      </c>
      <c r="P237" s="2" t="s">
        <v>3000</v>
      </c>
      <c r="Q237" s="2" t="s">
        <v>488</v>
      </c>
      <c r="R237" s="2" t="s">
        <v>859</v>
      </c>
      <c r="S237" s="2" t="s">
        <v>3001</v>
      </c>
      <c r="T237" s="2" t="s">
        <v>3002</v>
      </c>
      <c r="U237" s="2" t="n">
        <v>5</v>
      </c>
      <c r="V237" s="2" t="s">
        <v>77</v>
      </c>
      <c r="W237" s="2" t="n">
        <v>1</v>
      </c>
      <c r="X237" s="2" t="s">
        <v>3003</v>
      </c>
      <c r="Y237" s="2" t="s">
        <v>3004</v>
      </c>
      <c r="Z237" s="2" t="s">
        <v>494</v>
      </c>
      <c r="AA237" s="2" t="s">
        <v>81</v>
      </c>
      <c r="AB237" s="2"/>
      <c r="AC237" s="2"/>
      <c r="AD237" s="2"/>
      <c r="AE237" s="2"/>
      <c r="AF237" s="2"/>
      <c r="AG237" s="2" t="s">
        <v>3005</v>
      </c>
      <c r="AH237" s="2" t="s">
        <v>3006</v>
      </c>
      <c r="AI237" s="2" t="s">
        <v>3007</v>
      </c>
      <c r="AJ237" s="2"/>
      <c r="AK237" s="2"/>
      <c r="AL237" s="2"/>
      <c r="AM237" s="2"/>
      <c r="AN237" s="2" t="s">
        <v>87</v>
      </c>
      <c r="AO237" s="2" t="s">
        <v>3008</v>
      </c>
      <c r="AP237" s="2" t="s">
        <v>89</v>
      </c>
    </row>
    <row r="238" customFormat="false" ht="15" hidden="false" customHeight="false" outlineLevel="0" collapsed="false">
      <c r="A238" s="8" t="s">
        <v>3009</v>
      </c>
      <c r="B238" s="8" t="s">
        <v>3009</v>
      </c>
      <c r="C238" s="2" t="s">
        <v>3010</v>
      </c>
      <c r="D238" s="2" t="s">
        <v>750</v>
      </c>
      <c r="E238" s="2" t="s">
        <v>751</v>
      </c>
      <c r="F238" s="9" t="n">
        <f aca="false">Precios!R238</f>
        <v>219</v>
      </c>
      <c r="G238" s="2" t="n">
        <v>388</v>
      </c>
      <c r="H238" s="10" t="str">
        <f aca="false">Parámetros!$B$28</f>
        <v>Nuevo</v>
      </c>
      <c r="I238" s="10" t="str">
        <f aca="false">Parámetros!$B$29</f>
        <v>Clásica</v>
      </c>
      <c r="J238" s="11" t="s">
        <v>3011</v>
      </c>
      <c r="K238" s="10" t="str">
        <f aca="false">Parámetros!$B$30</f>
        <v>Mercado Envíos</v>
      </c>
      <c r="L238" s="2" t="str">
        <f aca="false">IF(F238&gt;=Parámetros!$B$7,"Envío gratis (obligatorio en Mercado Libre)",Parámetros!$B$31)</f>
        <v>A cargo del comprador</v>
      </c>
      <c r="M238" s="10" t="str">
        <f aca="false">Parámetros!$B$32</f>
        <v>No acepto</v>
      </c>
      <c r="N238" s="10" t="str">
        <f aca="false">Parámetros!$B$33</f>
        <v>Sin garantía</v>
      </c>
      <c r="O238" s="2"/>
      <c r="P238" s="2" t="s">
        <v>3012</v>
      </c>
      <c r="Q238" s="2" t="s">
        <v>3013</v>
      </c>
      <c r="R238" s="2" t="s">
        <v>1222</v>
      </c>
      <c r="S238" s="2" t="s">
        <v>3014</v>
      </c>
      <c r="T238" s="2" t="s">
        <v>3015</v>
      </c>
      <c r="U238" s="2" t="n">
        <v>20</v>
      </c>
      <c r="V238" s="2" t="s">
        <v>220</v>
      </c>
      <c r="W238" s="2" t="n">
        <v>20</v>
      </c>
      <c r="X238" s="2" t="s">
        <v>3016</v>
      </c>
      <c r="Y238" s="2" t="s">
        <v>135</v>
      </c>
      <c r="Z238" s="2" t="s">
        <v>136</v>
      </c>
      <c r="AA238" s="2" t="s">
        <v>81</v>
      </c>
      <c r="AB238" s="2"/>
      <c r="AC238" s="2"/>
      <c r="AD238" s="2"/>
      <c r="AE238" s="2"/>
      <c r="AF238" s="2"/>
      <c r="AG238" s="2" t="s">
        <v>3017</v>
      </c>
      <c r="AH238" s="2" t="s">
        <v>3018</v>
      </c>
      <c r="AI238" s="2" t="s">
        <v>3019</v>
      </c>
      <c r="AJ238" s="2"/>
      <c r="AK238" s="2"/>
      <c r="AL238" s="2"/>
      <c r="AM238" s="2"/>
      <c r="AN238" s="2" t="s">
        <v>87</v>
      </c>
      <c r="AO238" s="2" t="s">
        <v>3020</v>
      </c>
      <c r="AP238" s="2" t="s">
        <v>89</v>
      </c>
    </row>
    <row r="239" customFormat="false" ht="15" hidden="false" customHeight="false" outlineLevel="0" collapsed="false">
      <c r="A239" s="8" t="s">
        <v>3021</v>
      </c>
      <c r="B239" s="8" t="s">
        <v>3021</v>
      </c>
      <c r="C239" s="2" t="s">
        <v>3022</v>
      </c>
      <c r="D239" s="2" t="s">
        <v>750</v>
      </c>
      <c r="E239" s="2" t="s">
        <v>751</v>
      </c>
      <c r="F239" s="9" t="n">
        <f aca="false">Precios!R239</f>
        <v>588.89</v>
      </c>
      <c r="G239" s="2" t="n">
        <v>1754</v>
      </c>
      <c r="H239" s="10" t="str">
        <f aca="false">Parámetros!$B$28</f>
        <v>Nuevo</v>
      </c>
      <c r="I239" s="10" t="str">
        <f aca="false">Parámetros!$B$29</f>
        <v>Clásica</v>
      </c>
      <c r="J239" s="11" t="s">
        <v>3023</v>
      </c>
      <c r="K239" s="10" t="str">
        <f aca="false">Parámetros!$B$30</f>
        <v>Mercado Envíos</v>
      </c>
      <c r="L239" s="2" t="str">
        <f aca="false">IF(F239&gt;=Parámetros!$B$7,"Envío gratis (obligatorio en Mercado Libre)",Parámetros!$B$31)</f>
        <v>Envío gratis (obligatorio en Mercado Libre)</v>
      </c>
      <c r="M239" s="10" t="str">
        <f aca="false">Parámetros!$B$32</f>
        <v>No acepto</v>
      </c>
      <c r="N239" s="10" t="str">
        <f aca="false">Parámetros!$B$33</f>
        <v>Sin garantía</v>
      </c>
      <c r="O239" s="2" t="s">
        <v>3024</v>
      </c>
      <c r="P239" s="2" t="s">
        <v>335</v>
      </c>
      <c r="Q239" s="2" t="s">
        <v>336</v>
      </c>
      <c r="R239" s="2" t="s">
        <v>337</v>
      </c>
      <c r="S239" s="2" t="s">
        <v>3025</v>
      </c>
      <c r="T239" s="2" t="s">
        <v>1629</v>
      </c>
      <c r="U239" s="2" t="n">
        <v>144</v>
      </c>
      <c r="V239" s="2" t="s">
        <v>100</v>
      </c>
      <c r="W239" s="2" t="n">
        <v>12</v>
      </c>
      <c r="X239" s="2" t="s">
        <v>340</v>
      </c>
      <c r="Y239" s="2" t="s">
        <v>3026</v>
      </c>
      <c r="Z239" s="2" t="s">
        <v>341</v>
      </c>
      <c r="AA239" s="2" t="s">
        <v>3027</v>
      </c>
      <c r="AB239" s="2"/>
      <c r="AC239" s="2"/>
      <c r="AD239" s="2"/>
      <c r="AE239" s="2"/>
      <c r="AF239" s="2"/>
      <c r="AG239" s="2" t="s">
        <v>3028</v>
      </c>
      <c r="AH239" s="2" t="s">
        <v>3029</v>
      </c>
      <c r="AI239" s="2" t="s">
        <v>3030</v>
      </c>
      <c r="AJ239" s="2"/>
      <c r="AK239" s="2"/>
      <c r="AL239" s="2"/>
      <c r="AM239" s="2"/>
      <c r="AN239" s="2" t="s">
        <v>87</v>
      </c>
      <c r="AO239" s="2" t="s">
        <v>3031</v>
      </c>
      <c r="AP239" s="2" t="s">
        <v>89</v>
      </c>
    </row>
    <row r="240" customFormat="false" ht="15" hidden="false" customHeight="false" outlineLevel="0" collapsed="false">
      <c r="A240" s="8" t="s">
        <v>3032</v>
      </c>
      <c r="B240" s="8" t="s">
        <v>3032</v>
      </c>
      <c r="C240" s="2" t="s">
        <v>3033</v>
      </c>
      <c r="D240" s="2" t="s">
        <v>556</v>
      </c>
      <c r="E240" s="2" t="s">
        <v>557</v>
      </c>
      <c r="F240" s="9" t="n">
        <f aca="false">Precios!R240</f>
        <v>159</v>
      </c>
      <c r="G240" s="2" t="n">
        <v>15</v>
      </c>
      <c r="H240" s="10" t="str">
        <f aca="false">Parámetros!$B$28</f>
        <v>Nuevo</v>
      </c>
      <c r="I240" s="10" t="str">
        <f aca="false">Parámetros!$B$29</f>
        <v>Clásica</v>
      </c>
      <c r="J240" s="11" t="s">
        <v>3034</v>
      </c>
      <c r="K240" s="10" t="str">
        <f aca="false">Parámetros!$B$30</f>
        <v>Mercado Envíos</v>
      </c>
      <c r="L240" s="2" t="str">
        <f aca="false">IF(F240&gt;=Parámetros!$B$7,"Envío gratis (obligatorio en Mercado Libre)",Parámetros!$B$31)</f>
        <v>A cargo del comprador</v>
      </c>
      <c r="M240" s="10" t="str">
        <f aca="false">Parámetros!$B$32</f>
        <v>No acepto</v>
      </c>
      <c r="N240" s="10" t="str">
        <f aca="false">Parámetros!$B$33</f>
        <v>Sin garantía</v>
      </c>
      <c r="O240" s="2" t="s">
        <v>3035</v>
      </c>
      <c r="P240" s="2" t="s">
        <v>3036</v>
      </c>
      <c r="Q240" s="2" t="s">
        <v>2511</v>
      </c>
      <c r="R240" s="2" t="s">
        <v>3036</v>
      </c>
      <c r="S240" s="2" t="s">
        <v>3037</v>
      </c>
      <c r="T240" s="2" t="s">
        <v>3038</v>
      </c>
      <c r="U240" s="2" t="n">
        <v>2</v>
      </c>
      <c r="V240" s="2" t="s">
        <v>77</v>
      </c>
      <c r="W240" s="2" t="n">
        <v>1</v>
      </c>
      <c r="X240" s="2" t="s">
        <v>3039</v>
      </c>
      <c r="Y240" s="2" t="s">
        <v>3037</v>
      </c>
      <c r="Z240" s="2" t="s">
        <v>760</v>
      </c>
      <c r="AA240" s="2" t="s">
        <v>81</v>
      </c>
      <c r="AB240" s="2"/>
      <c r="AC240" s="2"/>
      <c r="AD240" s="2"/>
      <c r="AE240" s="2"/>
      <c r="AF240" s="2" t="s">
        <v>3040</v>
      </c>
      <c r="AG240" s="2" t="s">
        <v>3041</v>
      </c>
      <c r="AH240" s="2" t="s">
        <v>3042</v>
      </c>
      <c r="AI240" s="2" t="s">
        <v>3043</v>
      </c>
      <c r="AJ240" s="2" t="s">
        <v>3044</v>
      </c>
      <c r="AK240" s="2"/>
      <c r="AL240" s="2"/>
      <c r="AM240" s="2"/>
      <c r="AN240" s="2" t="s">
        <v>87</v>
      </c>
      <c r="AO240" s="2" t="s">
        <v>3045</v>
      </c>
      <c r="AP240" s="2" t="s">
        <v>89</v>
      </c>
    </row>
    <row r="241" customFormat="false" ht="15" hidden="false" customHeight="false" outlineLevel="0" collapsed="false">
      <c r="A241" s="8" t="s">
        <v>3046</v>
      </c>
      <c r="B241" s="8" t="s">
        <v>3046</v>
      </c>
      <c r="C241" s="2" t="s">
        <v>3047</v>
      </c>
      <c r="D241" s="2" t="s">
        <v>3048</v>
      </c>
      <c r="E241" s="2" t="s">
        <v>3049</v>
      </c>
      <c r="F241" s="9" t="n">
        <f aca="false">Precios!R241</f>
        <v>387.2</v>
      </c>
      <c r="G241" s="2" t="n">
        <v>0</v>
      </c>
      <c r="H241" s="10" t="str">
        <f aca="false">Parámetros!$B$28</f>
        <v>Nuevo</v>
      </c>
      <c r="I241" s="10" t="str">
        <f aca="false">Parámetros!$B$29</f>
        <v>Clásica</v>
      </c>
      <c r="J241" s="11" t="s">
        <v>3050</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t="s">
        <v>3051</v>
      </c>
      <c r="P241" s="2" t="s">
        <v>3052</v>
      </c>
      <c r="Q241" s="2" t="s">
        <v>3053</v>
      </c>
      <c r="R241" s="2" t="s">
        <v>3052</v>
      </c>
      <c r="S241" s="2" t="s">
        <v>3054</v>
      </c>
      <c r="T241" s="2" t="s">
        <v>152</v>
      </c>
      <c r="U241" s="2" t="n">
        <v>20</v>
      </c>
      <c r="V241" s="2" t="s">
        <v>133</v>
      </c>
      <c r="W241" s="2" t="n">
        <v>20</v>
      </c>
      <c r="X241" s="2" t="s">
        <v>3055</v>
      </c>
      <c r="Y241" s="2" t="s">
        <v>3054</v>
      </c>
      <c r="Z241" s="2" t="s">
        <v>136</v>
      </c>
      <c r="AA241" s="2" t="s">
        <v>81</v>
      </c>
      <c r="AB241" s="2"/>
      <c r="AC241" s="2"/>
      <c r="AD241" s="2"/>
      <c r="AE241" s="2"/>
      <c r="AF241" s="2"/>
      <c r="AG241" s="2" t="s">
        <v>3056</v>
      </c>
      <c r="AH241" s="2" t="s">
        <v>3057</v>
      </c>
      <c r="AI241" s="2" t="s">
        <v>3058</v>
      </c>
      <c r="AJ241" s="2" t="s">
        <v>3059</v>
      </c>
      <c r="AK241" s="2"/>
      <c r="AL241" s="2"/>
      <c r="AM241" s="2"/>
      <c r="AN241" s="2" t="s">
        <v>87</v>
      </c>
      <c r="AO241" s="2" t="s">
        <v>3060</v>
      </c>
      <c r="AP241" s="2" t="s">
        <v>89</v>
      </c>
    </row>
    <row r="242" customFormat="false" ht="15" hidden="false" customHeight="false" outlineLevel="0" collapsed="false">
      <c r="A242" s="8" t="s">
        <v>3061</v>
      </c>
      <c r="B242" s="8" t="s">
        <v>3061</v>
      </c>
      <c r="C242" s="2" t="s">
        <v>3062</v>
      </c>
      <c r="D242" s="2" t="s">
        <v>1059</v>
      </c>
      <c r="E242" s="2" t="s">
        <v>1060</v>
      </c>
      <c r="F242" s="9" t="n">
        <f aca="false">Precios!R242</f>
        <v>834</v>
      </c>
      <c r="G242" s="2" t="n">
        <v>57</v>
      </c>
      <c r="H242" s="10" t="str">
        <f aca="false">Parámetros!$B$28</f>
        <v>Nuevo</v>
      </c>
      <c r="I242" s="10" t="str">
        <f aca="false">Parámetros!$B$29</f>
        <v>Clásica</v>
      </c>
      <c r="J242" s="11" t="s">
        <v>3063</v>
      </c>
      <c r="K242" s="10" t="str">
        <f aca="false">Parámetros!$B$30</f>
        <v>Mercado Envíos</v>
      </c>
      <c r="L242" s="2" t="str">
        <f aca="false">IF(F242&gt;=Parámetros!$B$7,"Envío gratis (obligatorio en Mercado Libre)",Parámetros!$B$31)</f>
        <v>Envío gratis (obligatorio en Mercado Libre)</v>
      </c>
      <c r="M242" s="10" t="str">
        <f aca="false">Parámetros!$B$32</f>
        <v>No acepto</v>
      </c>
      <c r="N242" s="10" t="str">
        <f aca="false">Parámetros!$B$33</f>
        <v>Sin garantía</v>
      </c>
      <c r="O242" s="2" t="s">
        <v>3064</v>
      </c>
      <c r="P242" s="2" t="s">
        <v>3065</v>
      </c>
      <c r="Q242" s="2" t="s">
        <v>3066</v>
      </c>
      <c r="R242" s="2" t="s">
        <v>3065</v>
      </c>
      <c r="S242" s="2" t="s">
        <v>2587</v>
      </c>
      <c r="T242" s="2" t="s">
        <v>924</v>
      </c>
      <c r="U242" s="2" t="n">
        <v>30</v>
      </c>
      <c r="V242" s="2" t="s">
        <v>133</v>
      </c>
      <c r="W242" s="2" t="n">
        <v>30</v>
      </c>
      <c r="X242" s="2" t="s">
        <v>3067</v>
      </c>
      <c r="Y242" s="2" t="s">
        <v>2587</v>
      </c>
      <c r="Z242" s="2" t="s">
        <v>136</v>
      </c>
      <c r="AA242" s="2" t="s">
        <v>81</v>
      </c>
      <c r="AB242" s="2"/>
      <c r="AC242" s="2"/>
      <c r="AD242" s="2"/>
      <c r="AE242" s="2"/>
      <c r="AF242" s="2"/>
      <c r="AG242" s="2" t="s">
        <v>155</v>
      </c>
      <c r="AH242" s="2" t="s">
        <v>3068</v>
      </c>
      <c r="AI242" s="2" t="s">
        <v>3069</v>
      </c>
      <c r="AJ242" s="2" t="s">
        <v>3070</v>
      </c>
      <c r="AK242" s="2"/>
      <c r="AL242" s="2"/>
      <c r="AM242" s="2"/>
      <c r="AN242" s="2" t="s">
        <v>87</v>
      </c>
      <c r="AO242" s="2" t="s">
        <v>3071</v>
      </c>
      <c r="AP242" s="2" t="s">
        <v>89</v>
      </c>
    </row>
    <row r="243" customFormat="false" ht="15" hidden="false" customHeight="false" outlineLevel="0" collapsed="false">
      <c r="A243" s="8" t="s">
        <v>3072</v>
      </c>
      <c r="B243" s="8" t="s">
        <v>3072</v>
      </c>
      <c r="C243" s="2" t="s">
        <v>3073</v>
      </c>
      <c r="D243" s="2" t="s">
        <v>68</v>
      </c>
      <c r="E243" s="2" t="s">
        <v>69</v>
      </c>
      <c r="F243" s="9" t="n">
        <f aca="false">Precios!R243</f>
        <v>1115.79</v>
      </c>
      <c r="G243" s="2" t="n">
        <v>1</v>
      </c>
      <c r="H243" s="10" t="str">
        <f aca="false">Parámetros!$B$28</f>
        <v>Nuevo</v>
      </c>
      <c r="I243" s="10" t="str">
        <f aca="false">Parámetros!$B$29</f>
        <v>Clásica</v>
      </c>
      <c r="J243" s="11" t="s">
        <v>3074</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t="s">
        <v>3075</v>
      </c>
      <c r="P243" s="2" t="s">
        <v>3076</v>
      </c>
      <c r="Q243" s="2" t="s">
        <v>389</v>
      </c>
      <c r="R243" s="2" t="s">
        <v>3076</v>
      </c>
      <c r="S243" s="2" t="s">
        <v>451</v>
      </c>
      <c r="T243" s="2" t="s">
        <v>3077</v>
      </c>
      <c r="U243" s="2" t="n">
        <v>20</v>
      </c>
      <c r="V243" s="2" t="s">
        <v>1736</v>
      </c>
      <c r="W243" s="2" t="n">
        <v>20</v>
      </c>
      <c r="X243" s="2" t="s">
        <v>3078</v>
      </c>
      <c r="Y243" s="2" t="s">
        <v>451</v>
      </c>
      <c r="Z243" s="2" t="s">
        <v>136</v>
      </c>
      <c r="AA243" s="2" t="s">
        <v>81</v>
      </c>
      <c r="AB243" s="2"/>
      <c r="AC243" s="2"/>
      <c r="AD243" s="2"/>
      <c r="AE243" s="2"/>
      <c r="AF243" s="2" t="s">
        <v>3079</v>
      </c>
      <c r="AG243" s="2" t="s">
        <v>155</v>
      </c>
      <c r="AH243" s="2" t="s">
        <v>3080</v>
      </c>
      <c r="AI243" s="2" t="s">
        <v>3081</v>
      </c>
      <c r="AJ243" s="2" t="s">
        <v>3082</v>
      </c>
      <c r="AK243" s="2"/>
      <c r="AL243" s="2"/>
      <c r="AM243" s="2"/>
      <c r="AN243" s="2" t="s">
        <v>87</v>
      </c>
      <c r="AO243" s="2" t="s">
        <v>3083</v>
      </c>
      <c r="AP243" s="2" t="s">
        <v>89</v>
      </c>
    </row>
    <row r="244" customFormat="false" ht="15" hidden="false" customHeight="false" outlineLevel="0" collapsed="false">
      <c r="A244" s="8" t="s">
        <v>3084</v>
      </c>
      <c r="B244" s="8" t="s">
        <v>3084</v>
      </c>
      <c r="C244" s="2" t="s">
        <v>3085</v>
      </c>
      <c r="D244" s="2" t="s">
        <v>303</v>
      </c>
      <c r="E244" s="2" t="s">
        <v>304</v>
      </c>
      <c r="F244" s="9" t="n">
        <f aca="false">Precios!R244</f>
        <v>80</v>
      </c>
      <c r="G244" s="2" t="n">
        <v>3515</v>
      </c>
      <c r="H244" s="10" t="str">
        <f aca="false">Parámetros!$B$28</f>
        <v>Nuevo</v>
      </c>
      <c r="I244" s="10" t="str">
        <f aca="false">Parámetros!$B$29</f>
        <v>Clásica</v>
      </c>
      <c r="J244" s="11" t="s">
        <v>3086</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t="s">
        <v>3087</v>
      </c>
      <c r="P244" s="2" t="s">
        <v>3088</v>
      </c>
      <c r="Q244" s="2" t="s">
        <v>3088</v>
      </c>
      <c r="R244" s="2" t="s">
        <v>475</v>
      </c>
      <c r="S244" s="2" t="s">
        <v>3089</v>
      </c>
      <c r="T244" s="2" t="s">
        <v>1459</v>
      </c>
      <c r="U244" s="2" t="n">
        <v>250</v>
      </c>
      <c r="V244" s="2" t="s">
        <v>77</v>
      </c>
      <c r="W244" s="2" t="n">
        <v>1</v>
      </c>
      <c r="X244" s="2" t="s">
        <v>3090</v>
      </c>
      <c r="Y244" s="2"/>
      <c r="Z244" s="2" t="s">
        <v>136</v>
      </c>
      <c r="AA244" s="2" t="s">
        <v>3091</v>
      </c>
      <c r="AB244" s="2"/>
      <c r="AC244" s="2" t="s">
        <v>3092</v>
      </c>
      <c r="AD244" s="2"/>
      <c r="AE244" s="2"/>
      <c r="AF244" s="2"/>
      <c r="AG244" s="2" t="s">
        <v>3093</v>
      </c>
      <c r="AH244" s="2" t="s">
        <v>3094</v>
      </c>
      <c r="AI244" s="2" t="s">
        <v>3095</v>
      </c>
      <c r="AJ244" s="2" t="s">
        <v>3096</v>
      </c>
      <c r="AK244" s="2"/>
      <c r="AL244" s="2"/>
      <c r="AM244" s="2"/>
      <c r="AN244" s="2" t="s">
        <v>87</v>
      </c>
      <c r="AO244" s="2" t="s">
        <v>3097</v>
      </c>
      <c r="AP244" s="2" t="s">
        <v>89</v>
      </c>
    </row>
    <row r="245" customFormat="false" ht="15" hidden="false" customHeight="false" outlineLevel="0" collapsed="false">
      <c r="A245" s="8" t="s">
        <v>3098</v>
      </c>
      <c r="B245" s="8" t="s">
        <v>3098</v>
      </c>
      <c r="C245" s="2" t="s">
        <v>3099</v>
      </c>
      <c r="D245" s="2" t="s">
        <v>240</v>
      </c>
      <c r="E245" s="2" t="s">
        <v>241</v>
      </c>
      <c r="F245" s="9" t="n">
        <f aca="false">Precios!R245</f>
        <v>92</v>
      </c>
      <c r="G245" s="2" t="n">
        <v>1346</v>
      </c>
      <c r="H245" s="10" t="str">
        <f aca="false">Parámetros!$B$28</f>
        <v>Nuevo</v>
      </c>
      <c r="I245" s="10" t="str">
        <f aca="false">Parámetros!$B$29</f>
        <v>Clásica</v>
      </c>
      <c r="J245" s="11" t="s">
        <v>3100</v>
      </c>
      <c r="K245" s="10" t="str">
        <f aca="false">Parámetros!$B$30</f>
        <v>Mercado Envíos</v>
      </c>
      <c r="L245" s="2" t="str">
        <f aca="false">IF(F245&gt;=Parámetros!$B$7,"Envío gratis (obligatorio en Mercado Libre)",Parámetros!$B$31)</f>
        <v>A cargo del comprador</v>
      </c>
      <c r="M245" s="10" t="str">
        <f aca="false">Parámetros!$B$32</f>
        <v>No acepto</v>
      </c>
      <c r="N245" s="10" t="str">
        <f aca="false">Parámetros!$B$33</f>
        <v>Sin garantía</v>
      </c>
      <c r="O245" s="2" t="s">
        <v>3101</v>
      </c>
      <c r="P245" s="2" t="s">
        <v>1357</v>
      </c>
      <c r="Q245" s="2" t="s">
        <v>2634</v>
      </c>
      <c r="R245" s="2" t="s">
        <v>3102</v>
      </c>
      <c r="S245" s="2" t="s">
        <v>451</v>
      </c>
      <c r="T245" s="2" t="s">
        <v>152</v>
      </c>
      <c r="U245" s="2" t="n">
        <v>10</v>
      </c>
      <c r="V245" s="2" t="s">
        <v>133</v>
      </c>
      <c r="W245" s="2" t="n">
        <v>10</v>
      </c>
      <c r="X245" s="2" t="s">
        <v>1361</v>
      </c>
      <c r="Y245" s="2" t="s">
        <v>451</v>
      </c>
      <c r="Z245" s="2" t="s">
        <v>136</v>
      </c>
      <c r="AA245" s="2" t="s">
        <v>3103</v>
      </c>
      <c r="AB245" s="2"/>
      <c r="AC245" s="2"/>
      <c r="AD245" s="2"/>
      <c r="AE245" s="2"/>
      <c r="AF245" s="2" t="s">
        <v>3104</v>
      </c>
      <c r="AG245" s="2" t="s">
        <v>3105</v>
      </c>
      <c r="AH245" s="2" t="s">
        <v>3106</v>
      </c>
      <c r="AI245" s="2" t="s">
        <v>3107</v>
      </c>
      <c r="AJ245" s="2" t="s">
        <v>3108</v>
      </c>
      <c r="AK245" s="2"/>
      <c r="AL245" s="2"/>
      <c r="AM245" s="2"/>
      <c r="AN245" s="2" t="s">
        <v>87</v>
      </c>
      <c r="AO245" s="2" t="s">
        <v>3109</v>
      </c>
      <c r="AP245" s="2" t="s">
        <v>89</v>
      </c>
    </row>
    <row r="246" customFormat="false" ht="15" hidden="false" customHeight="false" outlineLevel="0" collapsed="false">
      <c r="A246" s="8" t="s">
        <v>3110</v>
      </c>
      <c r="B246" s="8" t="s">
        <v>3110</v>
      </c>
      <c r="C246" s="2" t="s">
        <v>3111</v>
      </c>
      <c r="D246" s="2" t="s">
        <v>1811</v>
      </c>
      <c r="E246" s="2" t="s">
        <v>1812</v>
      </c>
      <c r="F246" s="9" t="n">
        <f aca="false">Precios!R246</f>
        <v>438</v>
      </c>
      <c r="G246" s="2" t="n">
        <v>133</v>
      </c>
      <c r="H246" s="10" t="str">
        <f aca="false">Parámetros!$B$28</f>
        <v>Nuevo</v>
      </c>
      <c r="I246" s="10" t="str">
        <f aca="false">Parámetros!$B$29</f>
        <v>Clásica</v>
      </c>
      <c r="J246" s="11" t="s">
        <v>3112</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t="s">
        <v>3113</v>
      </c>
      <c r="P246" s="2" t="s">
        <v>3114</v>
      </c>
      <c r="Q246" s="2" t="s">
        <v>3115</v>
      </c>
      <c r="R246" s="2"/>
      <c r="S246" s="2"/>
      <c r="T246" s="2" t="s">
        <v>2316</v>
      </c>
      <c r="U246" s="2" t="n">
        <v>30</v>
      </c>
      <c r="V246" s="2" t="s">
        <v>100</v>
      </c>
      <c r="W246" s="2" t="n">
        <v>1</v>
      </c>
      <c r="X246" s="2" t="s">
        <v>3116</v>
      </c>
      <c r="Y246" s="2"/>
      <c r="Z246" s="2" t="s">
        <v>341</v>
      </c>
      <c r="AA246" s="2"/>
      <c r="AB246" s="2"/>
      <c r="AC246" s="2"/>
      <c r="AD246" s="2"/>
      <c r="AE246" s="2"/>
      <c r="AF246" s="2"/>
      <c r="AG246" s="2" t="s">
        <v>3117</v>
      </c>
      <c r="AH246" s="2" t="s">
        <v>3118</v>
      </c>
      <c r="AI246" s="2"/>
      <c r="AJ246" s="2"/>
      <c r="AK246" s="2"/>
      <c r="AL246" s="2"/>
      <c r="AM246" s="2"/>
      <c r="AN246" s="2" t="s">
        <v>87</v>
      </c>
      <c r="AO246" s="2" t="s">
        <v>3119</v>
      </c>
      <c r="AP246" s="2" t="s">
        <v>89</v>
      </c>
    </row>
    <row r="247" customFormat="false" ht="15" hidden="false" customHeight="false" outlineLevel="0" collapsed="false">
      <c r="A247" s="8" t="s">
        <v>3120</v>
      </c>
      <c r="B247" s="8" t="s">
        <v>3120</v>
      </c>
      <c r="C247" s="2" t="s">
        <v>3121</v>
      </c>
      <c r="D247" s="2" t="s">
        <v>1059</v>
      </c>
      <c r="E247" s="2" t="s">
        <v>1060</v>
      </c>
      <c r="F247" s="9" t="n">
        <f aca="false">Precios!R247</f>
        <v>761</v>
      </c>
      <c r="G247" s="2" t="n">
        <v>98</v>
      </c>
      <c r="H247" s="10" t="str">
        <f aca="false">Parámetros!$B$28</f>
        <v>Nuevo</v>
      </c>
      <c r="I247" s="10" t="str">
        <f aca="false">Parámetros!$B$29</f>
        <v>Clásica</v>
      </c>
      <c r="J247" s="11" t="s">
        <v>3122</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c r="P247" s="2" t="s">
        <v>3123</v>
      </c>
      <c r="Q247" s="2" t="s">
        <v>3124</v>
      </c>
      <c r="R247" s="2"/>
      <c r="S247" s="2"/>
      <c r="T247" s="2" t="s">
        <v>219</v>
      </c>
      <c r="U247" s="2" t="n">
        <v>30</v>
      </c>
      <c r="V247" s="2" t="s">
        <v>220</v>
      </c>
      <c r="W247" s="2" t="n">
        <v>30</v>
      </c>
      <c r="X247" s="2" t="s">
        <v>3125</v>
      </c>
      <c r="Y247" s="2" t="s">
        <v>3126</v>
      </c>
      <c r="Z247" s="2" t="s">
        <v>136</v>
      </c>
      <c r="AA247" s="2"/>
      <c r="AB247" s="2"/>
      <c r="AC247" s="2"/>
      <c r="AD247" s="2"/>
      <c r="AE247" s="2"/>
      <c r="AF247" s="2"/>
      <c r="AG247" s="2" t="s">
        <v>3127</v>
      </c>
      <c r="AH247" s="2" t="s">
        <v>3128</v>
      </c>
      <c r="AI247" s="2"/>
      <c r="AJ247" s="2"/>
      <c r="AK247" s="2"/>
      <c r="AL247" s="2"/>
      <c r="AM247" s="2"/>
      <c r="AN247" s="2" t="s">
        <v>87</v>
      </c>
      <c r="AO247" s="2" t="s">
        <v>3129</v>
      </c>
      <c r="AP247" s="2" t="s">
        <v>89</v>
      </c>
    </row>
    <row r="248" customFormat="false" ht="15" hidden="false" customHeight="false" outlineLevel="0" collapsed="false">
      <c r="A248" s="8" t="s">
        <v>3130</v>
      </c>
      <c r="B248" s="8" t="s">
        <v>3130</v>
      </c>
      <c r="C248" s="2" t="s">
        <v>3131</v>
      </c>
      <c r="D248" s="2" t="s">
        <v>331</v>
      </c>
      <c r="E248" s="2" t="s">
        <v>332</v>
      </c>
      <c r="F248" s="9" t="n">
        <f aca="false">Precios!R248</f>
        <v>60</v>
      </c>
      <c r="G248" s="2" t="n">
        <v>5195</v>
      </c>
      <c r="H248" s="10" t="str">
        <f aca="false">Parámetros!$B$28</f>
        <v>Nuevo</v>
      </c>
      <c r="I248" s="10" t="str">
        <f aca="false">Parámetros!$B$29</f>
        <v>Clásica</v>
      </c>
      <c r="J248" s="11" t="s">
        <v>3132</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t="s">
        <v>3133</v>
      </c>
      <c r="P248" s="2" t="s">
        <v>3134</v>
      </c>
      <c r="Q248" s="2"/>
      <c r="R248" s="2" t="s">
        <v>3135</v>
      </c>
      <c r="S248" s="2" t="s">
        <v>3136</v>
      </c>
      <c r="T248" s="2" t="s">
        <v>152</v>
      </c>
      <c r="U248" s="2" t="n">
        <v>10</v>
      </c>
      <c r="V248" s="2" t="s">
        <v>133</v>
      </c>
      <c r="W248" s="2" t="n">
        <v>10</v>
      </c>
      <c r="X248" s="2" t="s">
        <v>3137</v>
      </c>
      <c r="Y248" s="2"/>
      <c r="Z248" s="2" t="s">
        <v>136</v>
      </c>
      <c r="AA248" s="2"/>
      <c r="AB248" s="2"/>
      <c r="AC248" s="2"/>
      <c r="AD248" s="2"/>
      <c r="AE248" s="2"/>
      <c r="AF248" s="2"/>
      <c r="AG248" s="2" t="s">
        <v>3138</v>
      </c>
      <c r="AH248" s="2" t="s">
        <v>3139</v>
      </c>
      <c r="AI248" s="2" t="s">
        <v>3140</v>
      </c>
      <c r="AJ248" s="2" t="s">
        <v>3141</v>
      </c>
      <c r="AK248" s="2" t="s">
        <v>3142</v>
      </c>
      <c r="AL248" s="2"/>
      <c r="AM248" s="2"/>
      <c r="AN248" s="2" t="s">
        <v>87</v>
      </c>
      <c r="AO248" s="2" t="s">
        <v>3143</v>
      </c>
      <c r="AP248" s="2" t="s">
        <v>89</v>
      </c>
    </row>
    <row r="249" customFormat="false" ht="15" hidden="false" customHeight="false" outlineLevel="0" collapsed="false">
      <c r="A249" s="8" t="s">
        <v>3144</v>
      </c>
      <c r="B249" s="8" t="s">
        <v>3144</v>
      </c>
      <c r="C249" s="2" t="s">
        <v>3145</v>
      </c>
      <c r="D249" s="2" t="s">
        <v>144</v>
      </c>
      <c r="E249" s="2" t="s">
        <v>145</v>
      </c>
      <c r="F249" s="9" t="n">
        <f aca="false">Precios!R249</f>
        <v>215</v>
      </c>
      <c r="G249" s="2" t="n">
        <v>1604</v>
      </c>
      <c r="H249" s="10" t="str">
        <f aca="false">Parámetros!$B$28</f>
        <v>Nuevo</v>
      </c>
      <c r="I249" s="10" t="str">
        <f aca="false">Parámetros!$B$29</f>
        <v>Clásica</v>
      </c>
      <c r="J249" s="11" t="s">
        <v>3146</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t="s">
        <v>3147</v>
      </c>
      <c r="P249" s="2" t="s">
        <v>3148</v>
      </c>
      <c r="Q249" s="2" t="s">
        <v>3149</v>
      </c>
      <c r="R249" s="2"/>
      <c r="S249" s="2"/>
      <c r="T249" s="2" t="s">
        <v>152</v>
      </c>
      <c r="U249" s="2" t="n">
        <v>8</v>
      </c>
      <c r="V249" s="2" t="s">
        <v>133</v>
      </c>
      <c r="W249" s="2" t="n">
        <v>8</v>
      </c>
      <c r="X249" s="2" t="s">
        <v>3150</v>
      </c>
      <c r="Y249" s="2" t="s">
        <v>3151</v>
      </c>
      <c r="Z249" s="2" t="s">
        <v>136</v>
      </c>
      <c r="AA249" s="2" t="s">
        <v>1835</v>
      </c>
      <c r="AB249" s="2"/>
      <c r="AC249" s="2"/>
      <c r="AD249" s="2"/>
      <c r="AE249" s="2"/>
      <c r="AF249" s="2"/>
      <c r="AG249" s="2" t="s">
        <v>3152</v>
      </c>
      <c r="AH249" s="2" t="s">
        <v>3153</v>
      </c>
      <c r="AI249" s="2" t="s">
        <v>3154</v>
      </c>
      <c r="AJ249" s="2"/>
      <c r="AK249" s="2"/>
      <c r="AL249" s="2"/>
      <c r="AM249" s="2"/>
      <c r="AN249" s="2" t="s">
        <v>87</v>
      </c>
      <c r="AO249" s="2" t="s">
        <v>3155</v>
      </c>
      <c r="AP249" s="2" t="s">
        <v>89</v>
      </c>
    </row>
    <row r="250" customFormat="false" ht="15" hidden="false" customHeight="false" outlineLevel="0" collapsed="false">
      <c r="A250" s="8" t="s">
        <v>3156</v>
      </c>
      <c r="B250" s="8" t="s">
        <v>3156</v>
      </c>
      <c r="C250" s="2" t="s">
        <v>3157</v>
      </c>
      <c r="D250" s="2" t="s">
        <v>1811</v>
      </c>
      <c r="E250" s="2" t="s">
        <v>1812</v>
      </c>
      <c r="F250" s="9" t="n">
        <f aca="false">Precios!R250</f>
        <v>623</v>
      </c>
      <c r="G250" s="2" t="n">
        <v>0</v>
      </c>
      <c r="H250" s="10" t="str">
        <f aca="false">Parámetros!$B$28</f>
        <v>Nuevo</v>
      </c>
      <c r="I250" s="10" t="str">
        <f aca="false">Parámetros!$B$29</f>
        <v>Clásica</v>
      </c>
      <c r="J250" s="11" t="s">
        <v>3158</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t="s">
        <v>3159</v>
      </c>
      <c r="P250" s="2" t="s">
        <v>3160</v>
      </c>
      <c r="Q250" s="2" t="s">
        <v>1296</v>
      </c>
      <c r="R250" s="2"/>
      <c r="S250" s="2" t="s">
        <v>2865</v>
      </c>
      <c r="T250" s="2" t="s">
        <v>339</v>
      </c>
      <c r="U250" s="2" t="n">
        <v>40</v>
      </c>
      <c r="V250" s="2" t="s">
        <v>100</v>
      </c>
      <c r="W250" s="2" t="n">
        <v>1</v>
      </c>
      <c r="X250" s="2" t="s">
        <v>3161</v>
      </c>
      <c r="Y250" s="2" t="s">
        <v>3162</v>
      </c>
      <c r="Z250" s="2" t="s">
        <v>341</v>
      </c>
      <c r="AA250" s="2"/>
      <c r="AB250" s="2"/>
      <c r="AC250" s="2"/>
      <c r="AD250" s="2"/>
      <c r="AE250" s="2"/>
      <c r="AF250" s="2"/>
      <c r="AG250" s="2" t="s">
        <v>3163</v>
      </c>
      <c r="AH250" s="2" t="s">
        <v>3164</v>
      </c>
      <c r="AI250" s="2" t="s">
        <v>3165</v>
      </c>
      <c r="AJ250" s="2"/>
      <c r="AK250" s="2"/>
      <c r="AL250" s="2"/>
      <c r="AM250" s="2"/>
      <c r="AN250" s="2" t="s">
        <v>87</v>
      </c>
      <c r="AO250" s="2" t="s">
        <v>3166</v>
      </c>
      <c r="AP250" s="2" t="s">
        <v>89</v>
      </c>
    </row>
    <row r="251" customFormat="false" ht="15" hidden="false" customHeight="false" outlineLevel="0" collapsed="false">
      <c r="A251" s="8" t="s">
        <v>3167</v>
      </c>
      <c r="B251" s="8" t="s">
        <v>3167</v>
      </c>
      <c r="C251" s="2" t="s">
        <v>3168</v>
      </c>
      <c r="D251" s="2" t="s">
        <v>556</v>
      </c>
      <c r="E251" s="2" t="s">
        <v>557</v>
      </c>
      <c r="F251" s="9" t="n">
        <f aca="false">Precios!R251</f>
        <v>998</v>
      </c>
      <c r="G251" s="2" t="n">
        <v>16</v>
      </c>
      <c r="H251" s="10" t="str">
        <f aca="false">Parámetros!$B$28</f>
        <v>Nuevo</v>
      </c>
      <c r="I251" s="10" t="str">
        <f aca="false">Parámetros!$B$29</f>
        <v>Clásica</v>
      </c>
      <c r="J251" s="11" t="s">
        <v>3169</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t="s">
        <v>3170</v>
      </c>
      <c r="P251" s="2" t="s">
        <v>3171</v>
      </c>
      <c r="Q251" s="2" t="s">
        <v>791</v>
      </c>
      <c r="R251" s="2"/>
      <c r="S251" s="2"/>
      <c r="T251" s="2" t="s">
        <v>996</v>
      </c>
      <c r="U251" s="2" t="n">
        <v>6</v>
      </c>
      <c r="V251" s="2" t="s">
        <v>3172</v>
      </c>
      <c r="W251" s="2" t="n">
        <v>6</v>
      </c>
      <c r="X251" s="2" t="s">
        <v>1572</v>
      </c>
      <c r="Y251" s="2" t="s">
        <v>3173</v>
      </c>
      <c r="Z251" s="2" t="s">
        <v>80</v>
      </c>
      <c r="AA251" s="2"/>
      <c r="AB251" s="2"/>
      <c r="AC251" s="2"/>
      <c r="AD251" s="2"/>
      <c r="AE251" s="2"/>
      <c r="AF251" s="2"/>
      <c r="AG251" s="2" t="s">
        <v>3174</v>
      </c>
      <c r="AH251" s="2" t="s">
        <v>3175</v>
      </c>
      <c r="AI251" s="2" t="s">
        <v>3176</v>
      </c>
      <c r="AJ251" s="2" t="s">
        <v>3177</v>
      </c>
      <c r="AK251" s="2" t="s">
        <v>3178</v>
      </c>
      <c r="AL251" s="2"/>
      <c r="AM251" s="2"/>
      <c r="AN251" s="2" t="s">
        <v>87</v>
      </c>
      <c r="AO251" s="2" t="s">
        <v>3179</v>
      </c>
      <c r="AP251" s="2" t="s">
        <v>89</v>
      </c>
    </row>
    <row r="252" customFormat="false" ht="15" hidden="false" customHeight="false" outlineLevel="0" collapsed="false">
      <c r="A252" s="8" t="s">
        <v>3180</v>
      </c>
      <c r="B252" s="8" t="s">
        <v>3180</v>
      </c>
      <c r="C252" s="2" t="s">
        <v>3181</v>
      </c>
      <c r="D252" s="2" t="s">
        <v>331</v>
      </c>
      <c r="E252" s="2" t="s">
        <v>332</v>
      </c>
      <c r="F252" s="9" t="n">
        <f aca="false">Precios!R252</f>
        <v>106</v>
      </c>
      <c r="G252" s="2" t="n">
        <v>342</v>
      </c>
      <c r="H252" s="10" t="str">
        <f aca="false">Parámetros!$B$28</f>
        <v>Nuevo</v>
      </c>
      <c r="I252" s="10" t="str">
        <f aca="false">Parámetros!$B$29</f>
        <v>Clásica</v>
      </c>
      <c r="J252" s="11" t="s">
        <v>3182</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t="s">
        <v>3183</v>
      </c>
      <c r="P252" s="2" t="s">
        <v>3184</v>
      </c>
      <c r="Q252" s="2" t="s">
        <v>129</v>
      </c>
      <c r="R252" s="2" t="s">
        <v>2913</v>
      </c>
      <c r="S252" s="2"/>
      <c r="T252" s="2" t="s">
        <v>1257</v>
      </c>
      <c r="U252" s="2" t="n">
        <v>24</v>
      </c>
      <c r="V252" s="2" t="s">
        <v>133</v>
      </c>
      <c r="W252" s="2" t="n">
        <v>24</v>
      </c>
      <c r="X252" s="2" t="s">
        <v>3185</v>
      </c>
      <c r="Y252" s="2" t="s">
        <v>3186</v>
      </c>
      <c r="Z252" s="2" t="s">
        <v>136</v>
      </c>
      <c r="AA252" s="2" t="s">
        <v>253</v>
      </c>
      <c r="AB252" s="2"/>
      <c r="AC252" s="2" t="s">
        <v>3187</v>
      </c>
      <c r="AD252" s="2"/>
      <c r="AE252" s="2"/>
      <c r="AF252" s="2"/>
      <c r="AG252" s="2" t="s">
        <v>3188</v>
      </c>
      <c r="AH252" s="2" t="s">
        <v>3189</v>
      </c>
      <c r="AI252" s="2" t="s">
        <v>3190</v>
      </c>
      <c r="AJ252" s="2"/>
      <c r="AK252" s="2"/>
      <c r="AL252" s="2"/>
      <c r="AM252" s="2"/>
      <c r="AN252" s="2" t="s">
        <v>87</v>
      </c>
      <c r="AO252" s="2" t="s">
        <v>3191</v>
      </c>
      <c r="AP252" s="2" t="s">
        <v>89</v>
      </c>
    </row>
    <row r="253" customFormat="false" ht="15" hidden="false" customHeight="false" outlineLevel="0" collapsed="false">
      <c r="A253" s="8" t="s">
        <v>3192</v>
      </c>
      <c r="B253" s="8" t="s">
        <v>3192</v>
      </c>
      <c r="C253" s="2" t="s">
        <v>3193</v>
      </c>
      <c r="D253" s="2" t="s">
        <v>144</v>
      </c>
      <c r="E253" s="2" t="s">
        <v>145</v>
      </c>
      <c r="F253" s="9" t="n">
        <f aca="false">Precios!R253</f>
        <v>480</v>
      </c>
      <c r="G253" s="2" t="n">
        <v>0</v>
      </c>
      <c r="H253" s="10" t="str">
        <f aca="false">Parámetros!$B$28</f>
        <v>Nuevo</v>
      </c>
      <c r="I253" s="10" t="str">
        <f aca="false">Parámetros!$B$29</f>
        <v>Clásica</v>
      </c>
      <c r="J253" s="11" t="s">
        <v>3194</v>
      </c>
      <c r="K253" s="10" t="str">
        <f aca="false">Parámetros!$B$30</f>
        <v>Mercado Envíos</v>
      </c>
      <c r="L253" s="2" t="str">
        <f aca="false">IF(F253&gt;=Parámetros!$B$7,"Envío gratis (obligatorio en Mercado Libre)",Parámetros!$B$31)</f>
        <v>Envío gratis (obligatorio en Mercado Libre)</v>
      </c>
      <c r="M253" s="10" t="str">
        <f aca="false">Parámetros!$B$32</f>
        <v>No acepto</v>
      </c>
      <c r="N253" s="10" t="str">
        <f aca="false">Parámetros!$B$33</f>
        <v>Sin garantía</v>
      </c>
      <c r="O253" s="2" t="s">
        <v>3195</v>
      </c>
      <c r="P253" s="2" t="s">
        <v>2557</v>
      </c>
      <c r="Q253" s="2" t="s">
        <v>1126</v>
      </c>
      <c r="R253" s="2" t="s">
        <v>3196</v>
      </c>
      <c r="S253" s="2" t="s">
        <v>3197</v>
      </c>
      <c r="T253" s="2" t="s">
        <v>1127</v>
      </c>
      <c r="U253" s="2" t="n">
        <v>20</v>
      </c>
      <c r="V253" s="2" t="s">
        <v>3198</v>
      </c>
      <c r="W253" s="2" t="n">
        <v>20</v>
      </c>
      <c r="X253" s="2" t="s">
        <v>2302</v>
      </c>
      <c r="Y253" s="2" t="s">
        <v>3199</v>
      </c>
      <c r="Z253" s="2" t="s">
        <v>136</v>
      </c>
      <c r="AA253" s="2" t="s">
        <v>1130</v>
      </c>
      <c r="AB253" s="2"/>
      <c r="AC253" s="2"/>
      <c r="AD253" s="2"/>
      <c r="AE253" s="2"/>
      <c r="AF253" s="2"/>
      <c r="AG253" s="2" t="s">
        <v>3200</v>
      </c>
      <c r="AH253" s="2" t="s">
        <v>3201</v>
      </c>
      <c r="AI253" s="2" t="s">
        <v>3202</v>
      </c>
      <c r="AJ253" s="2"/>
      <c r="AK253" s="2"/>
      <c r="AL253" s="2"/>
      <c r="AM253" s="2"/>
      <c r="AN253" s="2" t="s">
        <v>87</v>
      </c>
      <c r="AO253" s="2" t="s">
        <v>3203</v>
      </c>
      <c r="AP253" s="2" t="s">
        <v>89</v>
      </c>
    </row>
    <row r="254" customFormat="false" ht="15" hidden="false" customHeight="false" outlineLevel="0" collapsed="false">
      <c r="A254" s="8" t="s">
        <v>3204</v>
      </c>
      <c r="B254" s="8" t="s">
        <v>3204</v>
      </c>
      <c r="C254" s="2" t="s">
        <v>3205</v>
      </c>
      <c r="D254" s="2" t="s">
        <v>144</v>
      </c>
      <c r="E254" s="2" t="s">
        <v>145</v>
      </c>
      <c r="F254" s="9" t="n">
        <f aca="false">Precios!R254</f>
        <v>582.11</v>
      </c>
      <c r="G254" s="2" t="n">
        <v>169</v>
      </c>
      <c r="H254" s="10" t="str">
        <f aca="false">Parámetros!$B$28</f>
        <v>Nuevo</v>
      </c>
      <c r="I254" s="10" t="str">
        <f aca="false">Parámetros!$B$29</f>
        <v>Clásica</v>
      </c>
      <c r="J254" s="11" t="s">
        <v>3206</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t="s">
        <v>3207</v>
      </c>
      <c r="P254" s="2" t="s">
        <v>1344</v>
      </c>
      <c r="Q254" s="2" t="s">
        <v>1126</v>
      </c>
      <c r="R254" s="2" t="s">
        <v>1345</v>
      </c>
      <c r="S254" s="2"/>
      <c r="T254" s="2" t="s">
        <v>152</v>
      </c>
      <c r="U254" s="2" t="n">
        <v>20</v>
      </c>
      <c r="V254" s="2" t="s">
        <v>133</v>
      </c>
      <c r="W254" s="2" t="n">
        <v>20</v>
      </c>
      <c r="X254" s="2" t="s">
        <v>3208</v>
      </c>
      <c r="Y254" s="2" t="s">
        <v>3209</v>
      </c>
      <c r="Z254" s="2" t="s">
        <v>136</v>
      </c>
      <c r="AA254" s="2" t="s">
        <v>3210</v>
      </c>
      <c r="AB254" s="2"/>
      <c r="AC254" s="2"/>
      <c r="AD254" s="2"/>
      <c r="AE254" s="2"/>
      <c r="AF254" s="2"/>
      <c r="AG254" s="2" t="s">
        <v>1982</v>
      </c>
      <c r="AH254" s="2" t="s">
        <v>3211</v>
      </c>
      <c r="AI254" s="2"/>
      <c r="AJ254" s="2"/>
      <c r="AK254" s="2"/>
      <c r="AL254" s="2"/>
      <c r="AM254" s="2"/>
      <c r="AN254" s="2" t="s">
        <v>87</v>
      </c>
      <c r="AO254" s="2" t="s">
        <v>3212</v>
      </c>
      <c r="AP254" s="2" t="s">
        <v>89</v>
      </c>
    </row>
    <row r="255" customFormat="false" ht="15" hidden="false" customHeight="false" outlineLevel="0" collapsed="false">
      <c r="A255" s="8" t="s">
        <v>3213</v>
      </c>
      <c r="B255" s="8" t="s">
        <v>3213</v>
      </c>
      <c r="C255" s="2" t="s">
        <v>3214</v>
      </c>
      <c r="D255" s="2" t="s">
        <v>144</v>
      </c>
      <c r="E255" s="2" t="s">
        <v>145</v>
      </c>
      <c r="F255" s="9" t="n">
        <f aca="false">Precios!R255</f>
        <v>673</v>
      </c>
      <c r="G255" s="2" t="n">
        <v>0</v>
      </c>
      <c r="H255" s="10" t="str">
        <f aca="false">Parámetros!$B$28</f>
        <v>Nuevo</v>
      </c>
      <c r="I255" s="10" t="str">
        <f aca="false">Parámetros!$B$29</f>
        <v>Clásica</v>
      </c>
      <c r="J255" s="11" t="s">
        <v>3215</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t="s">
        <v>3216</v>
      </c>
      <c r="P255" s="2" t="s">
        <v>3217</v>
      </c>
      <c r="Q255" s="2" t="s">
        <v>3218</v>
      </c>
      <c r="R255" s="2"/>
      <c r="S255" s="2"/>
      <c r="T255" s="2" t="s">
        <v>132</v>
      </c>
      <c r="U255" s="2" t="n">
        <v>40</v>
      </c>
      <c r="V255" s="2" t="s">
        <v>133</v>
      </c>
      <c r="W255" s="2" t="n">
        <v>40</v>
      </c>
      <c r="X255" s="2" t="s">
        <v>3219</v>
      </c>
      <c r="Y255" s="2" t="s">
        <v>451</v>
      </c>
      <c r="Z255" s="2" t="s">
        <v>136</v>
      </c>
      <c r="AA255" s="2"/>
      <c r="AB255" s="2"/>
      <c r="AC255" s="2"/>
      <c r="AD255" s="2"/>
      <c r="AE255" s="2"/>
      <c r="AF255" s="2"/>
      <c r="AG255" s="2" t="s">
        <v>3220</v>
      </c>
      <c r="AH255" s="2" t="s">
        <v>3221</v>
      </c>
      <c r="AI255" s="2" t="s">
        <v>3222</v>
      </c>
      <c r="AJ255" s="2"/>
      <c r="AK255" s="2"/>
      <c r="AL255" s="2"/>
      <c r="AM255" s="2"/>
      <c r="AN255" s="2" t="s">
        <v>87</v>
      </c>
      <c r="AO255" s="2" t="s">
        <v>3223</v>
      </c>
      <c r="AP255" s="2" t="s">
        <v>89</v>
      </c>
    </row>
    <row r="256" customFormat="false" ht="15" hidden="false" customHeight="false" outlineLevel="0" collapsed="false">
      <c r="A256" s="8" t="s">
        <v>3224</v>
      </c>
      <c r="B256" s="8" t="s">
        <v>3224</v>
      </c>
      <c r="C256" s="2" t="s">
        <v>3225</v>
      </c>
      <c r="D256" s="2" t="s">
        <v>162</v>
      </c>
      <c r="E256" s="2" t="s">
        <v>163</v>
      </c>
      <c r="F256" s="9" t="n">
        <f aca="false">Precios!R256</f>
        <v>440</v>
      </c>
      <c r="G256" s="2" t="n">
        <v>23</v>
      </c>
      <c r="H256" s="10" t="str">
        <f aca="false">Parámetros!$B$28</f>
        <v>Nuevo</v>
      </c>
      <c r="I256" s="10" t="str">
        <f aca="false">Parámetros!$B$29</f>
        <v>Clásica</v>
      </c>
      <c r="J256" s="11" t="s">
        <v>3226</v>
      </c>
      <c r="K256" s="10" t="str">
        <f aca="false">Parámetros!$B$30</f>
        <v>Mercado Envíos</v>
      </c>
      <c r="L256" s="2" t="str">
        <f aca="false">IF(F256&gt;=Parámetros!$B$7,"Envío gratis (obligatorio en Mercado Libre)",Parámetros!$B$31)</f>
        <v>Envío gratis (obligatorio en Mercado Libre)</v>
      </c>
      <c r="M256" s="10" t="str">
        <f aca="false">Parámetros!$B$32</f>
        <v>No acepto</v>
      </c>
      <c r="N256" s="10" t="str">
        <f aca="false">Parámetros!$B$33</f>
        <v>Sin garantía</v>
      </c>
      <c r="O256" s="2" t="s">
        <v>3227</v>
      </c>
      <c r="P256" s="2" t="s">
        <v>166</v>
      </c>
      <c r="Q256" s="2" t="s">
        <v>601</v>
      </c>
      <c r="R256" s="2" t="s">
        <v>3228</v>
      </c>
      <c r="S256" s="2" t="s">
        <v>266</v>
      </c>
      <c r="T256" s="2" t="s">
        <v>3229</v>
      </c>
      <c r="U256" s="2" t="n">
        <v>40</v>
      </c>
      <c r="V256" s="2" t="s">
        <v>171</v>
      </c>
      <c r="W256" s="2" t="n">
        <v>40</v>
      </c>
      <c r="X256" s="2"/>
      <c r="Y256" s="2"/>
      <c r="Z256" s="2"/>
      <c r="AA256" s="2" t="s">
        <v>266</v>
      </c>
      <c r="AB256" s="2"/>
      <c r="AC256" s="2"/>
      <c r="AD256" s="2" t="s">
        <v>103</v>
      </c>
      <c r="AE256" s="2"/>
      <c r="AF256" s="2"/>
      <c r="AG256" s="2" t="s">
        <v>3230</v>
      </c>
      <c r="AH256" s="2" t="s">
        <v>3231</v>
      </c>
      <c r="AI256" s="2" t="s">
        <v>3232</v>
      </c>
      <c r="AJ256" s="2"/>
      <c r="AK256" s="2"/>
      <c r="AL256" s="2"/>
      <c r="AM256" s="2"/>
      <c r="AN256" s="2" t="s">
        <v>175</v>
      </c>
      <c r="AO256" s="2" t="s">
        <v>3233</v>
      </c>
      <c r="AP256" s="2" t="s">
        <v>89</v>
      </c>
    </row>
    <row r="257" customFormat="false" ht="15" hidden="false" customHeight="false" outlineLevel="0" collapsed="false">
      <c r="A257" s="8" t="s">
        <v>3234</v>
      </c>
      <c r="B257" s="8" t="s">
        <v>3234</v>
      </c>
      <c r="C257" s="2" t="s">
        <v>3235</v>
      </c>
      <c r="D257" s="2" t="s">
        <v>162</v>
      </c>
      <c r="E257" s="2" t="s">
        <v>163</v>
      </c>
      <c r="F257" s="9" t="n">
        <f aca="false">Precios!R257</f>
        <v>198</v>
      </c>
      <c r="G257" s="2" t="n">
        <v>394</v>
      </c>
      <c r="H257" s="10" t="str">
        <f aca="false">Parámetros!$B$28</f>
        <v>Nuevo</v>
      </c>
      <c r="I257" s="10" t="str">
        <f aca="false">Parámetros!$B$29</f>
        <v>Clásica</v>
      </c>
      <c r="J257" s="11" t="s">
        <v>3236</v>
      </c>
      <c r="K257" s="10" t="str">
        <f aca="false">Parámetros!$B$30</f>
        <v>Mercado Envíos</v>
      </c>
      <c r="L257" s="2" t="str">
        <f aca="false">IF(F257&gt;=Parámetros!$B$7,"Envío gratis (obligatorio en Mercado Libre)",Parámetros!$B$31)</f>
        <v>A cargo del comprador</v>
      </c>
      <c r="M257" s="10" t="str">
        <f aca="false">Parámetros!$B$32</f>
        <v>No acepto</v>
      </c>
      <c r="N257" s="10" t="str">
        <f aca="false">Parámetros!$B$33</f>
        <v>Sin garantía</v>
      </c>
      <c r="O257" s="2" t="s">
        <v>3237</v>
      </c>
      <c r="P257" s="2" t="s">
        <v>230</v>
      </c>
      <c r="Q257" s="2" t="s">
        <v>601</v>
      </c>
      <c r="R257" s="2" t="s">
        <v>3238</v>
      </c>
      <c r="S257" s="2" t="s">
        <v>437</v>
      </c>
      <c r="T257" s="2" t="s">
        <v>170</v>
      </c>
      <c r="U257" s="2" t="n">
        <v>40</v>
      </c>
      <c r="V257" s="2" t="s">
        <v>171</v>
      </c>
      <c r="W257" s="2" t="n">
        <v>40</v>
      </c>
      <c r="X257" s="2"/>
      <c r="Y257" s="2"/>
      <c r="Z257" s="2"/>
      <c r="AA257" s="2"/>
      <c r="AB257" s="2" t="s">
        <v>437</v>
      </c>
      <c r="AC257" s="2"/>
      <c r="AD257" s="2" t="s">
        <v>103</v>
      </c>
      <c r="AE257" s="2"/>
      <c r="AF257" s="2"/>
      <c r="AG257" s="2" t="s">
        <v>3239</v>
      </c>
      <c r="AH257" s="2" t="s">
        <v>3240</v>
      </c>
      <c r="AI257" s="2" t="s">
        <v>3241</v>
      </c>
      <c r="AJ257" s="2" t="s">
        <v>3242</v>
      </c>
      <c r="AK257" s="2"/>
      <c r="AL257" s="2"/>
      <c r="AM257" s="2"/>
      <c r="AN257" s="2" t="s">
        <v>175</v>
      </c>
      <c r="AO257" s="2" t="s">
        <v>3243</v>
      </c>
      <c r="AP257" s="2" t="s">
        <v>89</v>
      </c>
    </row>
    <row r="258" customFormat="false" ht="15" hidden="false" customHeight="false" outlineLevel="0" collapsed="false">
      <c r="A258" s="8" t="s">
        <v>3244</v>
      </c>
      <c r="B258" s="8" t="s">
        <v>3244</v>
      </c>
      <c r="C258" s="2" t="s">
        <v>3245</v>
      </c>
      <c r="D258" s="2" t="s">
        <v>92</v>
      </c>
      <c r="E258" s="2" t="s">
        <v>93</v>
      </c>
      <c r="F258" s="9" t="n">
        <f aca="false">Precios!R258</f>
        <v>97.01</v>
      </c>
      <c r="G258" s="2" t="n">
        <v>450</v>
      </c>
      <c r="H258" s="10" t="str">
        <f aca="false">Parámetros!$B$28</f>
        <v>Nuevo</v>
      </c>
      <c r="I258" s="10" t="str">
        <f aca="false">Parámetros!$B$29</f>
        <v>Clásica</v>
      </c>
      <c r="J258" s="11" t="s">
        <v>3246</v>
      </c>
      <c r="K258" s="10" t="str">
        <f aca="false">Parámetros!$B$30</f>
        <v>Mercado Envíos</v>
      </c>
      <c r="L258" s="2" t="str">
        <f aca="false">IF(F258&gt;=Parámetros!$B$7,"Envío gratis (obligatorio en Mercado Libre)",Parámetros!$B$31)</f>
        <v>A cargo del comprador</v>
      </c>
      <c r="M258" s="10" t="str">
        <f aca="false">Parámetros!$B$32</f>
        <v>No acepto</v>
      </c>
      <c r="N258" s="10" t="str">
        <f aca="false">Parámetros!$B$33</f>
        <v>Sin garantía</v>
      </c>
      <c r="O258" s="2" t="s">
        <v>3247</v>
      </c>
      <c r="P258" s="2" t="s">
        <v>3248</v>
      </c>
      <c r="Q258" s="2" t="s">
        <v>1471</v>
      </c>
      <c r="R258" s="2"/>
      <c r="S258" s="2" t="s">
        <v>1952</v>
      </c>
      <c r="T258" s="2" t="s">
        <v>1846</v>
      </c>
      <c r="U258" s="2" t="n">
        <v>237</v>
      </c>
      <c r="V258" s="2" t="s">
        <v>77</v>
      </c>
      <c r="W258" s="2" t="n">
        <v>1</v>
      </c>
      <c r="X258" s="2"/>
      <c r="Y258" s="2"/>
      <c r="Z258" s="2"/>
      <c r="AA258" s="2" t="s">
        <v>3249</v>
      </c>
      <c r="AB258" s="2"/>
      <c r="AC258" s="2" t="s">
        <v>1952</v>
      </c>
      <c r="AD258" s="2"/>
      <c r="AE258" s="2"/>
      <c r="AF258" s="2"/>
      <c r="AG258" s="2" t="s">
        <v>3250</v>
      </c>
      <c r="AH258" s="2" t="s">
        <v>3251</v>
      </c>
      <c r="AI258" s="2" t="s">
        <v>3252</v>
      </c>
      <c r="AJ258" s="2"/>
      <c r="AK258" s="2"/>
      <c r="AL258" s="2"/>
      <c r="AM258" s="2"/>
      <c r="AN258" s="2" t="s">
        <v>87</v>
      </c>
      <c r="AO258" s="2" t="s">
        <v>3253</v>
      </c>
      <c r="AP258" s="2" t="s">
        <v>89</v>
      </c>
    </row>
    <row r="259" customFormat="false" ht="15" hidden="false" customHeight="false" outlineLevel="0" collapsed="false">
      <c r="A259" s="8" t="s">
        <v>3254</v>
      </c>
      <c r="B259" s="8" t="s">
        <v>3254</v>
      </c>
      <c r="C259" s="2" t="s">
        <v>3255</v>
      </c>
      <c r="D259" s="2" t="s">
        <v>240</v>
      </c>
      <c r="E259" s="2" t="s">
        <v>241</v>
      </c>
      <c r="F259" s="9" t="n">
        <f aca="false">Precios!R259</f>
        <v>87</v>
      </c>
      <c r="G259" s="2" t="n">
        <v>561</v>
      </c>
      <c r="H259" s="10" t="str">
        <f aca="false">Parámetros!$B$28</f>
        <v>Nuevo</v>
      </c>
      <c r="I259" s="10" t="str">
        <f aca="false">Parámetros!$B$29</f>
        <v>Clásica</v>
      </c>
      <c r="J259" s="11" t="s">
        <v>3256</v>
      </c>
      <c r="K259" s="10" t="str">
        <f aca="false">Parámetros!$B$30</f>
        <v>Mercado Envíos</v>
      </c>
      <c r="L259" s="2" t="str">
        <f aca="false">IF(F259&gt;=Parámetros!$B$7,"Envío gratis (obligatorio en Mercado Libre)",Parámetros!$B$31)</f>
        <v>A cargo del comprador</v>
      </c>
      <c r="M259" s="10" t="str">
        <f aca="false">Parámetros!$B$32</f>
        <v>No acepto</v>
      </c>
      <c r="N259" s="10" t="str">
        <f aca="false">Parámetros!$B$33</f>
        <v>Sin garantía</v>
      </c>
      <c r="O259" s="2" t="s">
        <v>3257</v>
      </c>
      <c r="P259" s="2" t="s">
        <v>128</v>
      </c>
      <c r="Q259" s="2" t="s">
        <v>129</v>
      </c>
      <c r="R259" s="2"/>
      <c r="S259" s="2" t="s">
        <v>451</v>
      </c>
      <c r="T259" s="2" t="s">
        <v>152</v>
      </c>
      <c r="U259" s="2" t="n">
        <v>40</v>
      </c>
      <c r="V259" s="2" t="s">
        <v>133</v>
      </c>
      <c r="W259" s="2" t="n">
        <v>40</v>
      </c>
      <c r="X259" s="2" t="s">
        <v>134</v>
      </c>
      <c r="Y259" s="2" t="s">
        <v>451</v>
      </c>
      <c r="Z259" s="2" t="s">
        <v>136</v>
      </c>
      <c r="AA259" s="2" t="s">
        <v>81</v>
      </c>
      <c r="AB259" s="2"/>
      <c r="AC259" s="2"/>
      <c r="AD259" s="2"/>
      <c r="AE259" s="2"/>
      <c r="AF259" s="2"/>
      <c r="AG259" s="2" t="s">
        <v>3258</v>
      </c>
      <c r="AH259" s="2" t="s">
        <v>3259</v>
      </c>
      <c r="AI259" s="2" t="s">
        <v>3260</v>
      </c>
      <c r="AJ259" s="2" t="s">
        <v>3261</v>
      </c>
      <c r="AK259" s="2" t="s">
        <v>3262</v>
      </c>
      <c r="AL259" s="2"/>
      <c r="AM259" s="2"/>
      <c r="AN259" s="2" t="s">
        <v>87</v>
      </c>
      <c r="AO259" s="2" t="s">
        <v>3263</v>
      </c>
      <c r="AP259" s="2" t="s">
        <v>89</v>
      </c>
    </row>
    <row r="260" customFormat="false" ht="15" hidden="false" customHeight="false" outlineLevel="0" collapsed="false">
      <c r="A260" s="8" t="s">
        <v>3264</v>
      </c>
      <c r="B260" s="8" t="s">
        <v>3264</v>
      </c>
      <c r="C260" s="2" t="s">
        <v>3265</v>
      </c>
      <c r="D260" s="2" t="s">
        <v>596</v>
      </c>
      <c r="E260" s="2" t="s">
        <v>597</v>
      </c>
      <c r="F260" s="9" t="n">
        <f aca="false">Precios!R260</f>
        <v>278.83</v>
      </c>
      <c r="G260" s="2" t="n">
        <v>81</v>
      </c>
      <c r="H260" s="10" t="str">
        <f aca="false">Parámetros!$B$28</f>
        <v>Nuevo</v>
      </c>
      <c r="I260" s="10" t="str">
        <f aca="false">Parámetros!$B$29</f>
        <v>Clásica</v>
      </c>
      <c r="J260" s="11" t="s">
        <v>3266</v>
      </c>
      <c r="K260" s="10" t="str">
        <f aca="false">Parámetros!$B$30</f>
        <v>Mercado Envíos</v>
      </c>
      <c r="L260" s="2" t="str">
        <f aca="false">IF(F260&gt;=Parámetros!$B$7,"Envío gratis (obligatorio en Mercado Libre)",Parámetros!$B$31)</f>
        <v>A cargo del comprador</v>
      </c>
      <c r="M260" s="10" t="str">
        <f aca="false">Parámetros!$B$32</f>
        <v>No acepto</v>
      </c>
      <c r="N260" s="10" t="str">
        <f aca="false">Parámetros!$B$33</f>
        <v>Sin garantía</v>
      </c>
      <c r="O260" s="2" t="s">
        <v>3267</v>
      </c>
      <c r="P260" s="2" t="s">
        <v>600</v>
      </c>
      <c r="Q260" s="2" t="s">
        <v>601</v>
      </c>
      <c r="R260" s="2" t="s">
        <v>3268</v>
      </c>
      <c r="S260" s="2" t="s">
        <v>437</v>
      </c>
      <c r="T260" s="2" t="s">
        <v>3269</v>
      </c>
      <c r="U260" s="2" t="n">
        <v>10</v>
      </c>
      <c r="V260" s="2" t="s">
        <v>171</v>
      </c>
      <c r="W260" s="2" t="n">
        <v>10</v>
      </c>
      <c r="X260" s="2"/>
      <c r="Y260" s="2"/>
      <c r="Z260" s="2"/>
      <c r="AA260" s="2"/>
      <c r="AB260" s="2" t="s">
        <v>3270</v>
      </c>
      <c r="AC260" s="2"/>
      <c r="AD260" s="2" t="s">
        <v>103</v>
      </c>
      <c r="AE260" s="2"/>
      <c r="AF260" s="2"/>
      <c r="AG260" s="2" t="s">
        <v>3271</v>
      </c>
      <c r="AH260" s="2" t="s">
        <v>3272</v>
      </c>
      <c r="AI260" s="2"/>
      <c r="AJ260" s="2"/>
      <c r="AK260" s="2"/>
      <c r="AL260" s="2"/>
      <c r="AM260" s="2"/>
      <c r="AN260" s="2" t="s">
        <v>175</v>
      </c>
      <c r="AO260" s="2" t="s">
        <v>3273</v>
      </c>
      <c r="AP260" s="2" t="s">
        <v>89</v>
      </c>
    </row>
    <row r="261" customFormat="false" ht="15" hidden="false" customHeight="false" outlineLevel="0" collapsed="false">
      <c r="A261" s="8" t="s">
        <v>3274</v>
      </c>
      <c r="B261" s="8" t="s">
        <v>3274</v>
      </c>
      <c r="C261" s="2" t="s">
        <v>3275</v>
      </c>
      <c r="D261" s="2" t="s">
        <v>483</v>
      </c>
      <c r="E261" s="2" t="s">
        <v>484</v>
      </c>
      <c r="F261" s="9" t="n">
        <f aca="false">Precios!R261</f>
        <v>788</v>
      </c>
      <c r="G261" s="2" t="n">
        <v>4</v>
      </c>
      <c r="H261" s="10" t="str">
        <f aca="false">Parámetros!$B$28</f>
        <v>Nuevo</v>
      </c>
      <c r="I261" s="10" t="str">
        <f aca="false">Parámetros!$B$29</f>
        <v>Clásica</v>
      </c>
      <c r="J261" s="11" t="s">
        <v>3276</v>
      </c>
      <c r="K261" s="10" t="str">
        <f aca="false">Parámetros!$B$30</f>
        <v>Mercado Envíos</v>
      </c>
      <c r="L261" s="2" t="str">
        <f aca="false">IF(F261&gt;=Parámetros!$B$7,"Envío gratis (obligatorio en Mercado Libre)",Parámetros!$B$31)</f>
        <v>Envío gratis (obligatorio en Mercado Libre)</v>
      </c>
      <c r="M261" s="10" t="str">
        <f aca="false">Parámetros!$B$32</f>
        <v>No acepto</v>
      </c>
      <c r="N261" s="10" t="str">
        <f aca="false">Parámetros!$B$33</f>
        <v>Sin garantía</v>
      </c>
      <c r="O261" s="2" t="s">
        <v>3277</v>
      </c>
      <c r="P261" s="2" t="s">
        <v>3278</v>
      </c>
      <c r="Q261" s="2" t="s">
        <v>488</v>
      </c>
      <c r="R261" s="2"/>
      <c r="S261" s="2"/>
      <c r="T261" s="2" t="s">
        <v>491</v>
      </c>
      <c r="U261" s="2" t="n">
        <v>3</v>
      </c>
      <c r="V261" s="2" t="s">
        <v>77</v>
      </c>
      <c r="W261" s="2" t="n">
        <v>1</v>
      </c>
      <c r="X261" s="2" t="s">
        <v>3279</v>
      </c>
      <c r="Y261" s="2" t="s">
        <v>3280</v>
      </c>
      <c r="Z261" s="2" t="s">
        <v>494</v>
      </c>
      <c r="AA261" s="2"/>
      <c r="AB261" s="2"/>
      <c r="AC261" s="2"/>
      <c r="AD261" s="2"/>
      <c r="AE261" s="2"/>
      <c r="AF261" s="2"/>
      <c r="AG261" s="2" t="s">
        <v>3281</v>
      </c>
      <c r="AH261" s="2" t="s">
        <v>3282</v>
      </c>
      <c r="AI261" s="2" t="s">
        <v>3283</v>
      </c>
      <c r="AJ261" s="2" t="s">
        <v>3284</v>
      </c>
      <c r="AK261" s="2" t="s">
        <v>3285</v>
      </c>
      <c r="AL261" s="2"/>
      <c r="AM261" s="2"/>
      <c r="AN261" s="2" t="s">
        <v>87</v>
      </c>
      <c r="AO261" s="2" t="s">
        <v>3286</v>
      </c>
      <c r="AP261" s="2" t="s">
        <v>89</v>
      </c>
    </row>
    <row r="262" customFormat="false" ht="15" hidden="false" customHeight="false" outlineLevel="0" collapsed="false">
      <c r="A262" s="8" t="s">
        <v>3287</v>
      </c>
      <c r="B262" s="8" t="s">
        <v>3287</v>
      </c>
      <c r="C262" s="2" t="s">
        <v>3288</v>
      </c>
      <c r="D262" s="2" t="s">
        <v>750</v>
      </c>
      <c r="E262" s="2" t="s">
        <v>751</v>
      </c>
      <c r="F262" s="9" t="n">
        <f aca="false">Precios!R262</f>
        <v>180</v>
      </c>
      <c r="G262" s="2" t="n">
        <v>743</v>
      </c>
      <c r="H262" s="10" t="str">
        <f aca="false">Parámetros!$B$28</f>
        <v>Nuevo</v>
      </c>
      <c r="I262" s="10" t="str">
        <f aca="false">Parámetros!$B$29</f>
        <v>Clásica</v>
      </c>
      <c r="J262" s="11" t="s">
        <v>3289</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t="s">
        <v>3290</v>
      </c>
      <c r="P262" s="2" t="s">
        <v>3291</v>
      </c>
      <c r="Q262" s="2" t="s">
        <v>1126</v>
      </c>
      <c r="R262" s="2" t="s">
        <v>3292</v>
      </c>
      <c r="S262" s="2" t="s">
        <v>81</v>
      </c>
      <c r="T262" s="2" t="s">
        <v>1459</v>
      </c>
      <c r="U262" s="2" t="n">
        <v>150</v>
      </c>
      <c r="V262" s="2" t="s">
        <v>77</v>
      </c>
      <c r="W262" s="2" t="n">
        <v>1</v>
      </c>
      <c r="X262" s="2" t="s">
        <v>3293</v>
      </c>
      <c r="Y262" s="2" t="s">
        <v>3294</v>
      </c>
      <c r="Z262" s="2" t="s">
        <v>136</v>
      </c>
      <c r="AA262" s="2" t="s">
        <v>1835</v>
      </c>
      <c r="AB262" s="2"/>
      <c r="AC262" s="2" t="s">
        <v>3295</v>
      </c>
      <c r="AD262" s="2"/>
      <c r="AE262" s="2"/>
      <c r="AF262" s="2" t="s">
        <v>3296</v>
      </c>
      <c r="AG262" s="2" t="s">
        <v>3297</v>
      </c>
      <c r="AH262" s="2" t="s">
        <v>3298</v>
      </c>
      <c r="AI262" s="2"/>
      <c r="AJ262" s="2"/>
      <c r="AK262" s="2"/>
      <c r="AL262" s="2"/>
      <c r="AM262" s="2"/>
      <c r="AN262" s="2" t="s">
        <v>87</v>
      </c>
      <c r="AO262" s="2" t="s">
        <v>3299</v>
      </c>
      <c r="AP262" s="2" t="s">
        <v>89</v>
      </c>
    </row>
    <row r="263" customFormat="false" ht="15" hidden="false" customHeight="false" outlineLevel="0" collapsed="false">
      <c r="A263" s="8" t="s">
        <v>3300</v>
      </c>
      <c r="B263" s="8" t="s">
        <v>3300</v>
      </c>
      <c r="C263" s="2" t="s">
        <v>3301</v>
      </c>
      <c r="D263" s="2" t="s">
        <v>2629</v>
      </c>
      <c r="E263" s="2" t="s">
        <v>2630</v>
      </c>
      <c r="F263" s="9" t="n">
        <f aca="false">Precios!R263</f>
        <v>382.93</v>
      </c>
      <c r="G263" s="2" t="n">
        <v>273</v>
      </c>
      <c r="H263" s="10" t="str">
        <f aca="false">Parámetros!$B$28</f>
        <v>Nuevo</v>
      </c>
      <c r="I263" s="10" t="str">
        <f aca="false">Parámetros!$B$29</f>
        <v>Clásica</v>
      </c>
      <c r="J263" s="11" t="s">
        <v>3302</v>
      </c>
      <c r="K263" s="10" t="str">
        <f aca="false">Parámetros!$B$30</f>
        <v>Mercado Envíos</v>
      </c>
      <c r="L263" s="2" t="str">
        <f aca="false">IF(F263&gt;=Parámetros!$B$7,"Envío gratis (obligatorio en Mercado Libre)",Parámetros!$B$31)</f>
        <v>Envío gratis (obligatorio en Mercado Libre)</v>
      </c>
      <c r="M263" s="10" t="str">
        <f aca="false">Parámetros!$B$32</f>
        <v>No acepto</v>
      </c>
      <c r="N263" s="10" t="str">
        <f aca="false">Parámetros!$B$33</f>
        <v>Sin garantía</v>
      </c>
      <c r="O263" s="2" t="s">
        <v>3303</v>
      </c>
      <c r="P263" s="2" t="s">
        <v>3304</v>
      </c>
      <c r="Q263" s="2" t="s">
        <v>3115</v>
      </c>
      <c r="R263" s="2" t="s">
        <v>3305</v>
      </c>
      <c r="S263" s="2"/>
      <c r="T263" s="2" t="s">
        <v>3306</v>
      </c>
      <c r="U263" s="2" t="n">
        <v>360</v>
      </c>
      <c r="V263" s="2" t="s">
        <v>77</v>
      </c>
      <c r="W263" s="2" t="n">
        <v>1</v>
      </c>
      <c r="X263" s="2" t="s">
        <v>3307</v>
      </c>
      <c r="Y263" s="2" t="s">
        <v>3308</v>
      </c>
      <c r="Z263" s="2" t="s">
        <v>3309</v>
      </c>
      <c r="AA263" s="2"/>
      <c r="AB263" s="2"/>
      <c r="AC263" s="2"/>
      <c r="AD263" s="2"/>
      <c r="AE263" s="2"/>
      <c r="AF263" s="2" t="s">
        <v>3310</v>
      </c>
      <c r="AG263" s="2" t="s">
        <v>3311</v>
      </c>
      <c r="AH263" s="2" t="s">
        <v>3312</v>
      </c>
      <c r="AI263" s="2"/>
      <c r="AJ263" s="2"/>
      <c r="AK263" s="2"/>
      <c r="AL263" s="2"/>
      <c r="AM263" s="2"/>
      <c r="AN263" s="2" t="s">
        <v>87</v>
      </c>
      <c r="AO263" s="2" t="s">
        <v>3313</v>
      </c>
      <c r="AP263" s="2" t="s">
        <v>89</v>
      </c>
    </row>
    <row r="264" customFormat="false" ht="15" hidden="false" customHeight="false" outlineLevel="0" collapsed="false">
      <c r="A264" s="8" t="s">
        <v>3314</v>
      </c>
      <c r="B264" s="8" t="s">
        <v>3314</v>
      </c>
      <c r="C264" s="2" t="s">
        <v>3315</v>
      </c>
      <c r="D264" s="2" t="s">
        <v>1093</v>
      </c>
      <c r="E264" s="2" t="s">
        <v>1094</v>
      </c>
      <c r="F264" s="9" t="n">
        <f aca="false">Precios!R264</f>
        <v>851</v>
      </c>
      <c r="G264" s="2" t="n">
        <v>134</v>
      </c>
      <c r="H264" s="10" t="str">
        <f aca="false">Parámetros!$B$28</f>
        <v>Nuevo</v>
      </c>
      <c r="I264" s="10" t="str">
        <f aca="false">Parámetros!$B$29</f>
        <v>Clásica</v>
      </c>
      <c r="J264" s="11" t="s">
        <v>3316</v>
      </c>
      <c r="K264" s="10" t="str">
        <f aca="false">Parámetros!$B$30</f>
        <v>Mercado Envíos</v>
      </c>
      <c r="L264" s="2" t="str">
        <f aca="false">IF(F264&gt;=Parámetros!$B$7,"Envío gratis (obligatorio en Mercado Libre)",Parámetros!$B$31)</f>
        <v>Envío gratis (obligatorio en Mercado Libre)</v>
      </c>
      <c r="M264" s="10" t="str">
        <f aca="false">Parámetros!$B$32</f>
        <v>No acepto</v>
      </c>
      <c r="N264" s="10" t="str">
        <f aca="false">Parámetros!$B$33</f>
        <v>Sin garantía</v>
      </c>
      <c r="O264" s="2"/>
      <c r="P264" s="2" t="s">
        <v>3317</v>
      </c>
      <c r="Q264" s="2" t="s">
        <v>1196</v>
      </c>
      <c r="R264" s="2"/>
      <c r="S264" s="2"/>
      <c r="T264" s="2" t="s">
        <v>1112</v>
      </c>
      <c r="U264" s="2" t="n">
        <v>30</v>
      </c>
      <c r="V264" s="2" t="s">
        <v>1736</v>
      </c>
      <c r="W264" s="2" t="n">
        <v>30</v>
      </c>
      <c r="X264" s="2" t="s">
        <v>3318</v>
      </c>
      <c r="Y264" s="2" t="s">
        <v>135</v>
      </c>
      <c r="Z264" s="2" t="s">
        <v>136</v>
      </c>
      <c r="AA264" s="2"/>
      <c r="AB264" s="2"/>
      <c r="AC264" s="2"/>
      <c r="AD264" s="2"/>
      <c r="AE264" s="2"/>
      <c r="AF264" s="2"/>
      <c r="AG264" s="2" t="s">
        <v>3319</v>
      </c>
      <c r="AH264" s="2" t="s">
        <v>3320</v>
      </c>
      <c r="AI264" s="2"/>
      <c r="AJ264" s="2"/>
      <c r="AK264" s="2"/>
      <c r="AL264" s="2"/>
      <c r="AM264" s="2"/>
      <c r="AN264" s="2" t="s">
        <v>87</v>
      </c>
      <c r="AO264" s="2" t="s">
        <v>3321</v>
      </c>
      <c r="AP264" s="2" t="s">
        <v>89</v>
      </c>
    </row>
    <row r="265" customFormat="false" ht="15" hidden="false" customHeight="false" outlineLevel="0" collapsed="false">
      <c r="A265" s="8" t="s">
        <v>3322</v>
      </c>
      <c r="B265" s="8" t="s">
        <v>3322</v>
      </c>
      <c r="C265" s="2" t="s">
        <v>3323</v>
      </c>
      <c r="D265" s="2" t="s">
        <v>350</v>
      </c>
      <c r="E265" s="2" t="s">
        <v>351</v>
      </c>
      <c r="F265" s="9" t="n">
        <f aca="false">Precios!R265</f>
        <v>84</v>
      </c>
      <c r="G265" s="2" t="n">
        <v>3688</v>
      </c>
      <c r="H265" s="10" t="str">
        <f aca="false">Parámetros!$B$28</f>
        <v>Nuevo</v>
      </c>
      <c r="I265" s="10" t="str">
        <f aca="false">Parámetros!$B$29</f>
        <v>Clásica</v>
      </c>
      <c r="J265" s="11" t="s">
        <v>3324</v>
      </c>
      <c r="K265" s="10" t="str">
        <f aca="false">Parámetros!$B$30</f>
        <v>Mercado Envíos</v>
      </c>
      <c r="L265" s="2" t="str">
        <f aca="false">IF(F265&gt;=Parámetros!$B$7,"Envío gratis (obligatorio en Mercado Libre)",Parámetros!$B$31)</f>
        <v>A cargo del comprador</v>
      </c>
      <c r="M265" s="10" t="str">
        <f aca="false">Parámetros!$B$32</f>
        <v>No acepto</v>
      </c>
      <c r="N265" s="10" t="str">
        <f aca="false">Parámetros!$B$33</f>
        <v>Sin garantía</v>
      </c>
      <c r="O265" s="2"/>
      <c r="P265" s="2" t="s">
        <v>2759</v>
      </c>
      <c r="Q265" s="2" t="s">
        <v>2760</v>
      </c>
      <c r="R265" s="2" t="s">
        <v>2499</v>
      </c>
      <c r="S265" s="2"/>
      <c r="T265" s="2" t="s">
        <v>3325</v>
      </c>
      <c r="U265" s="2" t="n">
        <v>30</v>
      </c>
      <c r="V265" s="2" t="s">
        <v>3326</v>
      </c>
      <c r="W265" s="2" t="n">
        <v>30</v>
      </c>
      <c r="X265" s="2" t="s">
        <v>3327</v>
      </c>
      <c r="Y265" s="2" t="s">
        <v>3328</v>
      </c>
      <c r="Z265" s="2" t="s">
        <v>136</v>
      </c>
      <c r="AA265" s="2"/>
      <c r="AB265" s="2"/>
      <c r="AC265" s="2"/>
      <c r="AD265" s="2"/>
      <c r="AE265" s="2"/>
      <c r="AF265" s="2"/>
      <c r="AG265" s="2" t="s">
        <v>3329</v>
      </c>
      <c r="AH265" s="2" t="s">
        <v>3330</v>
      </c>
      <c r="AI265" s="2"/>
      <c r="AJ265" s="2"/>
      <c r="AK265" s="2"/>
      <c r="AL265" s="2"/>
      <c r="AM265" s="2"/>
      <c r="AN265" s="2" t="s">
        <v>87</v>
      </c>
      <c r="AO265" s="2" t="s">
        <v>3331</v>
      </c>
      <c r="AP265" s="2" t="s">
        <v>89</v>
      </c>
    </row>
    <row r="266" customFormat="false" ht="15" hidden="false" customHeight="false" outlineLevel="0" collapsed="false">
      <c r="A266" s="8" t="s">
        <v>3332</v>
      </c>
      <c r="B266" s="8" t="s">
        <v>3332</v>
      </c>
      <c r="C266" s="2" t="s">
        <v>3333</v>
      </c>
      <c r="D266" s="2" t="s">
        <v>872</v>
      </c>
      <c r="E266" s="2" t="s">
        <v>873</v>
      </c>
      <c r="F266" s="9" t="n">
        <f aca="false">Precios!R266</f>
        <v>55</v>
      </c>
      <c r="G266" s="2" t="n">
        <v>449</v>
      </c>
      <c r="H266" s="10" t="str">
        <f aca="false">Parámetros!$B$28</f>
        <v>Nuevo</v>
      </c>
      <c r="I266" s="10" t="str">
        <f aca="false">Parámetros!$B$29</f>
        <v>Clásica</v>
      </c>
      <c r="J266" s="11" t="s">
        <v>3334</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t="s">
        <v>3335</v>
      </c>
      <c r="P266" s="2" t="s">
        <v>230</v>
      </c>
      <c r="Q266" s="2" t="s">
        <v>601</v>
      </c>
      <c r="R266" s="2" t="s">
        <v>936</v>
      </c>
      <c r="S266" s="2"/>
      <c r="T266" s="2" t="s">
        <v>3336</v>
      </c>
      <c r="U266" s="2" t="n">
        <v>120</v>
      </c>
      <c r="V266" s="2" t="s">
        <v>171</v>
      </c>
      <c r="W266" s="2" t="n">
        <v>120</v>
      </c>
      <c r="X266" s="2"/>
      <c r="Y266" s="2"/>
      <c r="Z266" s="2"/>
      <c r="AA266" s="2"/>
      <c r="AB266" s="2"/>
      <c r="AC266" s="2"/>
      <c r="AD266" s="2"/>
      <c r="AE266" s="2"/>
      <c r="AF266" s="2"/>
      <c r="AG266" s="2" t="s">
        <v>3337</v>
      </c>
      <c r="AH266" s="2" t="s">
        <v>3338</v>
      </c>
      <c r="AI266" s="2" t="s">
        <v>3339</v>
      </c>
      <c r="AJ266" s="2" t="s">
        <v>3340</v>
      </c>
      <c r="AK266" s="2"/>
      <c r="AL266" s="2"/>
      <c r="AM266" s="2"/>
      <c r="AN266" s="2" t="s">
        <v>175</v>
      </c>
      <c r="AO266" s="2" t="s">
        <v>3341</v>
      </c>
      <c r="AP266" s="2" t="s">
        <v>89</v>
      </c>
    </row>
    <row r="267" customFormat="false" ht="15" hidden="false" customHeight="false" outlineLevel="0" collapsed="false">
      <c r="A267" s="8" t="s">
        <v>3342</v>
      </c>
      <c r="B267" s="8" t="s">
        <v>3342</v>
      </c>
      <c r="C267" s="2" t="s">
        <v>3343</v>
      </c>
      <c r="D267" s="2" t="s">
        <v>144</v>
      </c>
      <c r="E267" s="2" t="s">
        <v>145</v>
      </c>
      <c r="F267" s="9" t="n">
        <f aca="false">Precios!R267</f>
        <v>538</v>
      </c>
      <c r="G267" s="2" t="n">
        <v>340</v>
      </c>
      <c r="H267" s="10" t="str">
        <f aca="false">Parámetros!$B$28</f>
        <v>Nuevo</v>
      </c>
      <c r="I267" s="10" t="str">
        <f aca="false">Parámetros!$B$29</f>
        <v>Clásica</v>
      </c>
      <c r="J267" s="11" t="s">
        <v>3344</v>
      </c>
      <c r="K267" s="10" t="str">
        <f aca="false">Parámetros!$B$30</f>
        <v>Mercado Envíos</v>
      </c>
      <c r="L267" s="2" t="str">
        <f aca="false">IF(F267&gt;=Parámetros!$B$7,"Envío gratis (obligatorio en Mercado Libre)",Parámetros!$B$31)</f>
        <v>Envío gratis (obligatorio en Mercado Libre)</v>
      </c>
      <c r="M267" s="10" t="str">
        <f aca="false">Parámetros!$B$32</f>
        <v>No acepto</v>
      </c>
      <c r="N267" s="10" t="str">
        <f aca="false">Parámetros!$B$33</f>
        <v>Sin garantía</v>
      </c>
      <c r="O267" s="2" t="s">
        <v>3345</v>
      </c>
      <c r="P267" s="2" t="s">
        <v>3346</v>
      </c>
      <c r="Q267" s="2" t="s">
        <v>949</v>
      </c>
      <c r="R267" s="2" t="s">
        <v>2499</v>
      </c>
      <c r="S267" s="2"/>
      <c r="T267" s="2" t="s">
        <v>1112</v>
      </c>
      <c r="U267" s="2" t="n">
        <v>20</v>
      </c>
      <c r="V267" s="2" t="s">
        <v>1736</v>
      </c>
      <c r="W267" s="2" t="n">
        <v>20</v>
      </c>
      <c r="X267" s="2" t="s">
        <v>3347</v>
      </c>
      <c r="Y267" s="2" t="s">
        <v>3348</v>
      </c>
      <c r="Z267" s="2" t="s">
        <v>136</v>
      </c>
      <c r="AA267" s="2"/>
      <c r="AB267" s="2"/>
      <c r="AC267" s="2"/>
      <c r="AD267" s="2"/>
      <c r="AE267" s="2"/>
      <c r="AF267" s="2"/>
      <c r="AG267" s="2" t="s">
        <v>3349</v>
      </c>
      <c r="AH267" s="2" t="s">
        <v>3350</v>
      </c>
      <c r="AI267" s="2" t="s">
        <v>3351</v>
      </c>
      <c r="AJ267" s="2" t="s">
        <v>3352</v>
      </c>
      <c r="AK267" s="2"/>
      <c r="AL267" s="2"/>
      <c r="AM267" s="2"/>
      <c r="AN267" s="2" t="s">
        <v>87</v>
      </c>
      <c r="AO267" s="2" t="s">
        <v>3353</v>
      </c>
      <c r="AP267" s="2" t="s">
        <v>89</v>
      </c>
    </row>
    <row r="268" customFormat="false" ht="15" hidden="false" customHeight="false" outlineLevel="0" collapsed="false">
      <c r="A268" s="8" t="s">
        <v>3354</v>
      </c>
      <c r="B268" s="8" t="s">
        <v>3354</v>
      </c>
      <c r="C268" s="2" t="s">
        <v>3355</v>
      </c>
      <c r="D268" s="2" t="s">
        <v>1811</v>
      </c>
      <c r="E268" s="2" t="s">
        <v>1812</v>
      </c>
      <c r="F268" s="9" t="n">
        <f aca="false">Precios!R268</f>
        <v>297</v>
      </c>
      <c r="G268" s="2" t="n">
        <v>16</v>
      </c>
      <c r="H268" s="10" t="str">
        <f aca="false">Parámetros!$B$28</f>
        <v>Nuevo</v>
      </c>
      <c r="I268" s="10" t="str">
        <f aca="false">Parámetros!$B$29</f>
        <v>Clásica</v>
      </c>
      <c r="J268" s="11" t="s">
        <v>3356</v>
      </c>
      <c r="K268" s="10" t="str">
        <f aca="false">Parámetros!$B$30</f>
        <v>Mercado Envíos</v>
      </c>
      <c r="L268" s="2" t="str">
        <f aca="false">IF(F268&gt;=Parámetros!$B$7,"Envío gratis (obligatorio en Mercado Libre)",Parámetros!$B$31)</f>
        <v>A cargo del comprador</v>
      </c>
      <c r="M268" s="10" t="str">
        <f aca="false">Parámetros!$B$32</f>
        <v>No acepto</v>
      </c>
      <c r="N268" s="10" t="str">
        <f aca="false">Parámetros!$B$33</f>
        <v>Sin garantía</v>
      </c>
      <c r="O268" s="2" t="s">
        <v>3357</v>
      </c>
      <c r="P268" s="2" t="s">
        <v>3358</v>
      </c>
      <c r="Q268" s="2" t="s">
        <v>3359</v>
      </c>
      <c r="R268" s="2" t="s">
        <v>3360</v>
      </c>
      <c r="S268" s="2"/>
      <c r="T268" s="2" t="s">
        <v>3361</v>
      </c>
      <c r="U268" s="2" t="n">
        <v>180</v>
      </c>
      <c r="V268" s="2" t="s">
        <v>77</v>
      </c>
      <c r="W268" s="2" t="n">
        <v>1</v>
      </c>
      <c r="X268" s="2" t="s">
        <v>3362</v>
      </c>
      <c r="Y268" s="2"/>
      <c r="Z268" s="2" t="s">
        <v>341</v>
      </c>
      <c r="AA268" s="2" t="s">
        <v>342</v>
      </c>
      <c r="AB268" s="2"/>
      <c r="AC268" s="2"/>
      <c r="AD268" s="2"/>
      <c r="AE268" s="2"/>
      <c r="AF268" s="2"/>
      <c r="AG268" s="2" t="s">
        <v>3363</v>
      </c>
      <c r="AH268" s="2" t="s">
        <v>3364</v>
      </c>
      <c r="AI268" s="2"/>
      <c r="AJ268" s="2"/>
      <c r="AK268" s="2"/>
      <c r="AL268" s="2"/>
      <c r="AM268" s="2"/>
      <c r="AN268" s="2" t="s">
        <v>87</v>
      </c>
      <c r="AO268" s="2" t="s">
        <v>3365</v>
      </c>
      <c r="AP268" s="2" t="s">
        <v>89</v>
      </c>
    </row>
    <row r="269" customFormat="false" ht="15" hidden="false" customHeight="false" outlineLevel="0" collapsed="false">
      <c r="A269" s="8" t="s">
        <v>3366</v>
      </c>
      <c r="B269" s="8" t="s">
        <v>3366</v>
      </c>
      <c r="C269" s="2" t="s">
        <v>3367</v>
      </c>
      <c r="D269" s="2" t="s">
        <v>2351</v>
      </c>
      <c r="E269" s="2" t="s">
        <v>2352</v>
      </c>
      <c r="F269" s="9" t="n">
        <f aca="false">Precios!R269</f>
        <v>129</v>
      </c>
      <c r="G269" s="2" t="n">
        <v>23</v>
      </c>
      <c r="H269" s="10" t="str">
        <f aca="false">Parámetros!$B$28</f>
        <v>Nuevo</v>
      </c>
      <c r="I269" s="10" t="str">
        <f aca="false">Parámetros!$B$29</f>
        <v>Clásica</v>
      </c>
      <c r="J269" s="11" t="s">
        <v>3368</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t="s">
        <v>3369</v>
      </c>
      <c r="P269" s="2" t="s">
        <v>3370</v>
      </c>
      <c r="Q269" s="2" t="s">
        <v>617</v>
      </c>
      <c r="R269" s="2" t="s">
        <v>3371</v>
      </c>
      <c r="S269" s="2" t="s">
        <v>3372</v>
      </c>
      <c r="T269" s="2" t="s">
        <v>3373</v>
      </c>
      <c r="U269" s="2" t="n">
        <v>115</v>
      </c>
      <c r="V269" s="2" t="s">
        <v>77</v>
      </c>
      <c r="W269" s="2" t="n">
        <v>1</v>
      </c>
      <c r="X269" s="2"/>
      <c r="Y269" s="2"/>
      <c r="Z269" s="2"/>
      <c r="AA269" s="2"/>
      <c r="AB269" s="2"/>
      <c r="AC269" s="2"/>
      <c r="AD269" s="2"/>
      <c r="AE269" s="2"/>
      <c r="AF269" s="2"/>
      <c r="AG269" s="2" t="s">
        <v>3374</v>
      </c>
      <c r="AH269" s="2" t="s">
        <v>3375</v>
      </c>
      <c r="AI269" s="2"/>
      <c r="AJ269" s="2"/>
      <c r="AK269" s="2"/>
      <c r="AL269" s="2"/>
      <c r="AM269" s="2"/>
      <c r="AN269" s="2" t="s">
        <v>175</v>
      </c>
      <c r="AO269" s="2" t="s">
        <v>3376</v>
      </c>
      <c r="AP269" s="2" t="s">
        <v>89</v>
      </c>
    </row>
    <row r="270" customFormat="false" ht="15" hidden="false" customHeight="false" outlineLevel="0" collapsed="false">
      <c r="A270" s="8" t="s">
        <v>3377</v>
      </c>
      <c r="B270" s="8" t="s">
        <v>3377</v>
      </c>
      <c r="C270" s="2" t="s">
        <v>3378</v>
      </c>
      <c r="D270" s="2" t="s">
        <v>556</v>
      </c>
      <c r="E270" s="2" t="s">
        <v>557</v>
      </c>
      <c r="F270" s="9" t="n">
        <f aca="false">Precios!R270</f>
        <v>294</v>
      </c>
      <c r="G270" s="2" t="n">
        <v>11</v>
      </c>
      <c r="H270" s="10" t="str">
        <f aca="false">Parámetros!$B$28</f>
        <v>Nuevo</v>
      </c>
      <c r="I270" s="10" t="str">
        <f aca="false">Parámetros!$B$29</f>
        <v>Clásica</v>
      </c>
      <c r="J270" s="11" t="s">
        <v>3379</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t="s">
        <v>3380</v>
      </c>
      <c r="P270" s="2" t="s">
        <v>1777</v>
      </c>
      <c r="Q270" s="2" t="s">
        <v>355</v>
      </c>
      <c r="R270" s="2"/>
      <c r="S270" s="2"/>
      <c r="T270" s="2" t="s">
        <v>152</v>
      </c>
      <c r="U270" s="2" t="n">
        <v>50</v>
      </c>
      <c r="V270" s="2" t="s">
        <v>133</v>
      </c>
      <c r="W270" s="2" t="n">
        <v>50</v>
      </c>
      <c r="X270" s="2" t="s">
        <v>1778</v>
      </c>
      <c r="Y270" s="2" t="s">
        <v>3381</v>
      </c>
      <c r="Z270" s="2" t="s">
        <v>136</v>
      </c>
      <c r="AA270" s="2" t="s">
        <v>81</v>
      </c>
      <c r="AB270" s="2"/>
      <c r="AC270" s="2"/>
      <c r="AD270" s="2"/>
      <c r="AE270" s="2"/>
      <c r="AF270" s="2"/>
      <c r="AG270" s="2" t="s">
        <v>3382</v>
      </c>
      <c r="AH270" s="2" t="s">
        <v>3383</v>
      </c>
      <c r="AI270" s="2" t="s">
        <v>3384</v>
      </c>
      <c r="AJ270" s="2"/>
      <c r="AK270" s="2"/>
      <c r="AL270" s="2"/>
      <c r="AM270" s="2"/>
      <c r="AN270" s="2" t="s">
        <v>87</v>
      </c>
      <c r="AO270" s="2" t="s">
        <v>3385</v>
      </c>
      <c r="AP270" s="2" t="s">
        <v>89</v>
      </c>
    </row>
    <row r="271" customFormat="false" ht="15" hidden="false" customHeight="false" outlineLevel="0" collapsed="false">
      <c r="A271" s="8" t="s">
        <v>3386</v>
      </c>
      <c r="B271" s="8" t="s">
        <v>3386</v>
      </c>
      <c r="C271" s="2" t="s">
        <v>3387</v>
      </c>
      <c r="D271" s="2" t="s">
        <v>596</v>
      </c>
      <c r="E271" s="2" t="s">
        <v>597</v>
      </c>
      <c r="F271" s="9" t="n">
        <f aca="false">Precios!R271</f>
        <v>598</v>
      </c>
      <c r="G271" s="2" t="n">
        <v>172</v>
      </c>
      <c r="H271" s="10" t="str">
        <f aca="false">Parámetros!$B$28</f>
        <v>Nuevo</v>
      </c>
      <c r="I271" s="10" t="str">
        <f aca="false">Parámetros!$B$29</f>
        <v>Clásica</v>
      </c>
      <c r="J271" s="11" t="s">
        <v>3388</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t="s">
        <v>3389</v>
      </c>
      <c r="P271" s="2" t="s">
        <v>600</v>
      </c>
      <c r="Q271" s="2" t="s">
        <v>167</v>
      </c>
      <c r="R271" s="2" t="s">
        <v>3390</v>
      </c>
      <c r="S271" s="2" t="s">
        <v>3391</v>
      </c>
      <c r="T271" s="2" t="s">
        <v>3392</v>
      </c>
      <c r="U271" s="2" t="n">
        <v>40</v>
      </c>
      <c r="V271" s="2" t="s">
        <v>171</v>
      </c>
      <c r="W271" s="2" t="n">
        <v>40</v>
      </c>
      <c r="X271" s="2"/>
      <c r="Y271" s="2"/>
      <c r="Z271" s="2"/>
      <c r="AA271" s="2" t="s">
        <v>81</v>
      </c>
      <c r="AB271" s="2" t="s">
        <v>605</v>
      </c>
      <c r="AC271" s="2" t="s">
        <v>3393</v>
      </c>
      <c r="AD271" s="2" t="s">
        <v>103</v>
      </c>
      <c r="AE271" s="2"/>
      <c r="AF271" s="2"/>
      <c r="AG271" s="2" t="s">
        <v>3394</v>
      </c>
      <c r="AH271" s="2" t="s">
        <v>3395</v>
      </c>
      <c r="AI271" s="2" t="s">
        <v>3396</v>
      </c>
      <c r="AJ271" s="2"/>
      <c r="AK271" s="2"/>
      <c r="AL271" s="2"/>
      <c r="AM271" s="2"/>
      <c r="AN271" s="2" t="s">
        <v>175</v>
      </c>
      <c r="AO271" s="2" t="s">
        <v>3397</v>
      </c>
      <c r="AP271" s="2" t="s">
        <v>89</v>
      </c>
    </row>
    <row r="272" customFormat="false" ht="15" hidden="false" customHeight="false" outlineLevel="0" collapsed="false">
      <c r="A272" s="8" t="s">
        <v>3398</v>
      </c>
      <c r="B272" s="8" t="s">
        <v>3398</v>
      </c>
      <c r="C272" s="2" t="s">
        <v>3399</v>
      </c>
      <c r="D272" s="2" t="s">
        <v>144</v>
      </c>
      <c r="E272" s="2" t="s">
        <v>145</v>
      </c>
      <c r="F272" s="9" t="n">
        <f aca="false">Precios!R272</f>
        <v>458</v>
      </c>
      <c r="G272" s="2" t="n">
        <v>174</v>
      </c>
      <c r="H272" s="10" t="str">
        <f aca="false">Parámetros!$B$28</f>
        <v>Nuevo</v>
      </c>
      <c r="I272" s="10" t="str">
        <f aca="false">Parámetros!$B$29</f>
        <v>Clásica</v>
      </c>
      <c r="J272" s="11" t="s">
        <v>3400</v>
      </c>
      <c r="K272" s="10" t="str">
        <f aca="false">Parámetros!$B$30</f>
        <v>Mercado Envíos</v>
      </c>
      <c r="L272" s="2" t="str">
        <f aca="false">IF(F272&gt;=Parámetros!$B$7,"Envío gratis (obligatorio en Mercado Libre)",Parámetros!$B$31)</f>
        <v>Envío gratis (obligatorio en Mercado Libre)</v>
      </c>
      <c r="M272" s="10" t="str">
        <f aca="false">Parámetros!$B$32</f>
        <v>No acepto</v>
      </c>
      <c r="N272" s="10" t="str">
        <f aca="false">Parámetros!$B$33</f>
        <v>Sin garantía</v>
      </c>
      <c r="O272" s="2" t="s">
        <v>3401</v>
      </c>
      <c r="P272" s="2" t="s">
        <v>3402</v>
      </c>
      <c r="Q272" s="2" t="s">
        <v>355</v>
      </c>
      <c r="R272" s="2"/>
      <c r="S272" s="2"/>
      <c r="T272" s="2" t="s">
        <v>1183</v>
      </c>
      <c r="U272" s="2" t="n">
        <v>30</v>
      </c>
      <c r="V272" s="2" t="s">
        <v>133</v>
      </c>
      <c r="W272" s="2" t="n">
        <v>30</v>
      </c>
      <c r="X272" s="2" t="s">
        <v>2610</v>
      </c>
      <c r="Y272" s="2" t="s">
        <v>451</v>
      </c>
      <c r="Z272" s="2" t="s">
        <v>136</v>
      </c>
      <c r="AA272" s="2" t="s">
        <v>81</v>
      </c>
      <c r="AB272" s="2"/>
      <c r="AC272" s="2"/>
      <c r="AD272" s="2"/>
      <c r="AE272" s="2"/>
      <c r="AF272" s="2"/>
      <c r="AG272" s="2" t="s">
        <v>3403</v>
      </c>
      <c r="AH272" s="2" t="s">
        <v>3404</v>
      </c>
      <c r="AI272" s="2" t="s">
        <v>3405</v>
      </c>
      <c r="AJ272" s="2" t="s">
        <v>3406</v>
      </c>
      <c r="AK272" s="2"/>
      <c r="AL272" s="2"/>
      <c r="AM272" s="2"/>
      <c r="AN272" s="2" t="s">
        <v>87</v>
      </c>
      <c r="AO272" s="2" t="s">
        <v>3407</v>
      </c>
      <c r="AP272" s="2" t="s">
        <v>89</v>
      </c>
    </row>
    <row r="273" customFormat="false" ht="15" hidden="false" customHeight="false" outlineLevel="0" collapsed="false">
      <c r="A273" s="8" t="s">
        <v>3408</v>
      </c>
      <c r="B273" s="8" t="s">
        <v>3408</v>
      </c>
      <c r="C273" s="2" t="s">
        <v>3409</v>
      </c>
      <c r="D273" s="2" t="s">
        <v>3410</v>
      </c>
      <c r="E273" s="2" t="s">
        <v>3411</v>
      </c>
      <c r="F273" s="9" t="n">
        <f aca="false">Precios!R273</f>
        <v>124</v>
      </c>
      <c r="G273" s="2" t="n">
        <v>693</v>
      </c>
      <c r="H273" s="10" t="str">
        <f aca="false">Parámetros!$B$28</f>
        <v>Nuevo</v>
      </c>
      <c r="I273" s="10" t="str">
        <f aca="false">Parámetros!$B$29</f>
        <v>Clásica</v>
      </c>
      <c r="J273" s="11" t="s">
        <v>3412</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t="s">
        <v>3413</v>
      </c>
      <c r="P273" s="2" t="s">
        <v>3414</v>
      </c>
      <c r="Q273" s="2"/>
      <c r="R273" s="2" t="s">
        <v>3415</v>
      </c>
      <c r="S273" s="2" t="s">
        <v>81</v>
      </c>
      <c r="T273" s="2" t="s">
        <v>152</v>
      </c>
      <c r="U273" s="2" t="n">
        <v>1</v>
      </c>
      <c r="V273" s="2" t="s">
        <v>133</v>
      </c>
      <c r="W273" s="2" t="n">
        <v>1</v>
      </c>
      <c r="X273" s="2" t="s">
        <v>3416</v>
      </c>
      <c r="Y273" s="2" t="s">
        <v>3417</v>
      </c>
      <c r="Z273" s="2" t="s">
        <v>136</v>
      </c>
      <c r="AA273" s="2" t="s">
        <v>3418</v>
      </c>
      <c r="AB273" s="2"/>
      <c r="AC273" s="2"/>
      <c r="AD273" s="2"/>
      <c r="AE273" s="2"/>
      <c r="AF273" s="2" t="s">
        <v>3419</v>
      </c>
      <c r="AG273" s="2" t="s">
        <v>3420</v>
      </c>
      <c r="AH273" s="2" t="s">
        <v>3421</v>
      </c>
      <c r="AI273" s="2" t="s">
        <v>3422</v>
      </c>
      <c r="AJ273" s="2" t="s">
        <v>3423</v>
      </c>
      <c r="AK273" s="2"/>
      <c r="AL273" s="2"/>
      <c r="AM273" s="2"/>
      <c r="AN273" s="2" t="s">
        <v>87</v>
      </c>
      <c r="AO273" s="2" t="s">
        <v>3424</v>
      </c>
      <c r="AP273" s="2" t="s">
        <v>89</v>
      </c>
    </row>
    <row r="274" customFormat="false" ht="15" hidden="false" customHeight="false" outlineLevel="0" collapsed="false">
      <c r="A274" s="8" t="s">
        <v>3425</v>
      </c>
      <c r="B274" s="8" t="s">
        <v>3425</v>
      </c>
      <c r="C274" s="2" t="s">
        <v>3426</v>
      </c>
      <c r="D274" s="2" t="s">
        <v>556</v>
      </c>
      <c r="E274" s="2" t="s">
        <v>557</v>
      </c>
      <c r="F274" s="9" t="n">
        <f aca="false">Precios!R274</f>
        <v>882.63</v>
      </c>
      <c r="G274" s="2" t="n">
        <v>154</v>
      </c>
      <c r="H274" s="10" t="str">
        <f aca="false">Parámetros!$B$28</f>
        <v>Nuevo</v>
      </c>
      <c r="I274" s="10" t="str">
        <f aca="false">Parámetros!$B$29</f>
        <v>Clásica</v>
      </c>
      <c r="J274" s="11" t="s">
        <v>3427</v>
      </c>
      <c r="K274" s="10" t="str">
        <f aca="false">Parámetros!$B$30</f>
        <v>Mercado Envíos</v>
      </c>
      <c r="L274" s="2" t="str">
        <f aca="false">IF(F274&gt;=Parámetros!$B$7,"Envío gratis (obligatorio en Mercado Libre)",Parámetros!$B$31)</f>
        <v>Envío gratis (obligatorio en Mercado Libre)</v>
      </c>
      <c r="M274" s="10" t="str">
        <f aca="false">Parámetros!$B$32</f>
        <v>No acepto</v>
      </c>
      <c r="N274" s="10" t="str">
        <f aca="false">Parámetros!$B$33</f>
        <v>Sin garantía</v>
      </c>
      <c r="O274" s="2" t="s">
        <v>3428</v>
      </c>
      <c r="P274" s="2" t="s">
        <v>3429</v>
      </c>
      <c r="Q274" s="2" t="s">
        <v>3430</v>
      </c>
      <c r="R274" s="2"/>
      <c r="S274" s="2"/>
      <c r="T274" s="2" t="s">
        <v>219</v>
      </c>
      <c r="U274" s="2" t="n">
        <v>15</v>
      </c>
      <c r="V274" s="2" t="s">
        <v>220</v>
      </c>
      <c r="W274" s="2" t="n">
        <v>15</v>
      </c>
      <c r="X274" s="2" t="s">
        <v>1572</v>
      </c>
      <c r="Y274" s="2" t="s">
        <v>1573</v>
      </c>
      <c r="Z274" s="2" t="s">
        <v>1574</v>
      </c>
      <c r="AA274" s="2" t="s">
        <v>81</v>
      </c>
      <c r="AB274" s="2"/>
      <c r="AC274" s="2"/>
      <c r="AD274" s="2" t="s">
        <v>566</v>
      </c>
      <c r="AE274" s="2"/>
      <c r="AF274" s="2" t="s">
        <v>3431</v>
      </c>
      <c r="AG274" s="2" t="s">
        <v>3432</v>
      </c>
      <c r="AH274" s="2" t="s">
        <v>3433</v>
      </c>
      <c r="AI274" s="2" t="s">
        <v>3434</v>
      </c>
      <c r="AJ274" s="2" t="s">
        <v>3435</v>
      </c>
      <c r="AK274" s="2" t="s">
        <v>3436</v>
      </c>
      <c r="AL274" s="2"/>
      <c r="AM274" s="2"/>
      <c r="AN274" s="2" t="s">
        <v>87</v>
      </c>
      <c r="AO274" s="2" t="s">
        <v>3437</v>
      </c>
      <c r="AP274" s="2" t="s">
        <v>89</v>
      </c>
    </row>
    <row r="275" customFormat="false" ht="15" hidden="false" customHeight="false" outlineLevel="0" collapsed="false">
      <c r="A275" s="8" t="s">
        <v>3438</v>
      </c>
      <c r="B275" s="8" t="s">
        <v>3438</v>
      </c>
      <c r="C275" s="2" t="s">
        <v>3439</v>
      </c>
      <c r="D275" s="2" t="s">
        <v>3440</v>
      </c>
      <c r="E275" s="2" t="s">
        <v>3441</v>
      </c>
      <c r="F275" s="9" t="n">
        <f aca="false">Precios!R275</f>
        <v>110</v>
      </c>
      <c r="G275" s="2" t="n">
        <v>1005</v>
      </c>
      <c r="H275" s="10" t="str">
        <f aca="false">Parámetros!$B$28</f>
        <v>Nuevo</v>
      </c>
      <c r="I275" s="10" t="str">
        <f aca="false">Parámetros!$B$29</f>
        <v>Clásica</v>
      </c>
      <c r="J275" s="11" t="s">
        <v>3442</v>
      </c>
      <c r="K275" s="10" t="str">
        <f aca="false">Parámetros!$B$30</f>
        <v>Mercado Envíos</v>
      </c>
      <c r="L275" s="2" t="str">
        <f aca="false">IF(F275&gt;=Parámetros!$B$7,"Envío gratis (obligatorio en Mercado Libre)",Parámetros!$B$31)</f>
        <v>A cargo del comprador</v>
      </c>
      <c r="M275" s="10" t="str">
        <f aca="false">Parámetros!$B$32</f>
        <v>No acepto</v>
      </c>
      <c r="N275" s="10" t="str">
        <f aca="false">Parámetros!$B$33</f>
        <v>Sin garantía</v>
      </c>
      <c r="O275" s="2" t="s">
        <v>3443</v>
      </c>
      <c r="P275" s="2" t="s">
        <v>3444</v>
      </c>
      <c r="Q275" s="2" t="s">
        <v>617</v>
      </c>
      <c r="R275" s="2" t="s">
        <v>3445</v>
      </c>
      <c r="S275" s="2" t="s">
        <v>3446</v>
      </c>
      <c r="T275" s="2" t="s">
        <v>2711</v>
      </c>
      <c r="U275" s="2" t="n">
        <v>200</v>
      </c>
      <c r="V275" s="2" t="s">
        <v>77</v>
      </c>
      <c r="W275" s="2" t="n">
        <v>1</v>
      </c>
      <c r="X275" s="2"/>
      <c r="Y275" s="2"/>
      <c r="Z275" s="2"/>
      <c r="AA275" s="2" t="s">
        <v>1375</v>
      </c>
      <c r="AB275" s="2"/>
      <c r="AC275" s="2"/>
      <c r="AD275" s="2" t="s">
        <v>103</v>
      </c>
      <c r="AE275" s="2"/>
      <c r="AF275" s="2"/>
      <c r="AG275" s="2" t="s">
        <v>3447</v>
      </c>
      <c r="AH275" s="2" t="s">
        <v>3448</v>
      </c>
      <c r="AI275" s="2" t="s">
        <v>3449</v>
      </c>
      <c r="AJ275" s="2"/>
      <c r="AK275" s="2"/>
      <c r="AL275" s="2"/>
      <c r="AM275" s="2"/>
      <c r="AN275" s="2" t="s">
        <v>175</v>
      </c>
      <c r="AO275" s="2" t="s">
        <v>3450</v>
      </c>
      <c r="AP275" s="2" t="s">
        <v>89</v>
      </c>
    </row>
    <row r="276" customFormat="false" ht="15" hidden="false" customHeight="false" outlineLevel="0" collapsed="false">
      <c r="A276" s="8" t="s">
        <v>3451</v>
      </c>
      <c r="B276" s="8" t="s">
        <v>3451</v>
      </c>
      <c r="C276" s="2" t="s">
        <v>3452</v>
      </c>
      <c r="D276" s="2" t="s">
        <v>2351</v>
      </c>
      <c r="E276" s="2" t="s">
        <v>2352</v>
      </c>
      <c r="F276" s="9" t="n">
        <f aca="false">Precios!R276</f>
        <v>81</v>
      </c>
      <c r="G276" s="2" t="n">
        <v>550</v>
      </c>
      <c r="H276" s="10" t="str">
        <f aca="false">Parámetros!$B$28</f>
        <v>Nuevo</v>
      </c>
      <c r="I276" s="10" t="str">
        <f aca="false">Parámetros!$B$29</f>
        <v>Clásica</v>
      </c>
      <c r="J276" s="11" t="s">
        <v>3453</v>
      </c>
      <c r="K276" s="10" t="str">
        <f aca="false">Parámetros!$B$30</f>
        <v>Mercado Envíos</v>
      </c>
      <c r="L276" s="2" t="str">
        <f aca="false">IF(F276&gt;=Parámetros!$B$7,"Envío gratis (obligatorio en Mercado Libre)",Parámetros!$B$31)</f>
        <v>A cargo del comprador</v>
      </c>
      <c r="M276" s="10" t="str">
        <f aca="false">Parámetros!$B$32</f>
        <v>No acepto</v>
      </c>
      <c r="N276" s="10" t="str">
        <f aca="false">Parámetros!$B$33</f>
        <v>Sin garantía</v>
      </c>
      <c r="O276" s="2" t="s">
        <v>3454</v>
      </c>
      <c r="P276" s="2" t="s">
        <v>2355</v>
      </c>
      <c r="Q276" s="2" t="s">
        <v>617</v>
      </c>
      <c r="R276" s="2" t="s">
        <v>3455</v>
      </c>
      <c r="S276" s="2" t="s">
        <v>3456</v>
      </c>
      <c r="T276" s="2" t="s">
        <v>3457</v>
      </c>
      <c r="U276" s="2" t="n">
        <v>316</v>
      </c>
      <c r="V276" s="2" t="s">
        <v>77</v>
      </c>
      <c r="W276" s="2" t="n">
        <v>1</v>
      </c>
      <c r="X276" s="2"/>
      <c r="Y276" s="2"/>
      <c r="Z276" s="2"/>
      <c r="AA276" s="2"/>
      <c r="AB276" s="2"/>
      <c r="AC276" s="2" t="s">
        <v>3458</v>
      </c>
      <c r="AD276" s="2"/>
      <c r="AE276" s="2" t="s">
        <v>3459</v>
      </c>
      <c r="AF276" s="2"/>
      <c r="AG276" s="2" t="s">
        <v>3460</v>
      </c>
      <c r="AH276" s="2" t="s">
        <v>3461</v>
      </c>
      <c r="AI276" s="2"/>
      <c r="AJ276" s="2"/>
      <c r="AK276" s="2"/>
      <c r="AL276" s="2"/>
      <c r="AM276" s="2"/>
      <c r="AN276" s="2" t="s">
        <v>175</v>
      </c>
      <c r="AO276" s="2" t="s">
        <v>3462</v>
      </c>
      <c r="AP276" s="2" t="s">
        <v>89</v>
      </c>
    </row>
    <row r="277" customFormat="false" ht="15" hidden="false" customHeight="false" outlineLevel="0" collapsed="false">
      <c r="A277" s="8" t="s">
        <v>3463</v>
      </c>
      <c r="B277" s="8" t="s">
        <v>3463</v>
      </c>
      <c r="C277" s="2" t="s">
        <v>3464</v>
      </c>
      <c r="D277" s="2" t="s">
        <v>350</v>
      </c>
      <c r="E277" s="2" t="s">
        <v>351</v>
      </c>
      <c r="F277" s="9" t="n">
        <f aca="false">Precios!R277</f>
        <v>497</v>
      </c>
      <c r="G277" s="2" t="n">
        <v>26</v>
      </c>
      <c r="H277" s="10" t="str">
        <f aca="false">Parámetros!$B$28</f>
        <v>Nuevo</v>
      </c>
      <c r="I277" s="10" t="str">
        <f aca="false">Parámetros!$B$29</f>
        <v>Clásica</v>
      </c>
      <c r="J277" s="11" t="s">
        <v>3465</v>
      </c>
      <c r="K277" s="10" t="str">
        <f aca="false">Parámetros!$B$30</f>
        <v>Mercado Envíos</v>
      </c>
      <c r="L277" s="2" t="str">
        <f aca="false">IF(F277&gt;=Parámetros!$B$7,"Envío gratis (obligatorio en Mercado Libre)",Parámetros!$B$31)</f>
        <v>Envío gratis (obligatorio en Mercado Libre)</v>
      </c>
      <c r="M277" s="10" t="str">
        <f aca="false">Parámetros!$B$32</f>
        <v>No acepto</v>
      </c>
      <c r="N277" s="10" t="str">
        <f aca="false">Parámetros!$B$33</f>
        <v>Sin garantía</v>
      </c>
      <c r="O277" s="2" t="s">
        <v>3466</v>
      </c>
      <c r="P277" s="2" t="s">
        <v>3467</v>
      </c>
      <c r="Q277" s="2" t="s">
        <v>3468</v>
      </c>
      <c r="R277" s="2"/>
      <c r="S277" s="2"/>
      <c r="T277" s="2" t="s">
        <v>2316</v>
      </c>
      <c r="U277" s="2" t="n">
        <v>40</v>
      </c>
      <c r="V277" s="2" t="s">
        <v>100</v>
      </c>
      <c r="W277" s="2" t="n">
        <v>1</v>
      </c>
      <c r="X277" s="2" t="s">
        <v>3469</v>
      </c>
      <c r="Y277" s="2" t="s">
        <v>3470</v>
      </c>
      <c r="Z277" s="2" t="s">
        <v>341</v>
      </c>
      <c r="AA277" s="2" t="s">
        <v>547</v>
      </c>
      <c r="AB277" s="2"/>
      <c r="AC277" s="2"/>
      <c r="AD277" s="2"/>
      <c r="AE277" s="2"/>
      <c r="AF277" s="2"/>
      <c r="AG277" s="2" t="s">
        <v>3471</v>
      </c>
      <c r="AH277" s="2" t="s">
        <v>3472</v>
      </c>
      <c r="AI277" s="2" t="s">
        <v>3473</v>
      </c>
      <c r="AJ277" s="2" t="s">
        <v>3474</v>
      </c>
      <c r="AK277" s="2"/>
      <c r="AL277" s="2"/>
      <c r="AM277" s="2"/>
      <c r="AN277" s="2" t="s">
        <v>87</v>
      </c>
      <c r="AO277" s="2" t="s">
        <v>3475</v>
      </c>
      <c r="AP277" s="2" t="s">
        <v>89</v>
      </c>
    </row>
    <row r="278" customFormat="false" ht="15" hidden="false" customHeight="false" outlineLevel="0" collapsed="false">
      <c r="A278" s="8" t="s">
        <v>3476</v>
      </c>
      <c r="B278" s="8" t="s">
        <v>3476</v>
      </c>
      <c r="C278" s="2" t="s">
        <v>3477</v>
      </c>
      <c r="D278" s="2" t="s">
        <v>445</v>
      </c>
      <c r="E278" s="2" t="s">
        <v>446</v>
      </c>
      <c r="F278" s="9" t="n">
        <f aca="false">Precios!R278</f>
        <v>1463</v>
      </c>
      <c r="G278" s="2" t="n">
        <v>106</v>
      </c>
      <c r="H278" s="10" t="str">
        <f aca="false">Parámetros!$B$28</f>
        <v>Nuevo</v>
      </c>
      <c r="I278" s="10" t="str">
        <f aca="false">Parámetros!$B$29</f>
        <v>Clásica</v>
      </c>
      <c r="J278" s="11" t="s">
        <v>3478</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t="s">
        <v>3479</v>
      </c>
      <c r="P278" s="2" t="s">
        <v>3480</v>
      </c>
      <c r="Q278" s="2" t="s">
        <v>216</v>
      </c>
      <c r="R278" s="2"/>
      <c r="S278" s="2"/>
      <c r="T278" s="2" t="s">
        <v>152</v>
      </c>
      <c r="U278" s="2" t="n">
        <v>14</v>
      </c>
      <c r="V278" s="2" t="s">
        <v>133</v>
      </c>
      <c r="W278" s="2" t="n">
        <v>14</v>
      </c>
      <c r="X278" s="2" t="s">
        <v>2280</v>
      </c>
      <c r="Y278" s="2" t="s">
        <v>588</v>
      </c>
      <c r="Z278" s="2" t="s">
        <v>136</v>
      </c>
      <c r="AA278" s="2" t="s">
        <v>81</v>
      </c>
      <c r="AB278" s="2"/>
      <c r="AC278" s="2"/>
      <c r="AD278" s="2"/>
      <c r="AE278" s="2"/>
      <c r="AF278" s="2"/>
      <c r="AG278" s="2" t="s">
        <v>3481</v>
      </c>
      <c r="AH278" s="2" t="s">
        <v>3482</v>
      </c>
      <c r="AI278" s="2" t="s">
        <v>3483</v>
      </c>
      <c r="AJ278" s="2"/>
      <c r="AK278" s="2"/>
      <c r="AL278" s="2"/>
      <c r="AM278" s="2"/>
      <c r="AN278" s="2" t="s">
        <v>87</v>
      </c>
      <c r="AO278" s="2" t="s">
        <v>3484</v>
      </c>
      <c r="AP278" s="2" t="s">
        <v>89</v>
      </c>
    </row>
    <row r="279" customFormat="false" ht="15" hidden="false" customHeight="false" outlineLevel="0" collapsed="false">
      <c r="A279" s="8" t="s">
        <v>3485</v>
      </c>
      <c r="B279" s="8" t="s">
        <v>3485</v>
      </c>
      <c r="C279" s="2" t="s">
        <v>3486</v>
      </c>
      <c r="D279" s="2" t="s">
        <v>2351</v>
      </c>
      <c r="E279" s="2" t="s">
        <v>2352</v>
      </c>
      <c r="F279" s="9" t="n">
        <f aca="false">Precios!R279</f>
        <v>81</v>
      </c>
      <c r="G279" s="2" t="n">
        <v>629</v>
      </c>
      <c r="H279" s="10" t="str">
        <f aca="false">Parámetros!$B$28</f>
        <v>Nuevo</v>
      </c>
      <c r="I279" s="10" t="str">
        <f aca="false">Parámetros!$B$29</f>
        <v>Clásica</v>
      </c>
      <c r="J279" s="11" t="s">
        <v>3487</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t="s">
        <v>3488</v>
      </c>
      <c r="P279" s="2" t="s">
        <v>2355</v>
      </c>
      <c r="Q279" s="2" t="s">
        <v>617</v>
      </c>
      <c r="R279" s="2" t="s">
        <v>3455</v>
      </c>
      <c r="S279" s="2" t="s">
        <v>3489</v>
      </c>
      <c r="T279" s="2" t="s">
        <v>3457</v>
      </c>
      <c r="U279" s="2" t="n">
        <v>316</v>
      </c>
      <c r="V279" s="2" t="s">
        <v>77</v>
      </c>
      <c r="W279" s="2" t="n">
        <v>1</v>
      </c>
      <c r="X279" s="2"/>
      <c r="Y279" s="2"/>
      <c r="Z279" s="2"/>
      <c r="AA279" s="2"/>
      <c r="AB279" s="2"/>
      <c r="AC279" s="2"/>
      <c r="AD279" s="2"/>
      <c r="AE279" s="2" t="s">
        <v>2622</v>
      </c>
      <c r="AF279" s="2"/>
      <c r="AG279" s="2" t="s">
        <v>3490</v>
      </c>
      <c r="AH279" s="2" t="s">
        <v>3491</v>
      </c>
      <c r="AI279" s="2"/>
      <c r="AJ279" s="2"/>
      <c r="AK279" s="2"/>
      <c r="AL279" s="2"/>
      <c r="AM279" s="2"/>
      <c r="AN279" s="2" t="s">
        <v>175</v>
      </c>
      <c r="AO279" s="2" t="s">
        <v>3492</v>
      </c>
      <c r="AP279" s="2" t="s">
        <v>89</v>
      </c>
    </row>
    <row r="280" customFormat="false" ht="15" hidden="false" customHeight="false" outlineLevel="0" collapsed="false">
      <c r="A280" s="8" t="s">
        <v>3493</v>
      </c>
      <c r="B280" s="8" t="s">
        <v>3493</v>
      </c>
      <c r="C280" s="2" t="s">
        <v>3494</v>
      </c>
      <c r="D280" s="2" t="s">
        <v>144</v>
      </c>
      <c r="E280" s="2" t="s">
        <v>145</v>
      </c>
      <c r="F280" s="9" t="n">
        <f aca="false">Precios!R280</f>
        <v>538</v>
      </c>
      <c r="G280" s="2" t="n">
        <v>11</v>
      </c>
      <c r="H280" s="10" t="str">
        <f aca="false">Parámetros!$B$28</f>
        <v>Nuevo</v>
      </c>
      <c r="I280" s="10" t="str">
        <f aca="false">Parámetros!$B$29</f>
        <v>Clásica</v>
      </c>
      <c r="J280" s="11" t="s">
        <v>3495</v>
      </c>
      <c r="K280" s="10" t="str">
        <f aca="false">Parámetros!$B$30</f>
        <v>Mercado Envíos</v>
      </c>
      <c r="L280" s="2" t="str">
        <f aca="false">IF(F280&gt;=Parámetros!$B$7,"Envío gratis (obligatorio en Mercado Libre)",Parámetros!$B$31)</f>
        <v>Envío gratis (obligatorio en Mercado Libre)</v>
      </c>
      <c r="M280" s="10" t="str">
        <f aca="false">Parámetros!$B$32</f>
        <v>No acepto</v>
      </c>
      <c r="N280" s="10" t="str">
        <f aca="false">Parámetros!$B$33</f>
        <v>Sin garantía</v>
      </c>
      <c r="O280" s="2" t="s">
        <v>3496</v>
      </c>
      <c r="P280" s="2" t="s">
        <v>3497</v>
      </c>
      <c r="Q280" s="2" t="s">
        <v>3066</v>
      </c>
      <c r="R280" s="2" t="s">
        <v>3498</v>
      </c>
      <c r="S280" s="2" t="s">
        <v>3499</v>
      </c>
      <c r="T280" s="2" t="s">
        <v>219</v>
      </c>
      <c r="U280" s="2" t="n">
        <v>30</v>
      </c>
      <c r="V280" s="2" t="s">
        <v>220</v>
      </c>
      <c r="W280" s="2" t="n">
        <v>30</v>
      </c>
      <c r="X280" s="2" t="s">
        <v>3500</v>
      </c>
      <c r="Y280" s="2" t="s">
        <v>3499</v>
      </c>
      <c r="Z280" s="2" t="s">
        <v>136</v>
      </c>
      <c r="AA280" s="2" t="s">
        <v>81</v>
      </c>
      <c r="AB280" s="2"/>
      <c r="AC280" s="2"/>
      <c r="AD280" s="2"/>
      <c r="AE280" s="2"/>
      <c r="AF280" s="2" t="s">
        <v>3501</v>
      </c>
      <c r="AG280" s="2" t="s">
        <v>3502</v>
      </c>
      <c r="AH280" s="2" t="s">
        <v>3503</v>
      </c>
      <c r="AI280" s="2" t="s">
        <v>3504</v>
      </c>
      <c r="AJ280" s="2" t="s">
        <v>3505</v>
      </c>
      <c r="AK280" s="2"/>
      <c r="AL280" s="2"/>
      <c r="AM280" s="2"/>
      <c r="AN280" s="2" t="s">
        <v>87</v>
      </c>
      <c r="AO280" s="2" t="s">
        <v>3506</v>
      </c>
      <c r="AP280" s="2" t="s">
        <v>89</v>
      </c>
    </row>
    <row r="281" customFormat="false" ht="15" hidden="false" customHeight="false" outlineLevel="0" collapsed="false">
      <c r="A281" s="8" t="s">
        <v>3507</v>
      </c>
      <c r="B281" s="8" t="s">
        <v>3507</v>
      </c>
      <c r="C281" s="2" t="s">
        <v>3508</v>
      </c>
      <c r="D281" s="2" t="s">
        <v>596</v>
      </c>
      <c r="E281" s="2" t="s">
        <v>597</v>
      </c>
      <c r="F281" s="9" t="n">
        <f aca="false">Precios!R281</f>
        <v>325.83</v>
      </c>
      <c r="G281" s="2" t="n">
        <v>353</v>
      </c>
      <c r="H281" s="10" t="str">
        <f aca="false">Parámetros!$B$28</f>
        <v>Nuevo</v>
      </c>
      <c r="I281" s="10" t="str">
        <f aca="false">Parámetros!$B$29</f>
        <v>Clásica</v>
      </c>
      <c r="J281" s="11" t="s">
        <v>3509</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t="s">
        <v>3510</v>
      </c>
      <c r="P281" s="2" t="s">
        <v>600</v>
      </c>
      <c r="Q281" s="2" t="s">
        <v>167</v>
      </c>
      <c r="R281" s="2" t="s">
        <v>3268</v>
      </c>
      <c r="S281" s="2" t="s">
        <v>3268</v>
      </c>
      <c r="T281" s="2" t="s">
        <v>3511</v>
      </c>
      <c r="U281" s="2" t="n">
        <v>10</v>
      </c>
      <c r="V281" s="2" t="s">
        <v>171</v>
      </c>
      <c r="W281" s="2" t="n">
        <v>10</v>
      </c>
      <c r="X281" s="2"/>
      <c r="Y281" s="2"/>
      <c r="Z281" s="2"/>
      <c r="AA281" s="2" t="s">
        <v>81</v>
      </c>
      <c r="AB281" s="2" t="s">
        <v>286</v>
      </c>
      <c r="AC281" s="2" t="s">
        <v>3393</v>
      </c>
      <c r="AD281" s="2" t="s">
        <v>103</v>
      </c>
      <c r="AE281" s="2"/>
      <c r="AF281" s="2"/>
      <c r="AG281" s="2" t="s">
        <v>3512</v>
      </c>
      <c r="AH281" s="2" t="s">
        <v>3513</v>
      </c>
      <c r="AI281" s="2"/>
      <c r="AJ281" s="2"/>
      <c r="AK281" s="2"/>
      <c r="AL281" s="2"/>
      <c r="AM281" s="2"/>
      <c r="AN281" s="2" t="s">
        <v>175</v>
      </c>
      <c r="AO281" s="2" t="s">
        <v>3514</v>
      </c>
      <c r="AP281" s="2" t="s">
        <v>89</v>
      </c>
    </row>
    <row r="282" customFormat="false" ht="15" hidden="false" customHeight="false" outlineLevel="0" collapsed="false">
      <c r="A282" s="8" t="s">
        <v>3515</v>
      </c>
      <c r="B282" s="8" t="s">
        <v>3515</v>
      </c>
      <c r="C282" s="2" t="s">
        <v>3516</v>
      </c>
      <c r="D282" s="2" t="s">
        <v>144</v>
      </c>
      <c r="E282" s="2" t="s">
        <v>145</v>
      </c>
      <c r="F282" s="9" t="n">
        <f aca="false">Precios!R282</f>
        <v>405</v>
      </c>
      <c r="G282" s="2" t="n">
        <v>221</v>
      </c>
      <c r="H282" s="10" t="str">
        <f aca="false">Parámetros!$B$28</f>
        <v>Nuevo</v>
      </c>
      <c r="I282" s="10" t="str">
        <f aca="false">Parámetros!$B$29</f>
        <v>Clásica</v>
      </c>
      <c r="J282" s="11" t="s">
        <v>3517</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t="s">
        <v>3518</v>
      </c>
      <c r="P282" s="2" t="s">
        <v>3519</v>
      </c>
      <c r="Q282" s="2" t="s">
        <v>3520</v>
      </c>
      <c r="R282" s="2"/>
      <c r="S282" s="2"/>
      <c r="T282" s="2" t="s">
        <v>1257</v>
      </c>
      <c r="U282" s="2" t="n">
        <v>40</v>
      </c>
      <c r="V282" s="2" t="s">
        <v>133</v>
      </c>
      <c r="W282" s="2" t="n">
        <v>40</v>
      </c>
      <c r="X282" s="2" t="s">
        <v>3521</v>
      </c>
      <c r="Y282" s="2" t="s">
        <v>3522</v>
      </c>
      <c r="Z282" s="2" t="s">
        <v>136</v>
      </c>
      <c r="AA282" s="2" t="s">
        <v>81</v>
      </c>
      <c r="AB282" s="2"/>
      <c r="AC282" s="2"/>
      <c r="AD282" s="2"/>
      <c r="AE282" s="2"/>
      <c r="AF282" s="2" t="s">
        <v>3523</v>
      </c>
      <c r="AG282" s="2" t="s">
        <v>3524</v>
      </c>
      <c r="AH282" s="2" t="s">
        <v>3525</v>
      </c>
      <c r="AI282" s="2" t="s">
        <v>3526</v>
      </c>
      <c r="AJ282" s="2"/>
      <c r="AK282" s="2"/>
      <c r="AL282" s="2"/>
      <c r="AM282" s="2"/>
      <c r="AN282" s="2" t="s">
        <v>87</v>
      </c>
      <c r="AO282" s="2" t="s">
        <v>3527</v>
      </c>
      <c r="AP282" s="2" t="s">
        <v>89</v>
      </c>
    </row>
    <row r="283" customFormat="false" ht="15" hidden="false" customHeight="false" outlineLevel="0" collapsed="false">
      <c r="A283" s="8" t="s">
        <v>3528</v>
      </c>
      <c r="B283" s="8" t="s">
        <v>3528</v>
      </c>
      <c r="C283" s="2" t="s">
        <v>3529</v>
      </c>
      <c r="D283" s="2" t="s">
        <v>350</v>
      </c>
      <c r="E283" s="2" t="s">
        <v>351</v>
      </c>
      <c r="F283" s="9" t="n">
        <f aca="false">Precios!R283</f>
        <v>1578</v>
      </c>
      <c r="G283" s="2" t="n">
        <v>1</v>
      </c>
      <c r="H283" s="10" t="str">
        <f aca="false">Parámetros!$B$28</f>
        <v>Nuevo</v>
      </c>
      <c r="I283" s="10" t="str">
        <f aca="false">Parámetros!$B$29</f>
        <v>Clásica</v>
      </c>
      <c r="J283" s="11" t="s">
        <v>3530</v>
      </c>
      <c r="K283" s="10" t="str">
        <f aca="false">Parámetros!$B$30</f>
        <v>Mercado Envíos</v>
      </c>
      <c r="L283" s="2" t="str">
        <f aca="false">IF(F283&gt;=Parámetros!$B$7,"Envío gratis (obligatorio en Mercado Libre)",Parámetros!$B$31)</f>
        <v>Envío gratis (obligatorio en Mercado Libre)</v>
      </c>
      <c r="M283" s="10" t="str">
        <f aca="false">Parámetros!$B$32</f>
        <v>No acepto</v>
      </c>
      <c r="N283" s="10" t="str">
        <f aca="false">Parámetros!$B$33</f>
        <v>Sin garantía</v>
      </c>
      <c r="O283" s="2" t="s">
        <v>3531</v>
      </c>
      <c r="P283" s="2" t="s">
        <v>3532</v>
      </c>
      <c r="Q283" s="2" t="s">
        <v>3533</v>
      </c>
      <c r="R283" s="2" t="s">
        <v>3534</v>
      </c>
      <c r="S283" s="2" t="s">
        <v>3534</v>
      </c>
      <c r="T283" s="2" t="s">
        <v>219</v>
      </c>
      <c r="U283" s="2" t="n">
        <v>30</v>
      </c>
      <c r="V283" s="2" t="s">
        <v>220</v>
      </c>
      <c r="W283" s="2" t="n">
        <v>30</v>
      </c>
      <c r="X283" s="2" t="s">
        <v>3535</v>
      </c>
      <c r="Y283" s="2" t="s">
        <v>3536</v>
      </c>
      <c r="Z283" s="2" t="s">
        <v>136</v>
      </c>
      <c r="AA283" s="2" t="s">
        <v>81</v>
      </c>
      <c r="AB283" s="2"/>
      <c r="AC283" s="2"/>
      <c r="AD283" s="2"/>
      <c r="AE283" s="2"/>
      <c r="AF283" s="2"/>
      <c r="AG283" s="2" t="s">
        <v>3537</v>
      </c>
      <c r="AH283" s="2" t="s">
        <v>3538</v>
      </c>
      <c r="AI283" s="2" t="s">
        <v>3539</v>
      </c>
      <c r="AJ283" s="2"/>
      <c r="AK283" s="2"/>
      <c r="AL283" s="2"/>
      <c r="AM283" s="2"/>
      <c r="AN283" s="2" t="s">
        <v>87</v>
      </c>
      <c r="AO283" s="2" t="s">
        <v>3540</v>
      </c>
      <c r="AP283" s="2" t="s">
        <v>89</v>
      </c>
    </row>
    <row r="284" customFormat="false" ht="15" hidden="false" customHeight="false" outlineLevel="0" collapsed="false">
      <c r="A284" s="8" t="s">
        <v>3541</v>
      </c>
      <c r="B284" s="8" t="s">
        <v>3541</v>
      </c>
      <c r="C284" s="2" t="s">
        <v>3542</v>
      </c>
      <c r="D284" s="2" t="s">
        <v>144</v>
      </c>
      <c r="E284" s="2" t="s">
        <v>145</v>
      </c>
      <c r="F284" s="9" t="n">
        <f aca="false">Precios!R284</f>
        <v>380.99</v>
      </c>
      <c r="G284" s="2" t="n">
        <v>59</v>
      </c>
      <c r="H284" s="10" t="str">
        <f aca="false">Parámetros!$B$28</f>
        <v>Nuevo</v>
      </c>
      <c r="I284" s="10" t="str">
        <f aca="false">Parámetros!$B$29</f>
        <v>Clásica</v>
      </c>
      <c r="J284" s="11" t="s">
        <v>3543</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t="s">
        <v>3544</v>
      </c>
      <c r="P284" s="2" t="s">
        <v>1969</v>
      </c>
      <c r="Q284" s="2" t="s">
        <v>389</v>
      </c>
      <c r="R284" s="2"/>
      <c r="S284" s="2" t="s">
        <v>3545</v>
      </c>
      <c r="T284" s="2" t="s">
        <v>3546</v>
      </c>
      <c r="U284" s="2" t="n">
        <v>18</v>
      </c>
      <c r="V284" s="2" t="s">
        <v>544</v>
      </c>
      <c r="W284" s="2" t="n">
        <v>18</v>
      </c>
      <c r="X284" s="2" t="s">
        <v>1970</v>
      </c>
      <c r="Y284" s="2" t="s">
        <v>3545</v>
      </c>
      <c r="Z284" s="2" t="s">
        <v>136</v>
      </c>
      <c r="AA284" s="2" t="s">
        <v>3547</v>
      </c>
      <c r="AB284" s="2"/>
      <c r="AC284" s="2"/>
      <c r="AD284" s="2"/>
      <c r="AE284" s="2"/>
      <c r="AF284" s="2"/>
      <c r="AG284" s="2" t="s">
        <v>3548</v>
      </c>
      <c r="AH284" s="2" t="s">
        <v>3549</v>
      </c>
      <c r="AI284" s="2" t="s">
        <v>3550</v>
      </c>
      <c r="AJ284" s="2" t="s">
        <v>3551</v>
      </c>
      <c r="AK284" s="2" t="s">
        <v>3552</v>
      </c>
      <c r="AL284" s="2"/>
      <c r="AM284" s="2"/>
      <c r="AN284" s="2" t="s">
        <v>87</v>
      </c>
      <c r="AO284" s="2" t="s">
        <v>3553</v>
      </c>
      <c r="AP284" s="2" t="s">
        <v>89</v>
      </c>
    </row>
    <row r="285" customFormat="false" ht="15" hidden="false" customHeight="false" outlineLevel="0" collapsed="false">
      <c r="A285" s="8" t="s">
        <v>3554</v>
      </c>
      <c r="B285" s="8" t="s">
        <v>3554</v>
      </c>
      <c r="C285" s="2" t="s">
        <v>3555</v>
      </c>
      <c r="D285" s="2" t="s">
        <v>144</v>
      </c>
      <c r="E285" s="2" t="s">
        <v>145</v>
      </c>
      <c r="F285" s="9" t="n">
        <f aca="false">Precios!R285</f>
        <v>108</v>
      </c>
      <c r="G285" s="2" t="n">
        <v>1581</v>
      </c>
      <c r="H285" s="10" t="str">
        <f aca="false">Parámetros!$B$28</f>
        <v>Nuevo</v>
      </c>
      <c r="I285" s="10" t="str">
        <f aca="false">Parámetros!$B$29</f>
        <v>Clásica</v>
      </c>
      <c r="J285" s="11" t="s">
        <v>3556</v>
      </c>
      <c r="K285" s="10" t="str">
        <f aca="false">Parámetros!$B$30</f>
        <v>Mercado Envíos</v>
      </c>
      <c r="L285" s="2" t="str">
        <f aca="false">IF(F285&gt;=Parámetros!$B$7,"Envío gratis (obligatorio en Mercado Libre)",Parámetros!$B$31)</f>
        <v>A cargo del comprador</v>
      </c>
      <c r="M285" s="10" t="str">
        <f aca="false">Parámetros!$B$32</f>
        <v>No acepto</v>
      </c>
      <c r="N285" s="10" t="str">
        <f aca="false">Parámetros!$B$33</f>
        <v>Sin garantía</v>
      </c>
      <c r="O285" s="2" t="s">
        <v>3557</v>
      </c>
      <c r="P285" s="2" t="s">
        <v>1084</v>
      </c>
      <c r="Q285" s="2" t="s">
        <v>897</v>
      </c>
      <c r="R285" s="2" t="s">
        <v>3558</v>
      </c>
      <c r="S285" s="2" t="s">
        <v>1222</v>
      </c>
      <c r="T285" s="2" t="s">
        <v>3558</v>
      </c>
      <c r="U285" s="2" t="n">
        <v>10</v>
      </c>
      <c r="V285" s="2" t="s">
        <v>3559</v>
      </c>
      <c r="W285" s="2" t="n">
        <v>10</v>
      </c>
      <c r="X285" s="2" t="s">
        <v>3560</v>
      </c>
      <c r="Y285" s="2" t="s">
        <v>3561</v>
      </c>
      <c r="Z285" s="2" t="s">
        <v>1834</v>
      </c>
      <c r="AA285" s="2" t="s">
        <v>81</v>
      </c>
      <c r="AB285" s="2"/>
      <c r="AC285" s="2"/>
      <c r="AD285" s="2"/>
      <c r="AE285" s="2"/>
      <c r="AF285" s="2" t="s">
        <v>3562</v>
      </c>
      <c r="AG285" s="2" t="s">
        <v>3563</v>
      </c>
      <c r="AH285" s="2" t="s">
        <v>3564</v>
      </c>
      <c r="AI285" s="2" t="s">
        <v>3565</v>
      </c>
      <c r="AJ285" s="2" t="s">
        <v>3566</v>
      </c>
      <c r="AK285" s="2"/>
      <c r="AL285" s="2"/>
      <c r="AM285" s="2"/>
      <c r="AN285" s="2" t="s">
        <v>87</v>
      </c>
      <c r="AO285" s="2" t="s">
        <v>3567</v>
      </c>
      <c r="AP285" s="2" t="s">
        <v>89</v>
      </c>
    </row>
    <row r="286" customFormat="false" ht="15" hidden="false" customHeight="false" outlineLevel="0" collapsed="false">
      <c r="A286" s="8" t="s">
        <v>3568</v>
      </c>
      <c r="B286" s="8" t="s">
        <v>3568</v>
      </c>
      <c r="C286" s="2" t="s">
        <v>3569</v>
      </c>
      <c r="D286" s="2" t="s">
        <v>144</v>
      </c>
      <c r="E286" s="2" t="s">
        <v>145</v>
      </c>
      <c r="F286" s="9" t="n">
        <f aca="false">Precios!R286</f>
        <v>528</v>
      </c>
      <c r="G286" s="2" t="n">
        <v>117</v>
      </c>
      <c r="H286" s="10" t="str">
        <f aca="false">Parámetros!$B$28</f>
        <v>Nuevo</v>
      </c>
      <c r="I286" s="10" t="str">
        <f aca="false">Parámetros!$B$29</f>
        <v>Clásica</v>
      </c>
      <c r="J286" s="11" t="s">
        <v>3570</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t="s">
        <v>3571</v>
      </c>
      <c r="P286" s="2" t="s">
        <v>3572</v>
      </c>
      <c r="Q286" s="2" t="s">
        <v>897</v>
      </c>
      <c r="R286" s="2" t="s">
        <v>898</v>
      </c>
      <c r="S286" s="2"/>
      <c r="T286" s="2" t="s">
        <v>1417</v>
      </c>
      <c r="U286" s="2" t="n">
        <v>30</v>
      </c>
      <c r="V286" s="2" t="s">
        <v>220</v>
      </c>
      <c r="W286" s="2" t="n">
        <v>30</v>
      </c>
      <c r="X286" s="2" t="s">
        <v>3573</v>
      </c>
      <c r="Y286" s="2" t="s">
        <v>3574</v>
      </c>
      <c r="Z286" s="2" t="s">
        <v>136</v>
      </c>
      <c r="AA286" s="2" t="s">
        <v>3575</v>
      </c>
      <c r="AB286" s="2"/>
      <c r="AC286" s="2"/>
      <c r="AD286" s="2" t="s">
        <v>566</v>
      </c>
      <c r="AE286" s="2"/>
      <c r="AF286" s="2" t="s">
        <v>3576</v>
      </c>
      <c r="AG286" s="2" t="s">
        <v>3577</v>
      </c>
      <c r="AH286" s="2" t="s">
        <v>3578</v>
      </c>
      <c r="AI286" s="2" t="s">
        <v>3579</v>
      </c>
      <c r="AJ286" s="2" t="s">
        <v>3580</v>
      </c>
      <c r="AK286" s="2"/>
      <c r="AL286" s="2"/>
      <c r="AM286" s="2"/>
      <c r="AN286" s="2" t="s">
        <v>87</v>
      </c>
      <c r="AO286" s="2" t="s">
        <v>3581</v>
      </c>
      <c r="AP286" s="2" t="s">
        <v>89</v>
      </c>
    </row>
    <row r="287" customFormat="false" ht="15" hidden="false" customHeight="false" outlineLevel="0" collapsed="false">
      <c r="A287" s="8" t="s">
        <v>3582</v>
      </c>
      <c r="B287" s="8" t="s">
        <v>3582</v>
      </c>
      <c r="C287" s="2" t="s">
        <v>3583</v>
      </c>
      <c r="D287" s="2" t="s">
        <v>303</v>
      </c>
      <c r="E287" s="2" t="s">
        <v>304</v>
      </c>
      <c r="F287" s="9" t="n">
        <f aca="false">Precios!R287</f>
        <v>542</v>
      </c>
      <c r="G287" s="2" t="n">
        <v>67</v>
      </c>
      <c r="H287" s="10" t="str">
        <f aca="false">Parámetros!$B$28</f>
        <v>Nuevo</v>
      </c>
      <c r="I287" s="10" t="str">
        <f aca="false">Parámetros!$B$29</f>
        <v>Clásica</v>
      </c>
      <c r="J287" s="11" t="s">
        <v>3584</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t="s">
        <v>3585</v>
      </c>
      <c r="P287" s="2" t="s">
        <v>3586</v>
      </c>
      <c r="Q287" s="2" t="s">
        <v>129</v>
      </c>
      <c r="R287" s="2" t="s">
        <v>3587</v>
      </c>
      <c r="S287" s="2" t="s">
        <v>3588</v>
      </c>
      <c r="T287" s="2" t="s">
        <v>1112</v>
      </c>
      <c r="U287" s="2" t="n">
        <v>30</v>
      </c>
      <c r="V287" s="2" t="s">
        <v>1736</v>
      </c>
      <c r="W287" s="2" t="n">
        <v>30</v>
      </c>
      <c r="X287" s="2" t="s">
        <v>3589</v>
      </c>
      <c r="Y287" s="2"/>
      <c r="Z287" s="2" t="s">
        <v>136</v>
      </c>
      <c r="AA287" s="2" t="s">
        <v>81</v>
      </c>
      <c r="AB287" s="2"/>
      <c r="AC287" s="2"/>
      <c r="AD287" s="2" t="s">
        <v>566</v>
      </c>
      <c r="AE287" s="2"/>
      <c r="AF287" s="2" t="s">
        <v>3590</v>
      </c>
      <c r="AG287" s="2" t="s">
        <v>3591</v>
      </c>
      <c r="AH287" s="2" t="s">
        <v>3592</v>
      </c>
      <c r="AI287" s="2" t="s">
        <v>3593</v>
      </c>
      <c r="AJ287" s="2" t="s">
        <v>3594</v>
      </c>
      <c r="AK287" s="2"/>
      <c r="AL287" s="2"/>
      <c r="AM287" s="2"/>
      <c r="AN287" s="2" t="s">
        <v>87</v>
      </c>
      <c r="AO287" s="2" t="s">
        <v>3595</v>
      </c>
      <c r="AP287" s="2" t="s">
        <v>89</v>
      </c>
    </row>
    <row r="288" customFormat="false" ht="15" hidden="false" customHeight="false" outlineLevel="0" collapsed="false">
      <c r="A288" s="8" t="s">
        <v>3596</v>
      </c>
      <c r="B288" s="8" t="s">
        <v>3596</v>
      </c>
      <c r="C288" s="2" t="s">
        <v>3597</v>
      </c>
      <c r="D288" s="2" t="s">
        <v>1677</v>
      </c>
      <c r="E288" s="2" t="s">
        <v>1678</v>
      </c>
      <c r="F288" s="9" t="n">
        <f aca="false">Precios!R288</f>
        <v>319</v>
      </c>
      <c r="G288" s="2" t="n">
        <v>103</v>
      </c>
      <c r="H288" s="10" t="str">
        <f aca="false">Parámetros!$B$28</f>
        <v>Nuevo</v>
      </c>
      <c r="I288" s="10" t="str">
        <f aca="false">Parámetros!$B$29</f>
        <v>Clásica</v>
      </c>
      <c r="J288" s="11" t="s">
        <v>3598</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t="s">
        <v>3599</v>
      </c>
      <c r="P288" s="2" t="s">
        <v>616</v>
      </c>
      <c r="Q288" s="2" t="s">
        <v>617</v>
      </c>
      <c r="R288" s="2" t="s">
        <v>3600</v>
      </c>
      <c r="S288" s="2" t="s">
        <v>3601</v>
      </c>
      <c r="T288" s="2" t="s">
        <v>2711</v>
      </c>
      <c r="U288" s="2" t="n">
        <v>250</v>
      </c>
      <c r="V288" s="2" t="s">
        <v>77</v>
      </c>
      <c r="W288" s="2" t="n">
        <v>1</v>
      </c>
      <c r="X288" s="2" t="s">
        <v>3602</v>
      </c>
      <c r="Y288" s="2" t="s">
        <v>3603</v>
      </c>
      <c r="Z288" s="2" t="s">
        <v>3604</v>
      </c>
      <c r="AA288" s="2"/>
      <c r="AB288" s="2"/>
      <c r="AC288" s="2"/>
      <c r="AD288" s="2"/>
      <c r="AE288" s="2"/>
      <c r="AF288" s="2"/>
      <c r="AG288" s="2" t="s">
        <v>3605</v>
      </c>
      <c r="AH288" s="2" t="s">
        <v>3606</v>
      </c>
      <c r="AI288" s="2" t="s">
        <v>3607</v>
      </c>
      <c r="AJ288" s="2"/>
      <c r="AK288" s="2"/>
      <c r="AL288" s="2"/>
      <c r="AM288" s="2"/>
      <c r="AN288" s="2" t="s">
        <v>175</v>
      </c>
      <c r="AO288" s="2" t="s">
        <v>3608</v>
      </c>
      <c r="AP288" s="2" t="s">
        <v>89</v>
      </c>
    </row>
    <row r="289" customFormat="false" ht="15" hidden="false" customHeight="false" outlineLevel="0" collapsed="false">
      <c r="A289" s="8" t="s">
        <v>3609</v>
      </c>
      <c r="B289" s="8" t="s">
        <v>3609</v>
      </c>
      <c r="C289" s="2" t="s">
        <v>3610</v>
      </c>
      <c r="D289" s="2" t="s">
        <v>240</v>
      </c>
      <c r="E289" s="2" t="s">
        <v>241</v>
      </c>
      <c r="F289" s="9" t="n">
        <f aca="false">Precios!R289</f>
        <v>168</v>
      </c>
      <c r="G289" s="2" t="n">
        <v>716</v>
      </c>
      <c r="H289" s="10" t="str">
        <f aca="false">Parámetros!$B$28</f>
        <v>Nuevo</v>
      </c>
      <c r="I289" s="10" t="str">
        <f aca="false">Parámetros!$B$29</f>
        <v>Clásica</v>
      </c>
      <c r="J289" s="11" t="s">
        <v>3611</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t="s">
        <v>3612</v>
      </c>
      <c r="P289" s="2" t="s">
        <v>587</v>
      </c>
      <c r="Q289" s="2" t="s">
        <v>129</v>
      </c>
      <c r="R289" s="2"/>
      <c r="S289" s="2" t="s">
        <v>588</v>
      </c>
      <c r="T289" s="2" t="s">
        <v>152</v>
      </c>
      <c r="U289" s="2" t="n">
        <v>6</v>
      </c>
      <c r="V289" s="2" t="s">
        <v>133</v>
      </c>
      <c r="W289" s="2" t="n">
        <v>6</v>
      </c>
      <c r="X289" s="2" t="s">
        <v>589</v>
      </c>
      <c r="Y289" s="2" t="s">
        <v>588</v>
      </c>
      <c r="Z289" s="2" t="s">
        <v>136</v>
      </c>
      <c r="AA289" s="2" t="s">
        <v>547</v>
      </c>
      <c r="AB289" s="2"/>
      <c r="AC289" s="2"/>
      <c r="AD289" s="2"/>
      <c r="AE289" s="2"/>
      <c r="AF289" s="2" t="s">
        <v>3613</v>
      </c>
      <c r="AG289" s="2" t="s">
        <v>3614</v>
      </c>
      <c r="AH289" s="2" t="s">
        <v>3615</v>
      </c>
      <c r="AI289" s="2" t="s">
        <v>3616</v>
      </c>
      <c r="AJ289" s="2"/>
      <c r="AK289" s="2"/>
      <c r="AL289" s="2"/>
      <c r="AM289" s="2"/>
      <c r="AN289" s="2" t="s">
        <v>87</v>
      </c>
      <c r="AO289" s="2" t="s">
        <v>3617</v>
      </c>
      <c r="AP289" s="2" t="s">
        <v>89</v>
      </c>
    </row>
    <row r="290" customFormat="false" ht="15" hidden="false" customHeight="false" outlineLevel="0" collapsed="false">
      <c r="A290" s="8" t="s">
        <v>3618</v>
      </c>
      <c r="B290" s="8" t="s">
        <v>3618</v>
      </c>
      <c r="C290" s="2" t="s">
        <v>3619</v>
      </c>
      <c r="D290" s="2" t="s">
        <v>350</v>
      </c>
      <c r="E290" s="2" t="s">
        <v>351</v>
      </c>
      <c r="F290" s="9" t="n">
        <f aca="false">Precios!R290</f>
        <v>369</v>
      </c>
      <c r="G290" s="2" t="n">
        <v>228</v>
      </c>
      <c r="H290" s="10" t="str">
        <f aca="false">Parámetros!$B$28</f>
        <v>Nuevo</v>
      </c>
      <c r="I290" s="10" t="str">
        <f aca="false">Parámetros!$B$29</f>
        <v>Clásica</v>
      </c>
      <c r="J290" s="11" t="s">
        <v>3620</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t="s">
        <v>3621</v>
      </c>
      <c r="P290" s="2" t="s">
        <v>3622</v>
      </c>
      <c r="Q290" s="2" t="s">
        <v>450</v>
      </c>
      <c r="R290" s="2" t="s">
        <v>3623</v>
      </c>
      <c r="S290" s="2" t="s">
        <v>3624</v>
      </c>
      <c r="T290" s="2" t="s">
        <v>152</v>
      </c>
      <c r="U290" s="2" t="n">
        <v>24</v>
      </c>
      <c r="V290" s="2" t="s">
        <v>133</v>
      </c>
      <c r="W290" s="2" t="n">
        <v>24</v>
      </c>
      <c r="X290" s="2" t="s">
        <v>3625</v>
      </c>
      <c r="Y290" s="2" t="s">
        <v>3626</v>
      </c>
      <c r="Z290" s="2" t="s">
        <v>136</v>
      </c>
      <c r="AA290" s="2" t="s">
        <v>547</v>
      </c>
      <c r="AB290" s="2"/>
      <c r="AC290" s="2"/>
      <c r="AD290" s="2"/>
      <c r="AE290" s="2"/>
      <c r="AF290" s="2" t="s">
        <v>3627</v>
      </c>
      <c r="AG290" s="2" t="s">
        <v>3628</v>
      </c>
      <c r="AH290" s="2" t="s">
        <v>3629</v>
      </c>
      <c r="AI290" s="2" t="s">
        <v>3630</v>
      </c>
      <c r="AJ290" s="2" t="s">
        <v>3631</v>
      </c>
      <c r="AK290" s="2"/>
      <c r="AL290" s="2"/>
      <c r="AM290" s="2"/>
      <c r="AN290" s="2" t="s">
        <v>87</v>
      </c>
      <c r="AO290" s="2" t="s">
        <v>3632</v>
      </c>
      <c r="AP290" s="2" t="s">
        <v>89</v>
      </c>
    </row>
    <row r="291" customFormat="false" ht="15" hidden="false" customHeight="false" outlineLevel="0" collapsed="false">
      <c r="A291" s="8" t="s">
        <v>3633</v>
      </c>
      <c r="B291" s="8" t="s">
        <v>3633</v>
      </c>
      <c r="C291" s="2" t="s">
        <v>3634</v>
      </c>
      <c r="D291" s="2" t="s">
        <v>240</v>
      </c>
      <c r="E291" s="2" t="s">
        <v>241</v>
      </c>
      <c r="F291" s="9" t="n">
        <f aca="false">Precios!R291</f>
        <v>159</v>
      </c>
      <c r="G291" s="2" t="n">
        <v>343</v>
      </c>
      <c r="H291" s="10" t="str">
        <f aca="false">Parámetros!$B$28</f>
        <v>Nuevo</v>
      </c>
      <c r="I291" s="10" t="str">
        <f aca="false">Parámetros!$B$29</f>
        <v>Clásica</v>
      </c>
      <c r="J291" s="11" t="s">
        <v>3635</v>
      </c>
      <c r="K291" s="10" t="str">
        <f aca="false">Parámetros!$B$30</f>
        <v>Mercado Envíos</v>
      </c>
      <c r="L291" s="2" t="str">
        <f aca="false">IF(F291&gt;=Parámetros!$B$7,"Envío gratis (obligatorio en Mercado Libre)",Parámetros!$B$31)</f>
        <v>A cargo del comprador</v>
      </c>
      <c r="M291" s="10" t="str">
        <f aca="false">Parámetros!$B$32</f>
        <v>No acepto</v>
      </c>
      <c r="N291" s="10" t="str">
        <f aca="false">Parámetros!$B$33</f>
        <v>Sin garantía</v>
      </c>
      <c r="O291" s="2" t="s">
        <v>3636</v>
      </c>
      <c r="P291" s="2" t="s">
        <v>3637</v>
      </c>
      <c r="Q291" s="2" t="s">
        <v>1641</v>
      </c>
      <c r="R291" s="2"/>
      <c r="S291" s="2"/>
      <c r="T291" s="2" t="s">
        <v>152</v>
      </c>
      <c r="U291" s="2" t="n">
        <v>24</v>
      </c>
      <c r="V291" s="2" t="s">
        <v>133</v>
      </c>
      <c r="W291" s="2" t="n">
        <v>24</v>
      </c>
      <c r="X291" s="2" t="s">
        <v>3638</v>
      </c>
      <c r="Y291" s="2" t="s">
        <v>3639</v>
      </c>
      <c r="Z291" s="2" t="s">
        <v>136</v>
      </c>
      <c r="AA291" s="2" t="s">
        <v>2073</v>
      </c>
      <c r="AB291" s="2"/>
      <c r="AC291" s="2"/>
      <c r="AD291" s="2"/>
      <c r="AE291" s="2"/>
      <c r="AF291" s="2"/>
      <c r="AG291" s="2" t="s">
        <v>3640</v>
      </c>
      <c r="AH291" s="2" t="s">
        <v>3641</v>
      </c>
      <c r="AI291" s="2" t="s">
        <v>3642</v>
      </c>
      <c r="AJ291" s="2"/>
      <c r="AK291" s="2"/>
      <c r="AL291" s="2"/>
      <c r="AM291" s="2"/>
      <c r="AN291" s="2" t="s">
        <v>87</v>
      </c>
      <c r="AO291" s="2" t="s">
        <v>3643</v>
      </c>
      <c r="AP291" s="2" t="s">
        <v>89</v>
      </c>
    </row>
    <row r="292" customFormat="false" ht="15" hidden="false" customHeight="false" outlineLevel="0" collapsed="false">
      <c r="A292" s="8" t="s">
        <v>3644</v>
      </c>
      <c r="B292" s="8" t="s">
        <v>3644</v>
      </c>
      <c r="C292" s="2" t="s">
        <v>3645</v>
      </c>
      <c r="D292" s="2" t="s">
        <v>445</v>
      </c>
      <c r="E292" s="2" t="s">
        <v>446</v>
      </c>
      <c r="F292" s="9" t="n">
        <f aca="false">Precios!R292</f>
        <v>671.21</v>
      </c>
      <c r="G292" s="2" t="n">
        <v>4</v>
      </c>
      <c r="H292" s="10" t="str">
        <f aca="false">Parámetros!$B$28</f>
        <v>Nuevo</v>
      </c>
      <c r="I292" s="10" t="str">
        <f aca="false">Parámetros!$B$29</f>
        <v>Clásica</v>
      </c>
      <c r="J292" s="11" t="s">
        <v>3646</v>
      </c>
      <c r="K292" s="10" t="str">
        <f aca="false">Parámetros!$B$30</f>
        <v>Mercado Envíos</v>
      </c>
      <c r="L292" s="2" t="str">
        <f aca="false">IF(F292&gt;=Parámetros!$B$7,"Envío gratis (obligatorio en Mercado Libre)",Parámetros!$B$31)</f>
        <v>Envío gratis (obligatorio en Mercado Libre)</v>
      </c>
      <c r="M292" s="10" t="str">
        <f aca="false">Parámetros!$B$32</f>
        <v>No acepto</v>
      </c>
      <c r="N292" s="10" t="str">
        <f aca="false">Parámetros!$B$33</f>
        <v>Sin garantía</v>
      </c>
      <c r="O292" s="2" t="s">
        <v>3647</v>
      </c>
      <c r="P292" s="2" t="s">
        <v>3648</v>
      </c>
      <c r="Q292" s="2" t="s">
        <v>755</v>
      </c>
      <c r="R292" s="2"/>
      <c r="S292" s="2"/>
      <c r="T292" s="2" t="s">
        <v>1459</v>
      </c>
      <c r="U292" s="2" t="n">
        <v>60</v>
      </c>
      <c r="V292" s="2" t="s">
        <v>77</v>
      </c>
      <c r="W292" s="2" t="n">
        <v>1</v>
      </c>
      <c r="X292" s="2" t="s">
        <v>3649</v>
      </c>
      <c r="Y292" s="2" t="s">
        <v>3650</v>
      </c>
      <c r="Z292" s="2" t="s">
        <v>136</v>
      </c>
      <c r="AA292" s="2"/>
      <c r="AB292" s="2"/>
      <c r="AC292" s="2"/>
      <c r="AD292" s="2"/>
      <c r="AE292" s="2"/>
      <c r="AF292" s="2" t="s">
        <v>3651</v>
      </c>
      <c r="AG292" s="2" t="s">
        <v>3652</v>
      </c>
      <c r="AH292" s="2" t="s">
        <v>3653</v>
      </c>
      <c r="AI292" s="2" t="s">
        <v>3654</v>
      </c>
      <c r="AJ292" s="2"/>
      <c r="AK292" s="2"/>
      <c r="AL292" s="2"/>
      <c r="AM292" s="2"/>
      <c r="AN292" s="2" t="s">
        <v>87</v>
      </c>
      <c r="AO292" s="2" t="s">
        <v>3655</v>
      </c>
      <c r="AP292" s="2" t="s">
        <v>89</v>
      </c>
    </row>
    <row r="293" customFormat="false" ht="15" hidden="false" customHeight="false" outlineLevel="0" collapsed="false">
      <c r="A293" s="8" t="s">
        <v>3656</v>
      </c>
      <c r="B293" s="8" t="s">
        <v>3656</v>
      </c>
      <c r="C293" s="2" t="s">
        <v>3657</v>
      </c>
      <c r="D293" s="2" t="s">
        <v>445</v>
      </c>
      <c r="E293" s="2" t="s">
        <v>446</v>
      </c>
      <c r="F293" s="9" t="n">
        <f aca="false">Precios!R293</f>
        <v>686</v>
      </c>
      <c r="G293" s="2" t="n">
        <v>111</v>
      </c>
      <c r="H293" s="10" t="str">
        <f aca="false">Parámetros!$B$28</f>
        <v>Nuevo</v>
      </c>
      <c r="I293" s="10" t="str">
        <f aca="false">Parámetros!$B$29</f>
        <v>Clásica</v>
      </c>
      <c r="J293" s="11" t="s">
        <v>3658</v>
      </c>
      <c r="K293" s="10" t="str">
        <f aca="false">Parámetros!$B$30</f>
        <v>Mercado Envíos</v>
      </c>
      <c r="L293" s="2" t="str">
        <f aca="false">IF(F293&gt;=Parámetros!$B$7,"Envío gratis (obligatorio en Mercado Libre)",Parámetros!$B$31)</f>
        <v>Envío gratis (obligatorio en Mercado Libre)</v>
      </c>
      <c r="M293" s="10" t="str">
        <f aca="false">Parámetros!$B$32</f>
        <v>No acepto</v>
      </c>
      <c r="N293" s="10" t="str">
        <f aca="false">Parámetros!$B$33</f>
        <v>Sin garantía</v>
      </c>
      <c r="O293" s="2" t="s">
        <v>3659</v>
      </c>
      <c r="P293" s="2" t="s">
        <v>3660</v>
      </c>
      <c r="Q293" s="2" t="s">
        <v>3661</v>
      </c>
      <c r="R293" s="2"/>
      <c r="S293" s="2"/>
      <c r="T293" s="2" t="s">
        <v>219</v>
      </c>
      <c r="U293" s="2" t="n">
        <v>28</v>
      </c>
      <c r="V293" s="2" t="s">
        <v>220</v>
      </c>
      <c r="W293" s="2" t="n">
        <v>28</v>
      </c>
      <c r="X293" s="2" t="s">
        <v>3662</v>
      </c>
      <c r="Y293" s="2" t="s">
        <v>451</v>
      </c>
      <c r="Z293" s="2" t="s">
        <v>136</v>
      </c>
      <c r="AA293" s="2"/>
      <c r="AB293" s="2"/>
      <c r="AC293" s="2"/>
      <c r="AD293" s="2"/>
      <c r="AE293" s="2"/>
      <c r="AF293" s="2"/>
      <c r="AG293" s="2" t="s">
        <v>3663</v>
      </c>
      <c r="AH293" s="2" t="s">
        <v>3664</v>
      </c>
      <c r="AI293" s="2" t="s">
        <v>3665</v>
      </c>
      <c r="AJ293" s="2"/>
      <c r="AK293" s="2"/>
      <c r="AL293" s="2"/>
      <c r="AM293" s="2"/>
      <c r="AN293" s="2" t="s">
        <v>87</v>
      </c>
      <c r="AO293" s="2" t="s">
        <v>3666</v>
      </c>
      <c r="AP293" s="2" t="s">
        <v>89</v>
      </c>
    </row>
    <row r="294" customFormat="false" ht="15" hidden="false" customHeight="false" outlineLevel="0" collapsed="false">
      <c r="A294" s="8" t="s">
        <v>3667</v>
      </c>
      <c r="B294" s="8" t="s">
        <v>3667</v>
      </c>
      <c r="C294" s="2" t="s">
        <v>3668</v>
      </c>
      <c r="D294" s="2" t="s">
        <v>596</v>
      </c>
      <c r="E294" s="2" t="s">
        <v>597</v>
      </c>
      <c r="F294" s="9" t="n">
        <f aca="false">Precios!R294</f>
        <v>217</v>
      </c>
      <c r="G294" s="2" t="n">
        <v>111</v>
      </c>
      <c r="H294" s="10" t="str">
        <f aca="false">Parámetros!$B$28</f>
        <v>Nuevo</v>
      </c>
      <c r="I294" s="10" t="str">
        <f aca="false">Parámetros!$B$29</f>
        <v>Clásica</v>
      </c>
      <c r="J294" s="11" t="s">
        <v>3669</v>
      </c>
      <c r="K294" s="10" t="str">
        <f aca="false">Parámetros!$B$30</f>
        <v>Mercado Envíos</v>
      </c>
      <c r="L294" s="2" t="str">
        <f aca="false">IF(F294&gt;=Parámetros!$B$7,"Envío gratis (obligatorio en Mercado Libre)",Parámetros!$B$31)</f>
        <v>A cargo del comprador</v>
      </c>
      <c r="M294" s="10" t="str">
        <f aca="false">Parámetros!$B$32</f>
        <v>No acepto</v>
      </c>
      <c r="N294" s="10" t="str">
        <f aca="false">Parámetros!$B$33</f>
        <v>Sin garantía</v>
      </c>
      <c r="O294" s="2" t="s">
        <v>3670</v>
      </c>
      <c r="P294" s="2" t="s">
        <v>3671</v>
      </c>
      <c r="Q294" s="2" t="s">
        <v>3672</v>
      </c>
      <c r="R294" s="2" t="s">
        <v>3673</v>
      </c>
      <c r="S294" s="2" t="s">
        <v>3674</v>
      </c>
      <c r="T294" s="2" t="s">
        <v>3511</v>
      </c>
      <c r="U294" s="2" t="n">
        <v>13</v>
      </c>
      <c r="V294" s="2" t="s">
        <v>171</v>
      </c>
      <c r="W294" s="2" t="n">
        <v>13</v>
      </c>
      <c r="X294" s="2"/>
      <c r="Y294" s="2"/>
      <c r="Z294" s="2"/>
      <c r="AA294" s="2" t="s">
        <v>81</v>
      </c>
      <c r="AB294" s="2" t="s">
        <v>286</v>
      </c>
      <c r="AC294" s="2"/>
      <c r="AD294" s="2" t="s">
        <v>103</v>
      </c>
      <c r="AE294" s="2"/>
      <c r="AF294" s="2"/>
      <c r="AG294" s="2" t="s">
        <v>3675</v>
      </c>
      <c r="AH294" s="2" t="s">
        <v>3676</v>
      </c>
      <c r="AI294" s="2" t="s">
        <v>3677</v>
      </c>
      <c r="AJ294" s="2"/>
      <c r="AK294" s="2"/>
      <c r="AL294" s="2"/>
      <c r="AM294" s="2"/>
      <c r="AN294" s="2" t="s">
        <v>175</v>
      </c>
      <c r="AO294" s="2" t="s">
        <v>3678</v>
      </c>
      <c r="AP294" s="2" t="s">
        <v>89</v>
      </c>
    </row>
    <row r="295" customFormat="false" ht="15" hidden="false" customHeight="false" outlineLevel="0" collapsed="false">
      <c r="A295" s="8" t="s">
        <v>3679</v>
      </c>
      <c r="B295" s="8" t="s">
        <v>3679</v>
      </c>
      <c r="C295" s="2" t="s">
        <v>3680</v>
      </c>
      <c r="D295" s="2" t="s">
        <v>240</v>
      </c>
      <c r="E295" s="2" t="s">
        <v>241</v>
      </c>
      <c r="F295" s="9" t="n">
        <f aca="false">Precios!R295</f>
        <v>123</v>
      </c>
      <c r="G295" s="2" t="n">
        <v>396</v>
      </c>
      <c r="H295" s="10" t="str">
        <f aca="false">Parámetros!$B$28</f>
        <v>Nuevo</v>
      </c>
      <c r="I295" s="10" t="str">
        <f aca="false">Parámetros!$B$29</f>
        <v>Clásica</v>
      </c>
      <c r="J295" s="11" t="s">
        <v>3681</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t="s">
        <v>3682</v>
      </c>
      <c r="P295" s="2" t="s">
        <v>1801</v>
      </c>
      <c r="Q295" s="2" t="s">
        <v>129</v>
      </c>
      <c r="R295" s="2" t="s">
        <v>390</v>
      </c>
      <c r="S295" s="2" t="s">
        <v>3683</v>
      </c>
      <c r="T295" s="2" t="s">
        <v>152</v>
      </c>
      <c r="U295" s="2" t="n">
        <v>24</v>
      </c>
      <c r="V295" s="2" t="s">
        <v>133</v>
      </c>
      <c r="W295" s="2" t="n">
        <v>24</v>
      </c>
      <c r="X295" s="2" t="s">
        <v>1802</v>
      </c>
      <c r="Y295" s="2" t="s">
        <v>3684</v>
      </c>
      <c r="Z295" s="2" t="s">
        <v>136</v>
      </c>
      <c r="AA295" s="2" t="s">
        <v>81</v>
      </c>
      <c r="AB295" s="2"/>
      <c r="AC295" s="2"/>
      <c r="AD295" s="2"/>
      <c r="AE295" s="2"/>
      <c r="AF295" s="2" t="s">
        <v>3685</v>
      </c>
      <c r="AG295" s="2" t="s">
        <v>3686</v>
      </c>
      <c r="AH295" s="2" t="s">
        <v>3687</v>
      </c>
      <c r="AI295" s="2" t="s">
        <v>3688</v>
      </c>
      <c r="AJ295" s="2"/>
      <c r="AK295" s="2"/>
      <c r="AL295" s="2"/>
      <c r="AM295" s="2"/>
      <c r="AN295" s="2" t="s">
        <v>87</v>
      </c>
      <c r="AO295" s="2" t="s">
        <v>3689</v>
      </c>
      <c r="AP295" s="2" t="s">
        <v>89</v>
      </c>
    </row>
    <row r="296" customFormat="false" ht="15" hidden="false" customHeight="false" outlineLevel="0" collapsed="false">
      <c r="A296" s="8" t="s">
        <v>3690</v>
      </c>
      <c r="B296" s="8" t="s">
        <v>3690</v>
      </c>
      <c r="C296" s="2" t="s">
        <v>3691</v>
      </c>
      <c r="D296" s="2" t="s">
        <v>3440</v>
      </c>
      <c r="E296" s="2" t="s">
        <v>3441</v>
      </c>
      <c r="F296" s="9" t="n">
        <f aca="false">Precios!R296</f>
        <v>72</v>
      </c>
      <c r="G296" s="2" t="n">
        <v>40</v>
      </c>
      <c r="H296" s="10" t="str">
        <f aca="false">Parámetros!$B$28</f>
        <v>Nuevo</v>
      </c>
      <c r="I296" s="10" t="str">
        <f aca="false">Parámetros!$B$29</f>
        <v>Clásica</v>
      </c>
      <c r="J296" s="11" t="s">
        <v>3692</v>
      </c>
      <c r="K296" s="10" t="str">
        <f aca="false">Parámetros!$B$30</f>
        <v>Mercado Envíos</v>
      </c>
      <c r="L296" s="2" t="str">
        <f aca="false">IF(F296&gt;=Parámetros!$B$7,"Envío gratis (obligatorio en Mercado Libre)",Parámetros!$B$31)</f>
        <v>A cargo del comprador</v>
      </c>
      <c r="M296" s="10" t="str">
        <f aca="false">Parámetros!$B$32</f>
        <v>No acepto</v>
      </c>
      <c r="N296" s="10" t="str">
        <f aca="false">Parámetros!$B$33</f>
        <v>Sin garantía</v>
      </c>
      <c r="O296" s="2" t="s">
        <v>3693</v>
      </c>
      <c r="P296" s="2" t="s">
        <v>3444</v>
      </c>
      <c r="Q296" s="2" t="s">
        <v>617</v>
      </c>
      <c r="R296" s="2" t="s">
        <v>3445</v>
      </c>
      <c r="S296" s="2" t="s">
        <v>3694</v>
      </c>
      <c r="T296" s="2" t="s">
        <v>3695</v>
      </c>
      <c r="U296" s="2" t="n">
        <v>100</v>
      </c>
      <c r="V296" s="2" t="s">
        <v>77</v>
      </c>
      <c r="W296" s="2" t="n">
        <v>1</v>
      </c>
      <c r="X296" s="2"/>
      <c r="Y296" s="2"/>
      <c r="Z296" s="2"/>
      <c r="AA296" s="2" t="s">
        <v>1375</v>
      </c>
      <c r="AB296" s="2"/>
      <c r="AC296" s="2"/>
      <c r="AD296" s="2" t="s">
        <v>103</v>
      </c>
      <c r="AE296" s="2"/>
      <c r="AF296" s="2"/>
      <c r="AG296" s="2" t="s">
        <v>3696</v>
      </c>
      <c r="AH296" s="2" t="s">
        <v>3697</v>
      </c>
      <c r="AI296" s="2" t="s">
        <v>3698</v>
      </c>
      <c r="AJ296" s="2"/>
      <c r="AK296" s="2"/>
      <c r="AL296" s="2"/>
      <c r="AM296" s="2"/>
      <c r="AN296" s="2" t="s">
        <v>175</v>
      </c>
      <c r="AO296" s="2" t="s">
        <v>3699</v>
      </c>
      <c r="AP296" s="2" t="s">
        <v>89</v>
      </c>
    </row>
    <row r="297" customFormat="false" ht="15" hidden="false" customHeight="false" outlineLevel="0" collapsed="false">
      <c r="A297" s="8" t="s">
        <v>3700</v>
      </c>
      <c r="B297" s="8" t="s">
        <v>3700</v>
      </c>
      <c r="C297" s="2" t="s">
        <v>3701</v>
      </c>
      <c r="D297" s="2" t="s">
        <v>3440</v>
      </c>
      <c r="E297" s="2" t="s">
        <v>3441</v>
      </c>
      <c r="F297" s="9" t="n">
        <f aca="false">Precios!R297</f>
        <v>74.15</v>
      </c>
      <c r="G297" s="2" t="n">
        <v>959</v>
      </c>
      <c r="H297" s="10" t="str">
        <f aca="false">Parámetros!$B$28</f>
        <v>Nuevo</v>
      </c>
      <c r="I297" s="10" t="str">
        <f aca="false">Parámetros!$B$29</f>
        <v>Clásica</v>
      </c>
      <c r="J297" s="11" t="s">
        <v>3702</v>
      </c>
      <c r="K297" s="10" t="str">
        <f aca="false">Parámetros!$B$30</f>
        <v>Mercado Envíos</v>
      </c>
      <c r="L297" s="2" t="str">
        <f aca="false">IF(F297&gt;=Parámetros!$B$7,"Envío gratis (obligatorio en Mercado Libre)",Parámetros!$B$31)</f>
        <v>A cargo del comprador</v>
      </c>
      <c r="M297" s="10" t="str">
        <f aca="false">Parámetros!$B$32</f>
        <v>No acepto</v>
      </c>
      <c r="N297" s="10" t="str">
        <f aca="false">Parámetros!$B$33</f>
        <v>Sin garantía</v>
      </c>
      <c r="O297" s="2" t="s">
        <v>3703</v>
      </c>
      <c r="P297" s="2" t="s">
        <v>3444</v>
      </c>
      <c r="Q297" s="2" t="s">
        <v>617</v>
      </c>
      <c r="R297" s="2" t="s">
        <v>3445</v>
      </c>
      <c r="S297" s="2" t="s">
        <v>3694</v>
      </c>
      <c r="T297" s="2" t="s">
        <v>3695</v>
      </c>
      <c r="U297" s="2" t="n">
        <v>50</v>
      </c>
      <c r="V297" s="2" t="s">
        <v>77</v>
      </c>
      <c r="W297" s="2" t="n">
        <v>1</v>
      </c>
      <c r="X297" s="2"/>
      <c r="Y297" s="2"/>
      <c r="Z297" s="2"/>
      <c r="AA297" s="2" t="s">
        <v>1375</v>
      </c>
      <c r="AB297" s="2"/>
      <c r="AC297" s="2"/>
      <c r="AD297" s="2" t="s">
        <v>103</v>
      </c>
      <c r="AE297" s="2"/>
      <c r="AF297" s="2"/>
      <c r="AG297" s="2" t="s">
        <v>3696</v>
      </c>
      <c r="AH297" s="2" t="s">
        <v>3704</v>
      </c>
      <c r="AI297" s="2" t="s">
        <v>3705</v>
      </c>
      <c r="AJ297" s="2"/>
      <c r="AK297" s="2"/>
      <c r="AL297" s="2"/>
      <c r="AM297" s="2"/>
      <c r="AN297" s="2" t="s">
        <v>175</v>
      </c>
      <c r="AO297" s="2" t="s">
        <v>3706</v>
      </c>
      <c r="AP297" s="2" t="s">
        <v>89</v>
      </c>
    </row>
    <row r="298" customFormat="false" ht="15" hidden="false" customHeight="false" outlineLevel="0" collapsed="false">
      <c r="A298" s="8" t="s">
        <v>3707</v>
      </c>
      <c r="B298" s="8" t="s">
        <v>3707</v>
      </c>
      <c r="C298" s="2" t="s">
        <v>3708</v>
      </c>
      <c r="D298" s="2" t="s">
        <v>445</v>
      </c>
      <c r="E298" s="2" t="s">
        <v>446</v>
      </c>
      <c r="F298" s="9" t="n">
        <f aca="false">Precios!R298</f>
        <v>554.3</v>
      </c>
      <c r="G298" s="2" t="n">
        <v>167</v>
      </c>
      <c r="H298" s="10" t="str">
        <f aca="false">Parámetros!$B$28</f>
        <v>Nuevo</v>
      </c>
      <c r="I298" s="10" t="str">
        <f aca="false">Parámetros!$B$29</f>
        <v>Clásica</v>
      </c>
      <c r="J298" s="11" t="s">
        <v>3709</v>
      </c>
      <c r="K298" s="10" t="str">
        <f aca="false">Parámetros!$B$30</f>
        <v>Mercado Envíos</v>
      </c>
      <c r="L298" s="2" t="str">
        <f aca="false">IF(F298&gt;=Parámetros!$B$7,"Envío gratis (obligatorio en Mercado Libre)",Parámetros!$B$31)</f>
        <v>Envío gratis (obligatorio en Mercado Libre)</v>
      </c>
      <c r="M298" s="10" t="str">
        <f aca="false">Parámetros!$B$32</f>
        <v>No acepto</v>
      </c>
      <c r="N298" s="10" t="str">
        <f aca="false">Parámetros!$B$33</f>
        <v>Sin garantía</v>
      </c>
      <c r="O298" s="2" t="s">
        <v>3710</v>
      </c>
      <c r="P298" s="2" t="s">
        <v>3711</v>
      </c>
      <c r="Q298" s="2" t="s">
        <v>2427</v>
      </c>
      <c r="R298" s="2"/>
      <c r="S298" s="2"/>
      <c r="T298" s="2" t="s">
        <v>219</v>
      </c>
      <c r="U298" s="2" t="n">
        <v>20</v>
      </c>
      <c r="V298" s="2" t="s">
        <v>220</v>
      </c>
      <c r="W298" s="2" t="n">
        <v>20</v>
      </c>
      <c r="X298" s="2" t="s">
        <v>3712</v>
      </c>
      <c r="Y298" s="2" t="s">
        <v>451</v>
      </c>
      <c r="Z298" s="2" t="s">
        <v>136</v>
      </c>
      <c r="AA298" s="2" t="s">
        <v>81</v>
      </c>
      <c r="AB298" s="2"/>
      <c r="AC298" s="2"/>
      <c r="AD298" s="2"/>
      <c r="AE298" s="2"/>
      <c r="AF298" s="2"/>
      <c r="AG298" s="2" t="s">
        <v>3713</v>
      </c>
      <c r="AH298" s="2" t="s">
        <v>3714</v>
      </c>
      <c r="AI298" s="2" t="s">
        <v>3715</v>
      </c>
      <c r="AJ298" s="2" t="s">
        <v>3716</v>
      </c>
      <c r="AK298" s="2"/>
      <c r="AL298" s="2"/>
      <c r="AM298" s="2"/>
      <c r="AN298" s="2" t="s">
        <v>87</v>
      </c>
      <c r="AO298" s="2" t="s">
        <v>3717</v>
      </c>
      <c r="AP298" s="2" t="s">
        <v>89</v>
      </c>
    </row>
    <row r="299" customFormat="false" ht="15" hidden="false" customHeight="false" outlineLevel="0" collapsed="false">
      <c r="A299" s="8" t="s">
        <v>3718</v>
      </c>
      <c r="B299" s="8" t="s">
        <v>3718</v>
      </c>
      <c r="C299" s="2" t="s">
        <v>3719</v>
      </c>
      <c r="D299" s="2" t="s">
        <v>872</v>
      </c>
      <c r="E299" s="2" t="s">
        <v>873</v>
      </c>
      <c r="F299" s="9" t="n">
        <f aca="false">Precios!R299</f>
        <v>93</v>
      </c>
      <c r="G299" s="2" t="n">
        <v>543</v>
      </c>
      <c r="H299" s="10" t="str">
        <f aca="false">Parámetros!$B$28</f>
        <v>Nuevo</v>
      </c>
      <c r="I299" s="10" t="str">
        <f aca="false">Parámetros!$B$29</f>
        <v>Clásica</v>
      </c>
      <c r="J299" s="11" t="s">
        <v>3720</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t="s">
        <v>3721</v>
      </c>
      <c r="P299" s="2" t="s">
        <v>166</v>
      </c>
      <c r="Q299" s="2" t="s">
        <v>167</v>
      </c>
      <c r="R299" s="2" t="s">
        <v>3722</v>
      </c>
      <c r="S299" s="2" t="s">
        <v>3723</v>
      </c>
      <c r="T299" s="2" t="s">
        <v>1374</v>
      </c>
      <c r="U299" s="2" t="n">
        <v>80</v>
      </c>
      <c r="V299" s="2" t="s">
        <v>171</v>
      </c>
      <c r="W299" s="2" t="n">
        <v>80</v>
      </c>
      <c r="X299" s="2"/>
      <c r="Y299" s="2"/>
      <c r="Z299" s="2"/>
      <c r="AA299" s="2" t="s">
        <v>1375</v>
      </c>
      <c r="AB299" s="2"/>
      <c r="AC299" s="2"/>
      <c r="AD299" s="2" t="s">
        <v>103</v>
      </c>
      <c r="AE299" s="2"/>
      <c r="AF299" s="2"/>
      <c r="AG299" s="2" t="s">
        <v>3724</v>
      </c>
      <c r="AH299" s="2" t="s">
        <v>3725</v>
      </c>
      <c r="AI299" s="2" t="s">
        <v>3726</v>
      </c>
      <c r="AJ299" s="2" t="s">
        <v>3727</v>
      </c>
      <c r="AK299" s="2" t="s">
        <v>3728</v>
      </c>
      <c r="AL299" s="2"/>
      <c r="AM299" s="2"/>
      <c r="AN299" s="2" t="s">
        <v>175</v>
      </c>
      <c r="AO299" s="2" t="s">
        <v>3729</v>
      </c>
      <c r="AP299" s="2" t="s">
        <v>89</v>
      </c>
    </row>
    <row r="300" customFormat="false" ht="15" hidden="false" customHeight="false" outlineLevel="0" collapsed="false">
      <c r="A300" s="8" t="s">
        <v>3730</v>
      </c>
      <c r="B300" s="8" t="s">
        <v>3730</v>
      </c>
      <c r="C300" s="2" t="s">
        <v>3731</v>
      </c>
      <c r="D300" s="2" t="s">
        <v>92</v>
      </c>
      <c r="E300" s="2" t="s">
        <v>93</v>
      </c>
      <c r="F300" s="9" t="n">
        <f aca="false">Precios!R300</f>
        <v>470</v>
      </c>
      <c r="G300" s="2" t="n">
        <v>201</v>
      </c>
      <c r="H300" s="10" t="str">
        <f aca="false">Parámetros!$B$28</f>
        <v>Nuevo</v>
      </c>
      <c r="I300" s="10" t="str">
        <f aca="false">Parámetros!$B$29</f>
        <v>Clásica</v>
      </c>
      <c r="J300" s="11" t="s">
        <v>3732</v>
      </c>
      <c r="K300" s="10" t="str">
        <f aca="false">Parámetros!$B$30</f>
        <v>Mercado Envíos</v>
      </c>
      <c r="L300" s="2" t="str">
        <f aca="false">IF(F300&gt;=Parámetros!$B$7,"Envío gratis (obligatorio en Mercado Libre)",Parámetros!$B$31)</f>
        <v>Envío gratis (obligatorio en Mercado Libre)</v>
      </c>
      <c r="M300" s="10" t="str">
        <f aca="false">Parámetros!$B$32</f>
        <v>No acepto</v>
      </c>
      <c r="N300" s="10" t="str">
        <f aca="false">Parámetros!$B$33</f>
        <v>Sin garantía</v>
      </c>
      <c r="O300" s="2" t="s">
        <v>3733</v>
      </c>
      <c r="P300" s="2" t="s">
        <v>3734</v>
      </c>
      <c r="Q300" s="2" t="s">
        <v>3735</v>
      </c>
      <c r="R300" s="2" t="s">
        <v>3736</v>
      </c>
      <c r="S300" s="2" t="s">
        <v>3737</v>
      </c>
      <c r="T300" s="2" t="s">
        <v>99</v>
      </c>
      <c r="U300" s="2" t="n">
        <v>800</v>
      </c>
      <c r="V300" s="2" t="s">
        <v>100</v>
      </c>
      <c r="W300" s="2" t="n">
        <v>1</v>
      </c>
      <c r="X300" s="2"/>
      <c r="Y300" s="2"/>
      <c r="Z300" s="2"/>
      <c r="AA300" s="2" t="s">
        <v>3738</v>
      </c>
      <c r="AB300" s="2"/>
      <c r="AC300" s="2"/>
      <c r="AD300" s="2"/>
      <c r="AE300" s="2"/>
      <c r="AF300" s="2"/>
      <c r="AG300" s="2" t="s">
        <v>3739</v>
      </c>
      <c r="AH300" s="2" t="s">
        <v>3740</v>
      </c>
      <c r="AI300" s="2" t="s">
        <v>3741</v>
      </c>
      <c r="AJ300" s="2"/>
      <c r="AK300" s="2"/>
      <c r="AL300" s="2"/>
      <c r="AM300" s="2"/>
      <c r="AN300" s="2" t="s">
        <v>108</v>
      </c>
      <c r="AO300" s="2" t="s">
        <v>3742</v>
      </c>
      <c r="AP300" s="2" t="s">
        <v>89</v>
      </c>
    </row>
    <row r="301" customFormat="false" ht="15" hidden="false" customHeight="false" outlineLevel="0" collapsed="false">
      <c r="A301" s="8" t="s">
        <v>3743</v>
      </c>
      <c r="B301" s="8" t="s">
        <v>3743</v>
      </c>
      <c r="C301" s="2" t="s">
        <v>3744</v>
      </c>
      <c r="D301" s="2" t="s">
        <v>144</v>
      </c>
      <c r="E301" s="2" t="s">
        <v>145</v>
      </c>
      <c r="F301" s="9" t="n">
        <f aca="false">Precios!R301</f>
        <v>2228</v>
      </c>
      <c r="G301" s="2" t="n">
        <v>31</v>
      </c>
      <c r="H301" s="10" t="str">
        <f aca="false">Parámetros!$B$28</f>
        <v>Nuevo</v>
      </c>
      <c r="I301" s="10" t="str">
        <f aca="false">Parámetros!$B$29</f>
        <v>Clásica</v>
      </c>
      <c r="J301" s="11" t="s">
        <v>3745</v>
      </c>
      <c r="K301" s="10" t="str">
        <f aca="false">Parámetros!$B$30</f>
        <v>Mercado Envíos</v>
      </c>
      <c r="L301" s="2" t="str">
        <f aca="false">IF(F301&gt;=Parámetros!$B$7,"Envío gratis (obligatorio en Mercado Libre)",Parámetros!$B$31)</f>
        <v>Envío gratis (obligatorio en Mercado Libre)</v>
      </c>
      <c r="M301" s="10" t="str">
        <f aca="false">Parámetros!$B$32</f>
        <v>No acepto</v>
      </c>
      <c r="N301" s="10" t="str">
        <f aca="false">Parámetros!$B$33</f>
        <v>Sin garantía</v>
      </c>
      <c r="O301" s="2" t="s">
        <v>3746</v>
      </c>
      <c r="P301" s="2" t="s">
        <v>3747</v>
      </c>
      <c r="Q301" s="2" t="s">
        <v>450</v>
      </c>
      <c r="R301" s="2"/>
      <c r="S301" s="2"/>
      <c r="T301" s="2" t="s">
        <v>152</v>
      </c>
      <c r="U301" s="2" t="n">
        <v>28</v>
      </c>
      <c r="V301" s="2" t="s">
        <v>133</v>
      </c>
      <c r="W301" s="2" t="n">
        <v>28</v>
      </c>
      <c r="X301" s="2" t="s">
        <v>3748</v>
      </c>
      <c r="Y301" s="2" t="s">
        <v>3749</v>
      </c>
      <c r="Z301" s="2" t="s">
        <v>136</v>
      </c>
      <c r="AA301" s="2" t="s">
        <v>81</v>
      </c>
      <c r="AB301" s="2"/>
      <c r="AC301" s="2"/>
      <c r="AD301" s="2"/>
      <c r="AE301" s="2"/>
      <c r="AF301" s="2"/>
      <c r="AG301" s="2" t="s">
        <v>3750</v>
      </c>
      <c r="AH301" s="2" t="s">
        <v>3751</v>
      </c>
      <c r="AI301" s="2" t="s">
        <v>3752</v>
      </c>
      <c r="AJ301" s="2"/>
      <c r="AK301" s="2"/>
      <c r="AL301" s="2"/>
      <c r="AM301" s="2"/>
      <c r="AN301" s="2" t="s">
        <v>87</v>
      </c>
      <c r="AO301" s="2" t="s">
        <v>3753</v>
      </c>
      <c r="AP301" s="2" t="s">
        <v>89</v>
      </c>
    </row>
    <row r="302" customFormat="false" ht="15" hidden="false" customHeight="false" outlineLevel="0" collapsed="false">
      <c r="A302" s="8" t="s">
        <v>3754</v>
      </c>
      <c r="B302" s="8" t="s">
        <v>3754</v>
      </c>
      <c r="C302" s="2" t="s">
        <v>3755</v>
      </c>
      <c r="D302" s="2" t="s">
        <v>1811</v>
      </c>
      <c r="E302" s="2" t="s">
        <v>1812</v>
      </c>
      <c r="F302" s="9" t="n">
        <f aca="false">Precios!R302</f>
        <v>297</v>
      </c>
      <c r="G302" s="2" t="n">
        <v>285</v>
      </c>
      <c r="H302" s="10" t="str">
        <f aca="false">Parámetros!$B$28</f>
        <v>Nuevo</v>
      </c>
      <c r="I302" s="10" t="str">
        <f aca="false">Parámetros!$B$29</f>
        <v>Clásica</v>
      </c>
      <c r="J302" s="11" t="s">
        <v>3756</v>
      </c>
      <c r="K302" s="10" t="str">
        <f aca="false">Parámetros!$B$30</f>
        <v>Mercado Envíos</v>
      </c>
      <c r="L302" s="2" t="str">
        <f aca="false">IF(F302&gt;=Parámetros!$B$7,"Envío gratis (obligatorio en Mercado Libre)",Parámetros!$B$31)</f>
        <v>A cargo del comprador</v>
      </c>
      <c r="M302" s="10" t="str">
        <f aca="false">Parámetros!$B$32</f>
        <v>No acepto</v>
      </c>
      <c r="N302" s="10" t="str">
        <f aca="false">Parámetros!$B$33</f>
        <v>Sin garantía</v>
      </c>
      <c r="O302" s="2" t="s">
        <v>3757</v>
      </c>
      <c r="P302" s="2" t="s">
        <v>3358</v>
      </c>
      <c r="Q302" s="2" t="s">
        <v>1654</v>
      </c>
      <c r="R302" s="2"/>
      <c r="S302" s="2" t="s">
        <v>3758</v>
      </c>
      <c r="T302" s="2" t="s">
        <v>3361</v>
      </c>
      <c r="U302" s="2" t="n">
        <v>180</v>
      </c>
      <c r="V302" s="2" t="s">
        <v>77</v>
      </c>
      <c r="W302" s="2" t="n">
        <v>1</v>
      </c>
      <c r="X302" s="2" t="s">
        <v>3759</v>
      </c>
      <c r="Y302" s="2"/>
      <c r="Z302" s="2" t="s">
        <v>341</v>
      </c>
      <c r="AA302" s="2" t="s">
        <v>342</v>
      </c>
      <c r="AB302" s="2"/>
      <c r="AC302" s="2"/>
      <c r="AD302" s="2"/>
      <c r="AE302" s="2"/>
      <c r="AF302" s="2"/>
      <c r="AG302" s="2" t="s">
        <v>3760</v>
      </c>
      <c r="AH302" s="2" t="s">
        <v>3761</v>
      </c>
      <c r="AI302" s="2" t="s">
        <v>3762</v>
      </c>
      <c r="AJ302" s="2"/>
      <c r="AK302" s="2"/>
      <c r="AL302" s="2"/>
      <c r="AM302" s="2"/>
      <c r="AN302" s="2" t="s">
        <v>87</v>
      </c>
      <c r="AO302" s="2" t="s">
        <v>3763</v>
      </c>
      <c r="AP302" s="2" t="s">
        <v>89</v>
      </c>
    </row>
    <row r="303" customFormat="false" ht="15" hidden="false" customHeight="false" outlineLevel="0" collapsed="false">
      <c r="A303" s="8" t="s">
        <v>3764</v>
      </c>
      <c r="B303" s="8" t="s">
        <v>3764</v>
      </c>
      <c r="C303" s="2" t="s">
        <v>3765</v>
      </c>
      <c r="D303" s="2" t="s">
        <v>196</v>
      </c>
      <c r="E303" s="2" t="s">
        <v>197</v>
      </c>
      <c r="F303" s="9" t="n">
        <f aca="false">Precios!R303</f>
        <v>798</v>
      </c>
      <c r="G303" s="2" t="n">
        <v>301</v>
      </c>
      <c r="H303" s="10" t="str">
        <f aca="false">Parámetros!$B$28</f>
        <v>Nuevo</v>
      </c>
      <c r="I303" s="10" t="str">
        <f aca="false">Parámetros!$B$29</f>
        <v>Clásica</v>
      </c>
      <c r="J303" s="11" t="s">
        <v>3766</v>
      </c>
      <c r="K303" s="10" t="str">
        <f aca="false">Parámetros!$B$30</f>
        <v>Mercado Envíos</v>
      </c>
      <c r="L303" s="2" t="str">
        <f aca="false">IF(F303&gt;=Parámetros!$B$7,"Envío gratis (obligatorio en Mercado Libre)",Parámetros!$B$31)</f>
        <v>Envío gratis (obligatorio en Mercado Libre)</v>
      </c>
      <c r="M303" s="10" t="str">
        <f aca="false">Parámetros!$B$32</f>
        <v>No acepto</v>
      </c>
      <c r="N303" s="10" t="str">
        <f aca="false">Parámetros!$B$33</f>
        <v>Sin garantía</v>
      </c>
      <c r="O303" s="2" t="s">
        <v>3767</v>
      </c>
      <c r="P303" s="2" t="s">
        <v>3768</v>
      </c>
      <c r="Q303" s="2" t="s">
        <v>3769</v>
      </c>
      <c r="R303" s="2" t="s">
        <v>3770</v>
      </c>
      <c r="S303" s="2" t="s">
        <v>204</v>
      </c>
      <c r="T303" s="2" t="s">
        <v>204</v>
      </c>
      <c r="U303" s="2" t="n">
        <v>50</v>
      </c>
      <c r="V303" s="2" t="s">
        <v>205</v>
      </c>
      <c r="W303" s="2" t="n">
        <v>50</v>
      </c>
      <c r="X303" s="2"/>
      <c r="Y303" s="2"/>
      <c r="Z303" s="2"/>
      <c r="AA303" s="2"/>
      <c r="AB303" s="2"/>
      <c r="AC303" s="2"/>
      <c r="AD303" s="2"/>
      <c r="AE303" s="2"/>
      <c r="AF303" s="2" t="s">
        <v>3771</v>
      </c>
      <c r="AG303" s="2" t="s">
        <v>3772</v>
      </c>
      <c r="AH303" s="2" t="s">
        <v>3773</v>
      </c>
      <c r="AI303" s="2" t="s">
        <v>3774</v>
      </c>
      <c r="AJ303" s="2"/>
      <c r="AK303" s="2"/>
      <c r="AL303" s="2"/>
      <c r="AM303" s="2"/>
      <c r="AN303" s="2" t="s">
        <v>87</v>
      </c>
      <c r="AO303" s="2" t="s">
        <v>3775</v>
      </c>
      <c r="AP303" s="2" t="s">
        <v>89</v>
      </c>
    </row>
    <row r="304" customFormat="false" ht="15" hidden="false" customHeight="false" outlineLevel="0" collapsed="false">
      <c r="A304" s="8" t="s">
        <v>3776</v>
      </c>
      <c r="B304" s="8" t="s">
        <v>3776</v>
      </c>
      <c r="C304" s="2" t="s">
        <v>3777</v>
      </c>
      <c r="D304" s="2" t="s">
        <v>2629</v>
      </c>
      <c r="E304" s="2" t="s">
        <v>2630</v>
      </c>
      <c r="F304" s="9" t="n">
        <f aca="false">Precios!R304</f>
        <v>177</v>
      </c>
      <c r="G304" s="2" t="n">
        <v>866</v>
      </c>
      <c r="H304" s="10" t="str">
        <f aca="false">Parámetros!$B$28</f>
        <v>Nuevo</v>
      </c>
      <c r="I304" s="10" t="str">
        <f aca="false">Parámetros!$B$29</f>
        <v>Clásica</v>
      </c>
      <c r="J304" s="11" t="s">
        <v>3778</v>
      </c>
      <c r="K304" s="10" t="str">
        <f aca="false">Parámetros!$B$30</f>
        <v>Mercado Envíos</v>
      </c>
      <c r="L304" s="2" t="str">
        <f aca="false">IF(F304&gt;=Parámetros!$B$7,"Envío gratis (obligatorio en Mercado Libre)",Parámetros!$B$31)</f>
        <v>A cargo del comprador</v>
      </c>
      <c r="M304" s="10" t="str">
        <f aca="false">Parámetros!$B$32</f>
        <v>No acepto</v>
      </c>
      <c r="N304" s="10" t="str">
        <f aca="false">Parámetros!$B$33</f>
        <v>Sin garantía</v>
      </c>
      <c r="O304" s="2" t="s">
        <v>3779</v>
      </c>
      <c r="P304" s="2" t="s">
        <v>3780</v>
      </c>
      <c r="Q304" s="2" t="s">
        <v>3781</v>
      </c>
      <c r="R304" s="2" t="s">
        <v>3782</v>
      </c>
      <c r="S304" s="2" t="s">
        <v>3783</v>
      </c>
      <c r="T304" s="2" t="s">
        <v>2635</v>
      </c>
      <c r="U304" s="2" t="n">
        <v>24</v>
      </c>
      <c r="V304" s="2" t="s">
        <v>2636</v>
      </c>
      <c r="W304" s="2" t="n">
        <v>24</v>
      </c>
      <c r="X304" s="2" t="s">
        <v>2637</v>
      </c>
      <c r="Y304" s="2" t="s">
        <v>2268</v>
      </c>
      <c r="Z304" s="2" t="s">
        <v>136</v>
      </c>
      <c r="AA304" s="2" t="s">
        <v>3784</v>
      </c>
      <c r="AB304" s="2"/>
      <c r="AC304" s="2" t="s">
        <v>3783</v>
      </c>
      <c r="AD304" s="2"/>
      <c r="AE304" s="2"/>
      <c r="AF304" s="2"/>
      <c r="AG304" s="2" t="s">
        <v>3785</v>
      </c>
      <c r="AH304" s="2" t="s">
        <v>3786</v>
      </c>
      <c r="AI304" s="2" t="s">
        <v>3787</v>
      </c>
      <c r="AJ304" s="2" t="s">
        <v>3788</v>
      </c>
      <c r="AK304" s="2"/>
      <c r="AL304" s="2"/>
      <c r="AM304" s="2"/>
      <c r="AN304" s="2" t="s">
        <v>87</v>
      </c>
      <c r="AO304" s="2" t="s">
        <v>3789</v>
      </c>
      <c r="AP304" s="2" t="s">
        <v>89</v>
      </c>
    </row>
    <row r="305" customFormat="false" ht="15" hidden="false" customHeight="false" outlineLevel="0" collapsed="false">
      <c r="A305" s="8" t="s">
        <v>3790</v>
      </c>
      <c r="B305" s="8" t="s">
        <v>3790</v>
      </c>
      <c r="C305" s="2" t="s">
        <v>3791</v>
      </c>
      <c r="D305" s="2" t="s">
        <v>612</v>
      </c>
      <c r="E305" s="2" t="s">
        <v>613</v>
      </c>
      <c r="F305" s="9" t="n">
        <f aca="false">Precios!R305</f>
        <v>79</v>
      </c>
      <c r="G305" s="2" t="n">
        <v>18</v>
      </c>
      <c r="H305" s="10" t="str">
        <f aca="false">Parámetros!$B$28</f>
        <v>Nuevo</v>
      </c>
      <c r="I305" s="10" t="str">
        <f aca="false">Parámetros!$B$29</f>
        <v>Clásica</v>
      </c>
      <c r="J305" s="11" t="s">
        <v>3792</v>
      </c>
      <c r="K305" s="10" t="str">
        <f aca="false">Parámetros!$B$30</f>
        <v>Mercado Envíos</v>
      </c>
      <c r="L305" s="2" t="str">
        <f aca="false">IF(F305&gt;=Parámetros!$B$7,"Envío gratis (obligatorio en Mercado Libre)",Parámetros!$B$31)</f>
        <v>A cargo del comprador</v>
      </c>
      <c r="M305" s="10" t="str">
        <f aca="false">Parámetros!$B$32</f>
        <v>No acepto</v>
      </c>
      <c r="N305" s="10" t="str">
        <f aca="false">Parámetros!$B$33</f>
        <v>Sin garantía</v>
      </c>
      <c r="O305" s="2"/>
      <c r="P305" s="2" t="s">
        <v>616</v>
      </c>
      <c r="Q305" s="2" t="s">
        <v>617</v>
      </c>
      <c r="R305" s="2" t="s">
        <v>618</v>
      </c>
      <c r="S305" s="2" t="s">
        <v>3793</v>
      </c>
      <c r="T305" s="2" t="s">
        <v>620</v>
      </c>
      <c r="U305" s="2" t="n">
        <v>66</v>
      </c>
      <c r="V305" s="2" t="s">
        <v>77</v>
      </c>
      <c r="W305" s="2" t="n">
        <v>1</v>
      </c>
      <c r="X305" s="2"/>
      <c r="Y305" s="2"/>
      <c r="Z305" s="2"/>
      <c r="AA305" s="2"/>
      <c r="AB305" s="2"/>
      <c r="AC305" s="2"/>
      <c r="AD305" s="2"/>
      <c r="AE305" s="2"/>
      <c r="AF305" s="2"/>
      <c r="AG305" s="2" t="s">
        <v>3794</v>
      </c>
      <c r="AH305" s="2" t="s">
        <v>3795</v>
      </c>
      <c r="AI305" s="2" t="s">
        <v>3796</v>
      </c>
      <c r="AJ305" s="2"/>
      <c r="AK305" s="2"/>
      <c r="AL305" s="2"/>
      <c r="AM305" s="2"/>
      <c r="AN305" s="2" t="s">
        <v>175</v>
      </c>
      <c r="AO305" s="2" t="s">
        <v>3797</v>
      </c>
      <c r="AP305" s="2" t="s">
        <v>89</v>
      </c>
    </row>
    <row r="306" customFormat="false" ht="15" hidden="false" customHeight="false" outlineLevel="0" collapsed="false">
      <c r="A306" s="8" t="s">
        <v>3798</v>
      </c>
      <c r="B306" s="8" t="s">
        <v>3798</v>
      </c>
      <c r="C306" s="2" t="s">
        <v>3799</v>
      </c>
      <c r="D306" s="2" t="s">
        <v>445</v>
      </c>
      <c r="E306" s="2" t="s">
        <v>446</v>
      </c>
      <c r="F306" s="9" t="n">
        <f aca="false">Precios!R306</f>
        <v>468.51</v>
      </c>
      <c r="G306" s="2" t="n">
        <v>426</v>
      </c>
      <c r="H306" s="10" t="str">
        <f aca="false">Parámetros!$B$28</f>
        <v>Nuevo</v>
      </c>
      <c r="I306" s="10" t="str">
        <f aca="false">Parámetros!$B$29</f>
        <v>Clásica</v>
      </c>
      <c r="J306" s="11" t="s">
        <v>3800</v>
      </c>
      <c r="K306" s="10" t="str">
        <f aca="false">Parámetros!$B$30</f>
        <v>Mercado Envíos</v>
      </c>
      <c r="L306" s="2" t="str">
        <f aca="false">IF(F306&gt;=Parámetros!$B$7,"Envío gratis (obligatorio en Mercado Libre)",Parámetros!$B$31)</f>
        <v>Envío gratis (obligatorio en Mercado Libre)</v>
      </c>
      <c r="M306" s="10" t="str">
        <f aca="false">Parámetros!$B$32</f>
        <v>No acepto</v>
      </c>
      <c r="N306" s="10" t="str">
        <f aca="false">Parámetros!$B$33</f>
        <v>Sin garantía</v>
      </c>
      <c r="O306" s="2" t="s">
        <v>3801</v>
      </c>
      <c r="P306" s="2" t="s">
        <v>3802</v>
      </c>
      <c r="Q306" s="2" t="s">
        <v>897</v>
      </c>
      <c r="R306" s="2"/>
      <c r="S306" s="2" t="s">
        <v>1222</v>
      </c>
      <c r="T306" s="2" t="s">
        <v>2253</v>
      </c>
      <c r="U306" s="2" t="n">
        <v>1</v>
      </c>
      <c r="V306" s="2" t="s">
        <v>3803</v>
      </c>
      <c r="W306" s="2" t="n">
        <v>1</v>
      </c>
      <c r="X306" s="2" t="s">
        <v>3804</v>
      </c>
      <c r="Y306" s="2" t="s">
        <v>3805</v>
      </c>
      <c r="Z306" s="2" t="s">
        <v>80</v>
      </c>
      <c r="AA306" s="2" t="s">
        <v>81</v>
      </c>
      <c r="AB306" s="2"/>
      <c r="AC306" s="2"/>
      <c r="AD306" s="2"/>
      <c r="AE306" s="2"/>
      <c r="AF306" s="2" t="s">
        <v>3806</v>
      </c>
      <c r="AG306" s="2" t="s">
        <v>3807</v>
      </c>
      <c r="AH306" s="2" t="s">
        <v>3808</v>
      </c>
      <c r="AI306" s="2"/>
      <c r="AJ306" s="2"/>
      <c r="AK306" s="2"/>
      <c r="AL306" s="2"/>
      <c r="AM306" s="2"/>
      <c r="AN306" s="2" t="s">
        <v>87</v>
      </c>
      <c r="AO306" s="2" t="s">
        <v>3809</v>
      </c>
      <c r="AP306" s="2" t="s">
        <v>89</v>
      </c>
    </row>
    <row r="307" customFormat="false" ht="15" hidden="false" customHeight="false" outlineLevel="0" collapsed="false">
      <c r="A307" s="8" t="s">
        <v>3810</v>
      </c>
      <c r="B307" s="8" t="s">
        <v>3810</v>
      </c>
      <c r="C307" s="2" t="s">
        <v>3811</v>
      </c>
      <c r="D307" s="2" t="s">
        <v>1093</v>
      </c>
      <c r="E307" s="2" t="s">
        <v>1094</v>
      </c>
      <c r="F307" s="9" t="n">
        <f aca="false">Precios!R307</f>
        <v>669</v>
      </c>
      <c r="G307" s="2" t="n">
        <v>0</v>
      </c>
      <c r="H307" s="10" t="str">
        <f aca="false">Parámetros!$B$28</f>
        <v>Nuevo</v>
      </c>
      <c r="I307" s="10" t="str">
        <f aca="false">Parámetros!$B$29</f>
        <v>Clásica</v>
      </c>
      <c r="J307" s="11" t="s">
        <v>3812</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t="s">
        <v>3813</v>
      </c>
      <c r="P307" s="2" t="s">
        <v>3814</v>
      </c>
      <c r="Q307" s="2" t="s">
        <v>962</v>
      </c>
      <c r="R307" s="2" t="s">
        <v>701</v>
      </c>
      <c r="S307" s="2"/>
      <c r="T307" s="2" t="s">
        <v>1431</v>
      </c>
      <c r="U307" s="2" t="n">
        <v>7</v>
      </c>
      <c r="V307" s="2" t="s">
        <v>1432</v>
      </c>
      <c r="W307" s="2" t="n">
        <v>7</v>
      </c>
      <c r="X307" s="2" t="s">
        <v>3815</v>
      </c>
      <c r="Y307" s="2" t="s">
        <v>3816</v>
      </c>
      <c r="Z307" s="2" t="s">
        <v>1435</v>
      </c>
      <c r="AA307" s="2" t="s">
        <v>81</v>
      </c>
      <c r="AB307" s="2"/>
      <c r="AC307" s="2"/>
      <c r="AD307" s="2" t="s">
        <v>566</v>
      </c>
      <c r="AE307" s="2"/>
      <c r="AF307" s="2"/>
      <c r="AG307" s="2" t="s">
        <v>3817</v>
      </c>
      <c r="AH307" s="2" t="s">
        <v>3818</v>
      </c>
      <c r="AI307" s="2" t="s">
        <v>3819</v>
      </c>
      <c r="AJ307" s="2"/>
      <c r="AK307" s="2"/>
      <c r="AL307" s="2"/>
      <c r="AM307" s="2"/>
      <c r="AN307" s="2" t="s">
        <v>87</v>
      </c>
      <c r="AO307" s="2" t="s">
        <v>3820</v>
      </c>
      <c r="AP307" s="2" t="s">
        <v>89</v>
      </c>
    </row>
    <row r="308" customFormat="false" ht="15" hidden="false" customHeight="false" outlineLevel="0" collapsed="false">
      <c r="A308" s="8" t="s">
        <v>3821</v>
      </c>
      <c r="B308" s="8" t="s">
        <v>3821</v>
      </c>
      <c r="C308" s="2" t="s">
        <v>3822</v>
      </c>
      <c r="D308" s="2" t="s">
        <v>303</v>
      </c>
      <c r="E308" s="2" t="s">
        <v>304</v>
      </c>
      <c r="F308" s="9" t="n">
        <f aca="false">Precios!R308</f>
        <v>86</v>
      </c>
      <c r="G308" s="2" t="n">
        <v>238</v>
      </c>
      <c r="H308" s="10" t="str">
        <f aca="false">Parámetros!$B$28</f>
        <v>Nuevo</v>
      </c>
      <c r="I308" s="10" t="str">
        <f aca="false">Parámetros!$B$29</f>
        <v>Clásica</v>
      </c>
      <c r="J308" s="11" t="s">
        <v>3823</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t="s">
        <v>3824</v>
      </c>
      <c r="P308" s="2" t="s">
        <v>1470</v>
      </c>
      <c r="Q308" s="2" t="s">
        <v>1471</v>
      </c>
      <c r="R308" s="2" t="s">
        <v>3825</v>
      </c>
      <c r="S308" s="2"/>
      <c r="T308" s="2" t="s">
        <v>3826</v>
      </c>
      <c r="U308" s="2" t="n">
        <v>237</v>
      </c>
      <c r="V308" s="2" t="s">
        <v>77</v>
      </c>
      <c r="W308" s="2" t="n">
        <v>1</v>
      </c>
      <c r="X308" s="2"/>
      <c r="Y308" s="2"/>
      <c r="Z308" s="2"/>
      <c r="AA308" s="2" t="s">
        <v>81</v>
      </c>
      <c r="AB308" s="2"/>
      <c r="AC308" s="2" t="s">
        <v>1952</v>
      </c>
      <c r="AD308" s="2"/>
      <c r="AE308" s="2"/>
      <c r="AF308" s="2"/>
      <c r="AG308" s="2" t="s">
        <v>3827</v>
      </c>
      <c r="AH308" s="2" t="s">
        <v>3828</v>
      </c>
      <c r="AI308" s="2" t="s">
        <v>3829</v>
      </c>
      <c r="AJ308" s="2" t="s">
        <v>3830</v>
      </c>
      <c r="AK308" s="2"/>
      <c r="AL308" s="2"/>
      <c r="AM308" s="2"/>
      <c r="AN308" s="2" t="s">
        <v>87</v>
      </c>
      <c r="AO308" s="2" t="s">
        <v>3831</v>
      </c>
      <c r="AP308" s="2" t="s">
        <v>89</v>
      </c>
    </row>
    <row r="309" customFormat="false" ht="15" hidden="false" customHeight="false" outlineLevel="0" collapsed="false">
      <c r="A309" s="8" t="s">
        <v>3832</v>
      </c>
      <c r="B309" s="8" t="s">
        <v>3832</v>
      </c>
      <c r="C309" s="2" t="s">
        <v>3833</v>
      </c>
      <c r="D309" s="2" t="s">
        <v>872</v>
      </c>
      <c r="E309" s="2" t="s">
        <v>873</v>
      </c>
      <c r="F309" s="9" t="n">
        <f aca="false">Precios!R309</f>
        <v>73</v>
      </c>
      <c r="G309" s="2" t="n">
        <v>538</v>
      </c>
      <c r="H309" s="10" t="str">
        <f aca="false">Parámetros!$B$28</f>
        <v>Nuevo</v>
      </c>
      <c r="I309" s="10" t="str">
        <f aca="false">Parámetros!$B$29</f>
        <v>Clásica</v>
      </c>
      <c r="J309" s="11" t="s">
        <v>3834</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t="s">
        <v>3835</v>
      </c>
      <c r="P309" s="2" t="s">
        <v>230</v>
      </c>
      <c r="Q309" s="2" t="s">
        <v>167</v>
      </c>
      <c r="R309" s="2" t="s">
        <v>3836</v>
      </c>
      <c r="S309" s="2"/>
      <c r="T309" s="2" t="s">
        <v>1374</v>
      </c>
      <c r="U309" s="2" t="n">
        <v>100</v>
      </c>
      <c r="V309" s="2" t="s">
        <v>171</v>
      </c>
      <c r="W309" s="2" t="n">
        <v>100</v>
      </c>
      <c r="X309" s="2"/>
      <c r="Y309" s="2"/>
      <c r="Z309" s="2"/>
      <c r="AA309" s="2" t="s">
        <v>1375</v>
      </c>
      <c r="AB309" s="2"/>
      <c r="AC309" s="2"/>
      <c r="AD309" s="2" t="s">
        <v>103</v>
      </c>
      <c r="AE309" s="2"/>
      <c r="AF309" s="2"/>
      <c r="AG309" s="2" t="s">
        <v>3837</v>
      </c>
      <c r="AH309" s="2" t="s">
        <v>3838</v>
      </c>
      <c r="AI309" s="2" t="s">
        <v>3839</v>
      </c>
      <c r="AJ309" s="2"/>
      <c r="AK309" s="2"/>
      <c r="AL309" s="2"/>
      <c r="AM309" s="2"/>
      <c r="AN309" s="2" t="s">
        <v>175</v>
      </c>
      <c r="AO309" s="2" t="s">
        <v>3840</v>
      </c>
      <c r="AP309" s="2" t="s">
        <v>89</v>
      </c>
    </row>
    <row r="310" customFormat="false" ht="15" hidden="false" customHeight="false" outlineLevel="0" collapsed="false">
      <c r="A310" s="8" t="s">
        <v>3841</v>
      </c>
      <c r="B310" s="8" t="s">
        <v>3841</v>
      </c>
      <c r="C310" s="2" t="s">
        <v>3842</v>
      </c>
      <c r="D310" s="2" t="s">
        <v>162</v>
      </c>
      <c r="E310" s="2" t="s">
        <v>163</v>
      </c>
      <c r="F310" s="9" t="n">
        <f aca="false">Precios!R310</f>
        <v>398</v>
      </c>
      <c r="G310" s="2" t="n">
        <v>311</v>
      </c>
      <c r="H310" s="10" t="str">
        <f aca="false">Parámetros!$B$28</f>
        <v>Nuevo</v>
      </c>
      <c r="I310" s="10" t="str">
        <f aca="false">Parámetros!$B$29</f>
        <v>Clásica</v>
      </c>
      <c r="J310" s="11" t="s">
        <v>3843</v>
      </c>
      <c r="K310" s="10" t="str">
        <f aca="false">Parámetros!$B$30</f>
        <v>Mercado Envíos</v>
      </c>
      <c r="L310" s="2" t="str">
        <f aca="false">IF(F310&gt;=Parámetros!$B$7,"Envío gratis (obligatorio en Mercado Libre)",Parámetros!$B$31)</f>
        <v>Envío gratis (obligatorio en Mercado Libre)</v>
      </c>
      <c r="M310" s="10" t="str">
        <f aca="false">Parámetros!$B$32</f>
        <v>No acepto</v>
      </c>
      <c r="N310" s="10" t="str">
        <f aca="false">Parámetros!$B$33</f>
        <v>Sin garantía</v>
      </c>
      <c r="O310" s="2" t="s">
        <v>3844</v>
      </c>
      <c r="P310" s="2" t="s">
        <v>166</v>
      </c>
      <c r="Q310" s="2" t="s">
        <v>601</v>
      </c>
      <c r="R310" s="2" t="s">
        <v>168</v>
      </c>
      <c r="S310" s="2" t="s">
        <v>3845</v>
      </c>
      <c r="T310" s="2" t="s">
        <v>3511</v>
      </c>
      <c r="U310" s="2" t="n">
        <v>30</v>
      </c>
      <c r="V310" s="2" t="s">
        <v>171</v>
      </c>
      <c r="W310" s="2" t="n">
        <v>30</v>
      </c>
      <c r="X310" s="2"/>
      <c r="Y310" s="2"/>
      <c r="Z310" s="2"/>
      <c r="AA310" s="2" t="s">
        <v>3845</v>
      </c>
      <c r="AB310" s="2" t="s">
        <v>3846</v>
      </c>
      <c r="AC310" s="2"/>
      <c r="AD310" s="2" t="s">
        <v>103</v>
      </c>
      <c r="AE310" s="2"/>
      <c r="AF310" s="2"/>
      <c r="AG310" s="2" t="s">
        <v>3847</v>
      </c>
      <c r="AH310" s="2" t="s">
        <v>3848</v>
      </c>
      <c r="AI310" s="2" t="s">
        <v>3849</v>
      </c>
      <c r="AJ310" s="2"/>
      <c r="AK310" s="2"/>
      <c r="AL310" s="2"/>
      <c r="AM310" s="2"/>
      <c r="AN310" s="2" t="s">
        <v>175</v>
      </c>
      <c r="AO310" s="2" t="s">
        <v>3850</v>
      </c>
      <c r="AP310" s="2" t="s">
        <v>89</v>
      </c>
    </row>
    <row r="311" customFormat="false" ht="15" hidden="false" customHeight="false" outlineLevel="0" collapsed="false">
      <c r="A311" s="8" t="s">
        <v>3851</v>
      </c>
      <c r="B311" s="8" t="s">
        <v>3851</v>
      </c>
      <c r="C311" s="2" t="s">
        <v>3852</v>
      </c>
      <c r="D311" s="2" t="s">
        <v>3410</v>
      </c>
      <c r="E311" s="2" t="s">
        <v>3411</v>
      </c>
      <c r="F311" s="9" t="n">
        <f aca="false">Precios!R311</f>
        <v>287</v>
      </c>
      <c r="G311" s="2" t="n">
        <v>32</v>
      </c>
      <c r="H311" s="10" t="str">
        <f aca="false">Parámetros!$B$28</f>
        <v>Nuevo</v>
      </c>
      <c r="I311" s="10" t="str">
        <f aca="false">Parámetros!$B$29</f>
        <v>Clásica</v>
      </c>
      <c r="J311" s="11" t="s">
        <v>3853</v>
      </c>
      <c r="K311" s="10" t="str">
        <f aca="false">Parámetros!$B$30</f>
        <v>Mercado Envíos</v>
      </c>
      <c r="L311" s="2" t="str">
        <f aca="false">IF(F311&gt;=Parámetros!$B$7,"Envío gratis (obligatorio en Mercado Libre)",Parámetros!$B$31)</f>
        <v>A cargo del comprador</v>
      </c>
      <c r="M311" s="10" t="str">
        <f aca="false">Parámetros!$B$32</f>
        <v>No acepto</v>
      </c>
      <c r="N311" s="10" t="str">
        <f aca="false">Parámetros!$B$33</f>
        <v>Sin garantía</v>
      </c>
      <c r="O311" s="2" t="s">
        <v>3854</v>
      </c>
      <c r="P311" s="2" t="s">
        <v>3855</v>
      </c>
      <c r="Q311" s="2" t="s">
        <v>3856</v>
      </c>
      <c r="R311" s="2"/>
      <c r="S311" s="2" t="s">
        <v>2499</v>
      </c>
      <c r="T311" s="2" t="s">
        <v>219</v>
      </c>
      <c r="U311" s="2" t="n">
        <v>20</v>
      </c>
      <c r="V311" s="2" t="s">
        <v>220</v>
      </c>
      <c r="W311" s="2" t="n">
        <v>20</v>
      </c>
      <c r="X311" s="2" t="s">
        <v>3857</v>
      </c>
      <c r="Y311" s="2" t="s">
        <v>3858</v>
      </c>
      <c r="Z311" s="2" t="s">
        <v>136</v>
      </c>
      <c r="AA311" s="2" t="s">
        <v>81</v>
      </c>
      <c r="AB311" s="2"/>
      <c r="AC311" s="2"/>
      <c r="AD311" s="2"/>
      <c r="AE311" s="2"/>
      <c r="AF311" s="2"/>
      <c r="AG311" s="2" t="s">
        <v>3750</v>
      </c>
      <c r="AH311" s="2" t="s">
        <v>3859</v>
      </c>
      <c r="AI311" s="2" t="s">
        <v>3860</v>
      </c>
      <c r="AJ311" s="2" t="s">
        <v>3861</v>
      </c>
      <c r="AK311" s="2"/>
      <c r="AL311" s="2"/>
      <c r="AM311" s="2"/>
      <c r="AN311" s="2" t="s">
        <v>87</v>
      </c>
      <c r="AO311" s="2" t="s">
        <v>3862</v>
      </c>
      <c r="AP311" s="2" t="s">
        <v>89</v>
      </c>
    </row>
    <row r="312" customFormat="false" ht="15" hidden="false" customHeight="false" outlineLevel="0" collapsed="false">
      <c r="A312" s="8" t="s">
        <v>3863</v>
      </c>
      <c r="B312" s="8" t="s">
        <v>3863</v>
      </c>
      <c r="C312" s="2" t="s">
        <v>3864</v>
      </c>
      <c r="D312" s="2" t="s">
        <v>2644</v>
      </c>
      <c r="E312" s="2" t="s">
        <v>2645</v>
      </c>
      <c r="F312" s="9" t="n">
        <f aca="false">Precios!R312</f>
        <v>1238</v>
      </c>
      <c r="G312" s="2" t="n">
        <v>10</v>
      </c>
      <c r="H312" s="10" t="str">
        <f aca="false">Parámetros!$B$28</f>
        <v>Nuevo</v>
      </c>
      <c r="I312" s="10" t="str">
        <f aca="false">Parámetros!$B$29</f>
        <v>Clásica</v>
      </c>
      <c r="J312" s="11" t="s">
        <v>3865</v>
      </c>
      <c r="K312" s="10" t="str">
        <f aca="false">Parámetros!$B$30</f>
        <v>Mercado Envíos</v>
      </c>
      <c r="L312" s="2" t="str">
        <f aca="false">IF(F312&gt;=Parámetros!$B$7,"Envío gratis (obligatorio en Mercado Libre)",Parámetros!$B$31)</f>
        <v>Envío gratis (obligatorio en Mercado Libre)</v>
      </c>
      <c r="M312" s="10" t="str">
        <f aca="false">Parámetros!$B$32</f>
        <v>No acepto</v>
      </c>
      <c r="N312" s="10" t="str">
        <f aca="false">Parámetros!$B$33</f>
        <v>Sin garantía</v>
      </c>
      <c r="O312" s="2" t="s">
        <v>3866</v>
      </c>
      <c r="P312" s="2" t="s">
        <v>3867</v>
      </c>
      <c r="Q312" s="2" t="s">
        <v>3856</v>
      </c>
      <c r="R312" s="2"/>
      <c r="S312" s="2"/>
      <c r="T312" s="2" t="s">
        <v>3868</v>
      </c>
      <c r="U312" s="2" t="n">
        <v>10</v>
      </c>
      <c r="V312" s="2" t="s">
        <v>3869</v>
      </c>
      <c r="W312" s="2" t="n">
        <v>10</v>
      </c>
      <c r="X312" s="2" t="s">
        <v>3870</v>
      </c>
      <c r="Y312" s="2" t="s">
        <v>3871</v>
      </c>
      <c r="Z312" s="2" t="s">
        <v>136</v>
      </c>
      <c r="AA312" s="2"/>
      <c r="AB312" s="2"/>
      <c r="AC312" s="2"/>
      <c r="AD312" s="2"/>
      <c r="AE312" s="2"/>
      <c r="AF312" s="2" t="s">
        <v>3872</v>
      </c>
      <c r="AG312" s="2" t="s">
        <v>3873</v>
      </c>
      <c r="AH312" s="2" t="s">
        <v>3874</v>
      </c>
      <c r="AI312" s="2" t="s">
        <v>3875</v>
      </c>
      <c r="AJ312" s="2" t="s">
        <v>3876</v>
      </c>
      <c r="AK312" s="2"/>
      <c r="AL312" s="2"/>
      <c r="AM312" s="2"/>
      <c r="AN312" s="2" t="s">
        <v>87</v>
      </c>
      <c r="AO312" s="2" t="s">
        <v>3877</v>
      </c>
      <c r="AP312" s="2" t="s">
        <v>89</v>
      </c>
    </row>
    <row r="313" customFormat="false" ht="15" hidden="false" customHeight="false" outlineLevel="0" collapsed="false">
      <c r="A313" s="8" t="s">
        <v>3878</v>
      </c>
      <c r="B313" s="8" t="s">
        <v>3878</v>
      </c>
      <c r="C313" s="2" t="s">
        <v>3879</v>
      </c>
      <c r="D313" s="2" t="s">
        <v>331</v>
      </c>
      <c r="E313" s="2" t="s">
        <v>332</v>
      </c>
      <c r="F313" s="9" t="n">
        <f aca="false">Precios!R313</f>
        <v>507.86</v>
      </c>
      <c r="G313" s="2" t="n">
        <v>320</v>
      </c>
      <c r="H313" s="10" t="str">
        <f aca="false">Parámetros!$B$28</f>
        <v>Nuevo</v>
      </c>
      <c r="I313" s="10" t="str">
        <f aca="false">Parámetros!$B$29</f>
        <v>Clásica</v>
      </c>
      <c r="J313" s="11" t="s">
        <v>3880</v>
      </c>
      <c r="K313" s="10" t="str">
        <f aca="false">Parámetros!$B$30</f>
        <v>Mercado Envíos</v>
      </c>
      <c r="L313" s="2" t="str">
        <f aca="false">IF(F313&gt;=Parámetros!$B$7,"Envío gratis (obligatorio en Mercado Libre)",Parámetros!$B$31)</f>
        <v>Envío gratis (obligatorio en Mercado Libre)</v>
      </c>
      <c r="M313" s="10" t="str">
        <f aca="false">Parámetros!$B$32</f>
        <v>No acepto</v>
      </c>
      <c r="N313" s="10" t="str">
        <f aca="false">Parámetros!$B$33</f>
        <v>Sin garantía</v>
      </c>
      <c r="O313" s="2" t="s">
        <v>3881</v>
      </c>
      <c r="P313" s="2" t="s">
        <v>2137</v>
      </c>
      <c r="Q313" s="2" t="s">
        <v>897</v>
      </c>
      <c r="R313" s="2" t="s">
        <v>3882</v>
      </c>
      <c r="S313" s="2"/>
      <c r="T313" s="2" t="s">
        <v>219</v>
      </c>
      <c r="U313" s="2" t="n">
        <v>20</v>
      </c>
      <c r="V313" s="2" t="s">
        <v>220</v>
      </c>
      <c r="W313" s="2" t="n">
        <v>20</v>
      </c>
      <c r="X313" s="2" t="s">
        <v>3883</v>
      </c>
      <c r="Y313" s="2" t="s">
        <v>3884</v>
      </c>
      <c r="Z313" s="2" t="s">
        <v>136</v>
      </c>
      <c r="AA313" s="2" t="s">
        <v>81</v>
      </c>
      <c r="AB313" s="2"/>
      <c r="AC313" s="2"/>
      <c r="AD313" s="2"/>
      <c r="AE313" s="2"/>
      <c r="AF313" s="2" t="s">
        <v>3885</v>
      </c>
      <c r="AG313" s="2" t="s">
        <v>3750</v>
      </c>
      <c r="AH313" s="2" t="s">
        <v>3886</v>
      </c>
      <c r="AI313" s="2" t="s">
        <v>3887</v>
      </c>
      <c r="AJ313" s="2" t="s">
        <v>3888</v>
      </c>
      <c r="AK313" s="2"/>
      <c r="AL313" s="2"/>
      <c r="AM313" s="2"/>
      <c r="AN313" s="2" t="s">
        <v>87</v>
      </c>
      <c r="AO313" s="2" t="s">
        <v>3889</v>
      </c>
      <c r="AP313" s="2" t="s">
        <v>89</v>
      </c>
    </row>
    <row r="314" customFormat="false" ht="15" hidden="false" customHeight="false" outlineLevel="0" collapsed="false">
      <c r="A314" s="8" t="s">
        <v>3890</v>
      </c>
      <c r="B314" s="8" t="s">
        <v>3890</v>
      </c>
      <c r="C314" s="2" t="s">
        <v>3891</v>
      </c>
      <c r="D314" s="2" t="s">
        <v>124</v>
      </c>
      <c r="E314" s="2" t="s">
        <v>125</v>
      </c>
      <c r="F314" s="9" t="n">
        <f aca="false">Precios!R314</f>
        <v>458</v>
      </c>
      <c r="G314" s="2" t="n">
        <v>1</v>
      </c>
      <c r="H314" s="10" t="str">
        <f aca="false">Parámetros!$B$28</f>
        <v>Nuevo</v>
      </c>
      <c r="I314" s="10" t="str">
        <f aca="false">Parámetros!$B$29</f>
        <v>Clásica</v>
      </c>
      <c r="J314" s="11" t="s">
        <v>3892</v>
      </c>
      <c r="K314" s="10" t="str">
        <f aca="false">Parámetros!$B$30</f>
        <v>Mercado Envíos</v>
      </c>
      <c r="L314" s="2" t="str">
        <f aca="false">IF(F314&gt;=Parámetros!$B$7,"Envío gratis (obligatorio en Mercado Libre)",Parámetros!$B$31)</f>
        <v>Envío gratis (obligatorio en Mercado Libre)</v>
      </c>
      <c r="M314" s="10" t="str">
        <f aca="false">Parámetros!$B$32</f>
        <v>No acepto</v>
      </c>
      <c r="N314" s="10" t="str">
        <f aca="false">Parámetros!$B$33</f>
        <v>Sin garantía</v>
      </c>
      <c r="O314" s="2" t="s">
        <v>3893</v>
      </c>
      <c r="P314" s="2" t="s">
        <v>3894</v>
      </c>
      <c r="Q314" s="2" t="s">
        <v>3430</v>
      </c>
      <c r="R314" s="2"/>
      <c r="S314" s="2"/>
      <c r="T314" s="2" t="s">
        <v>3895</v>
      </c>
      <c r="U314" s="2" t="n">
        <v>10</v>
      </c>
      <c r="V314" s="2" t="s">
        <v>3869</v>
      </c>
      <c r="W314" s="2" t="n">
        <v>10</v>
      </c>
      <c r="X314" s="2" t="s">
        <v>3896</v>
      </c>
      <c r="Y314" s="2" t="s">
        <v>3897</v>
      </c>
      <c r="Z314" s="2" t="s">
        <v>136</v>
      </c>
      <c r="AA314" s="2" t="s">
        <v>81</v>
      </c>
      <c r="AB314" s="2"/>
      <c r="AC314" s="2"/>
      <c r="AD314" s="2"/>
      <c r="AE314" s="2"/>
      <c r="AF314" s="2" t="s">
        <v>3898</v>
      </c>
      <c r="AG314" s="2" t="s">
        <v>3899</v>
      </c>
      <c r="AH314" s="2" t="s">
        <v>3900</v>
      </c>
      <c r="AI314" s="2" t="s">
        <v>3901</v>
      </c>
      <c r="AJ314" s="2" t="s">
        <v>3902</v>
      </c>
      <c r="AK314" s="2"/>
      <c r="AL314" s="2"/>
      <c r="AM314" s="2"/>
      <c r="AN314" s="2" t="s">
        <v>87</v>
      </c>
      <c r="AO314" s="2" t="s">
        <v>3903</v>
      </c>
      <c r="AP314" s="2" t="s">
        <v>89</v>
      </c>
    </row>
    <row r="315" customFormat="false" ht="15" hidden="false" customHeight="false" outlineLevel="0" collapsed="false">
      <c r="A315" s="8" t="s">
        <v>3904</v>
      </c>
      <c r="B315" s="8" t="s">
        <v>3904</v>
      </c>
      <c r="C315" s="2" t="s">
        <v>3905</v>
      </c>
      <c r="D315" s="2" t="s">
        <v>596</v>
      </c>
      <c r="E315" s="2" t="s">
        <v>597</v>
      </c>
      <c r="F315" s="9" t="n">
        <f aca="false">Precios!R315</f>
        <v>186</v>
      </c>
      <c r="G315" s="2" t="n">
        <v>127</v>
      </c>
      <c r="H315" s="10" t="str">
        <f aca="false">Parámetros!$B$28</f>
        <v>Nuevo</v>
      </c>
      <c r="I315" s="10" t="str">
        <f aca="false">Parámetros!$B$29</f>
        <v>Clásica</v>
      </c>
      <c r="J315" s="11" t="s">
        <v>3906</v>
      </c>
      <c r="K315" s="10" t="str">
        <f aca="false">Parámetros!$B$30</f>
        <v>Mercado Envíos</v>
      </c>
      <c r="L315" s="2" t="str">
        <f aca="false">IF(F315&gt;=Parámetros!$B$7,"Envío gratis (obligatorio en Mercado Libre)",Parámetros!$B$31)</f>
        <v>A cargo del comprador</v>
      </c>
      <c r="M315" s="10" t="str">
        <f aca="false">Parámetros!$B$32</f>
        <v>No acepto</v>
      </c>
      <c r="N315" s="10" t="str">
        <f aca="false">Parámetros!$B$33</f>
        <v>Sin garantía</v>
      </c>
      <c r="O315" s="2" t="s">
        <v>3907</v>
      </c>
      <c r="P315" s="2" t="s">
        <v>600</v>
      </c>
      <c r="Q315" s="2" t="s">
        <v>167</v>
      </c>
      <c r="R315" s="2" t="s">
        <v>2289</v>
      </c>
      <c r="S315" s="2" t="s">
        <v>3908</v>
      </c>
      <c r="T315" s="2" t="s">
        <v>3511</v>
      </c>
      <c r="U315" s="2" t="n">
        <v>10</v>
      </c>
      <c r="V315" s="2" t="s">
        <v>171</v>
      </c>
      <c r="W315" s="2" t="n">
        <v>10</v>
      </c>
      <c r="X315" s="2"/>
      <c r="Y315" s="2"/>
      <c r="Z315" s="2"/>
      <c r="AA315" s="2" t="s">
        <v>81</v>
      </c>
      <c r="AB315" s="2" t="s">
        <v>437</v>
      </c>
      <c r="AC315" s="2" t="s">
        <v>3393</v>
      </c>
      <c r="AD315" s="2" t="s">
        <v>103</v>
      </c>
      <c r="AE315" s="2"/>
      <c r="AF315" s="2"/>
      <c r="AG315" s="2" t="s">
        <v>3909</v>
      </c>
      <c r="AH315" s="2" t="s">
        <v>3910</v>
      </c>
      <c r="AI315" s="2" t="s">
        <v>3911</v>
      </c>
      <c r="AJ315" s="2" t="s">
        <v>3912</v>
      </c>
      <c r="AK315" s="2"/>
      <c r="AL315" s="2"/>
      <c r="AM315" s="2"/>
      <c r="AN315" s="2" t="s">
        <v>175</v>
      </c>
      <c r="AO315" s="2" t="s">
        <v>3913</v>
      </c>
      <c r="AP315" s="2" t="s">
        <v>89</v>
      </c>
    </row>
    <row r="316" customFormat="false" ht="15" hidden="false" customHeight="false" outlineLevel="0" collapsed="false">
      <c r="A316" s="8" t="s">
        <v>3914</v>
      </c>
      <c r="B316" s="8" t="s">
        <v>3914</v>
      </c>
      <c r="C316" s="2" t="s">
        <v>3915</v>
      </c>
      <c r="D316" s="2" t="s">
        <v>445</v>
      </c>
      <c r="E316" s="2" t="s">
        <v>446</v>
      </c>
      <c r="F316" s="9" t="n">
        <f aca="false">Precios!R316</f>
        <v>498.5</v>
      </c>
      <c r="G316" s="2" t="n">
        <v>80</v>
      </c>
      <c r="H316" s="10" t="str">
        <f aca="false">Parámetros!$B$28</f>
        <v>Nuevo</v>
      </c>
      <c r="I316" s="10" t="str">
        <f aca="false">Parámetros!$B$29</f>
        <v>Clásica</v>
      </c>
      <c r="J316" s="11" t="s">
        <v>3916</v>
      </c>
      <c r="K316" s="10" t="str">
        <f aca="false">Parámetros!$B$30</f>
        <v>Mercado Envíos</v>
      </c>
      <c r="L316" s="2" t="str">
        <f aca="false">IF(F316&gt;=Parámetros!$B$7,"Envío gratis (obligatorio en Mercado Libre)",Parámetros!$B$31)</f>
        <v>Envío gratis (obligatorio en Mercado Libre)</v>
      </c>
      <c r="M316" s="10" t="str">
        <f aca="false">Parámetros!$B$32</f>
        <v>No acepto</v>
      </c>
      <c r="N316" s="10" t="str">
        <f aca="false">Parámetros!$B$33</f>
        <v>Sin garantía</v>
      </c>
      <c r="O316" s="2" t="s">
        <v>3917</v>
      </c>
      <c r="P316" s="2" t="s">
        <v>3918</v>
      </c>
      <c r="Q316" s="2" t="s">
        <v>3919</v>
      </c>
      <c r="R316" s="2"/>
      <c r="S316" s="2"/>
      <c r="T316" s="2" t="s">
        <v>3920</v>
      </c>
      <c r="U316" s="2" t="n">
        <v>14</v>
      </c>
      <c r="V316" s="2" t="s">
        <v>133</v>
      </c>
      <c r="W316" s="2" t="n">
        <v>14</v>
      </c>
      <c r="X316" s="2" t="s">
        <v>899</v>
      </c>
      <c r="Y316" s="2" t="s">
        <v>451</v>
      </c>
      <c r="Z316" s="2" t="s">
        <v>136</v>
      </c>
      <c r="AA316" s="2"/>
      <c r="AB316" s="2"/>
      <c r="AC316" s="2"/>
      <c r="AD316" s="2"/>
      <c r="AE316" s="2"/>
      <c r="AF316" s="2" t="s">
        <v>3921</v>
      </c>
      <c r="AG316" s="2" t="s">
        <v>3922</v>
      </c>
      <c r="AH316" s="2" t="s">
        <v>3923</v>
      </c>
      <c r="AI316" s="2" t="s">
        <v>3924</v>
      </c>
      <c r="AJ316" s="2" t="s">
        <v>3925</v>
      </c>
      <c r="AK316" s="2"/>
      <c r="AL316" s="2"/>
      <c r="AM316" s="2"/>
      <c r="AN316" s="2" t="s">
        <v>87</v>
      </c>
      <c r="AO316" s="2" t="s">
        <v>3926</v>
      </c>
      <c r="AP316" s="2" t="s">
        <v>89</v>
      </c>
    </row>
    <row r="317" customFormat="false" ht="15" hidden="false" customHeight="false" outlineLevel="0" collapsed="false">
      <c r="A317" s="8" t="s">
        <v>3927</v>
      </c>
      <c r="B317" s="8" t="s">
        <v>3927</v>
      </c>
      <c r="C317" s="2" t="s">
        <v>3928</v>
      </c>
      <c r="D317" s="2" t="s">
        <v>240</v>
      </c>
      <c r="E317" s="2" t="s">
        <v>241</v>
      </c>
      <c r="F317" s="9" t="n">
        <f aca="false">Precios!R317</f>
        <v>280</v>
      </c>
      <c r="G317" s="2" t="n">
        <v>42</v>
      </c>
      <c r="H317" s="10" t="str">
        <f aca="false">Parámetros!$B$28</f>
        <v>Nuevo</v>
      </c>
      <c r="I317" s="10" t="str">
        <f aca="false">Parámetros!$B$29</f>
        <v>Clásica</v>
      </c>
      <c r="J317" s="11" t="s">
        <v>3929</v>
      </c>
      <c r="K317" s="10" t="str">
        <f aca="false">Parámetros!$B$30</f>
        <v>Mercado Envíos</v>
      </c>
      <c r="L317" s="2" t="str">
        <f aca="false">IF(F317&gt;=Parámetros!$B$7,"Envío gratis (obligatorio en Mercado Libre)",Parámetros!$B$31)</f>
        <v>A cargo del comprador</v>
      </c>
      <c r="M317" s="10" t="str">
        <f aca="false">Parámetros!$B$32</f>
        <v>No acepto</v>
      </c>
      <c r="N317" s="10" t="str">
        <f aca="false">Parámetros!$B$33</f>
        <v>Sin garantía</v>
      </c>
      <c r="O317" s="2" t="s">
        <v>3930</v>
      </c>
      <c r="P317" s="2" t="s">
        <v>3931</v>
      </c>
      <c r="Q317" s="2" t="s">
        <v>3932</v>
      </c>
      <c r="R317" s="2"/>
      <c r="S317" s="2" t="s">
        <v>3933</v>
      </c>
      <c r="T317" s="2" t="s">
        <v>3934</v>
      </c>
      <c r="U317" s="2" t="n">
        <v>9.7</v>
      </c>
      <c r="V317" s="2" t="s">
        <v>77</v>
      </c>
      <c r="W317" s="2" t="n">
        <v>1</v>
      </c>
      <c r="X317" s="2" t="s">
        <v>2637</v>
      </c>
      <c r="Y317" s="2" t="s">
        <v>3935</v>
      </c>
      <c r="Z317" s="2" t="s">
        <v>3936</v>
      </c>
      <c r="AA317" s="2"/>
      <c r="AB317" s="2"/>
      <c r="AC317" s="2"/>
      <c r="AD317" s="2"/>
      <c r="AE317" s="2"/>
      <c r="AF317" s="2"/>
      <c r="AG317" s="2" t="s">
        <v>3937</v>
      </c>
      <c r="AH317" s="2" t="s">
        <v>3938</v>
      </c>
      <c r="AI317" s="2" t="s">
        <v>3939</v>
      </c>
      <c r="AJ317" s="2"/>
      <c r="AK317" s="2"/>
      <c r="AL317" s="2"/>
      <c r="AM317" s="2"/>
      <c r="AN317" s="2" t="s">
        <v>87</v>
      </c>
      <c r="AO317" s="2" t="s">
        <v>3940</v>
      </c>
      <c r="AP317" s="2" t="s">
        <v>89</v>
      </c>
    </row>
    <row r="318" customFormat="false" ht="15" hidden="false" customHeight="false" outlineLevel="0" collapsed="false">
      <c r="A318" s="8" t="s">
        <v>3941</v>
      </c>
      <c r="B318" s="8" t="s">
        <v>3941</v>
      </c>
      <c r="C318" s="2" t="s">
        <v>3942</v>
      </c>
      <c r="D318" s="2" t="s">
        <v>1811</v>
      </c>
      <c r="E318" s="2" t="s">
        <v>1812</v>
      </c>
      <c r="F318" s="9" t="n">
        <f aca="false">Precios!R318</f>
        <v>439</v>
      </c>
      <c r="G318" s="2" t="n">
        <v>0</v>
      </c>
      <c r="H318" s="10" t="str">
        <f aca="false">Parámetros!$B$28</f>
        <v>Nuevo</v>
      </c>
      <c r="I318" s="10" t="str">
        <f aca="false">Parámetros!$B$29</f>
        <v>Clásica</v>
      </c>
      <c r="J318" s="11" t="s">
        <v>3943</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t="s">
        <v>3944</v>
      </c>
      <c r="P318" s="2" t="s">
        <v>2122</v>
      </c>
      <c r="Q318" s="2" t="s">
        <v>3945</v>
      </c>
      <c r="R318" s="2"/>
      <c r="S318" s="2"/>
      <c r="T318" s="2" t="s">
        <v>3946</v>
      </c>
      <c r="U318" s="2" t="n">
        <v>10</v>
      </c>
      <c r="V318" s="2" t="s">
        <v>100</v>
      </c>
      <c r="W318" s="2" t="n">
        <v>1</v>
      </c>
      <c r="X318" s="2" t="s">
        <v>3947</v>
      </c>
      <c r="Y318" s="2" t="s">
        <v>2128</v>
      </c>
      <c r="Z318" s="2" t="s">
        <v>341</v>
      </c>
      <c r="AA318" s="2"/>
      <c r="AB318" s="2"/>
      <c r="AC318" s="2"/>
      <c r="AD318" s="2"/>
      <c r="AE318" s="2"/>
      <c r="AF318" s="2"/>
      <c r="AG318" s="2" t="s">
        <v>3948</v>
      </c>
      <c r="AH318" s="2" t="s">
        <v>3949</v>
      </c>
      <c r="AI318" s="2" t="s">
        <v>3950</v>
      </c>
      <c r="AJ318" s="2"/>
      <c r="AK318" s="2"/>
      <c r="AL318" s="2"/>
      <c r="AM318" s="2"/>
      <c r="AN318" s="2" t="s">
        <v>87</v>
      </c>
      <c r="AO318" s="2" t="s">
        <v>3951</v>
      </c>
      <c r="AP318" s="2" t="s">
        <v>89</v>
      </c>
    </row>
    <row r="319" customFormat="false" ht="15" hidden="false" customHeight="false" outlineLevel="0" collapsed="false">
      <c r="A319" s="8" t="s">
        <v>3952</v>
      </c>
      <c r="B319" s="8" t="s">
        <v>3952</v>
      </c>
      <c r="C319" s="2" t="s">
        <v>3953</v>
      </c>
      <c r="D319" s="2" t="s">
        <v>144</v>
      </c>
      <c r="E319" s="2" t="s">
        <v>145</v>
      </c>
      <c r="F319" s="9" t="n">
        <f aca="false">Precios!R319</f>
        <v>483.11</v>
      </c>
      <c r="G319" s="2" t="n">
        <v>3</v>
      </c>
      <c r="H319" s="10" t="str">
        <f aca="false">Parámetros!$B$28</f>
        <v>Nuevo</v>
      </c>
      <c r="I319" s="10" t="str">
        <f aca="false">Parámetros!$B$29</f>
        <v>Clásica</v>
      </c>
      <c r="J319" s="11" t="s">
        <v>3954</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t="s">
        <v>3955</v>
      </c>
      <c r="P319" s="2" t="s">
        <v>3956</v>
      </c>
      <c r="Q319" s="2" t="s">
        <v>791</v>
      </c>
      <c r="R319" s="2"/>
      <c r="S319" s="2"/>
      <c r="T319" s="2" t="s">
        <v>3920</v>
      </c>
      <c r="U319" s="2" t="n">
        <v>25</v>
      </c>
      <c r="V319" s="2" t="s">
        <v>133</v>
      </c>
      <c r="W319" s="2" t="n">
        <v>25</v>
      </c>
      <c r="X319" s="2" t="s">
        <v>3957</v>
      </c>
      <c r="Y319" s="2" t="s">
        <v>3054</v>
      </c>
      <c r="Z319" s="2" t="s">
        <v>136</v>
      </c>
      <c r="AA319" s="2"/>
      <c r="AB319" s="2"/>
      <c r="AC319" s="2"/>
      <c r="AD319" s="2"/>
      <c r="AE319" s="2"/>
      <c r="AF319" s="2"/>
      <c r="AG319" s="2" t="s">
        <v>3958</v>
      </c>
      <c r="AH319" s="2" t="s">
        <v>3959</v>
      </c>
      <c r="AI319" s="2" t="s">
        <v>3960</v>
      </c>
      <c r="AJ319" s="2"/>
      <c r="AK319" s="2"/>
      <c r="AL319" s="2"/>
      <c r="AM319" s="2"/>
      <c r="AN319" s="2" t="s">
        <v>87</v>
      </c>
      <c r="AO319" s="2" t="s">
        <v>3961</v>
      </c>
      <c r="AP319" s="2" t="s">
        <v>89</v>
      </c>
    </row>
    <row r="320" customFormat="false" ht="15" hidden="false" customHeight="false" outlineLevel="0" collapsed="false">
      <c r="A320" s="8" t="s">
        <v>3962</v>
      </c>
      <c r="B320" s="8" t="s">
        <v>3962</v>
      </c>
      <c r="C320" s="2" t="s">
        <v>3963</v>
      </c>
      <c r="D320" s="2" t="s">
        <v>350</v>
      </c>
      <c r="E320" s="2" t="s">
        <v>351</v>
      </c>
      <c r="F320" s="9" t="n">
        <f aca="false">Precios!R320</f>
        <v>1038</v>
      </c>
      <c r="G320" s="2" t="n">
        <v>25</v>
      </c>
      <c r="H320" s="10" t="str">
        <f aca="false">Parámetros!$B$28</f>
        <v>Nuevo</v>
      </c>
      <c r="I320" s="10" t="str">
        <f aca="false">Parámetros!$B$29</f>
        <v>Clásica</v>
      </c>
      <c r="J320" s="11" t="s">
        <v>3964</v>
      </c>
      <c r="K320" s="10" t="str">
        <f aca="false">Parámetros!$B$30</f>
        <v>Mercado Envíos</v>
      </c>
      <c r="L320" s="2" t="str">
        <f aca="false">IF(F320&gt;=Parámetros!$B$7,"Envío gratis (obligatorio en Mercado Libre)",Parámetros!$B$31)</f>
        <v>Envío gratis (obligatorio en Mercado Libre)</v>
      </c>
      <c r="M320" s="10" t="str">
        <f aca="false">Parámetros!$B$32</f>
        <v>No acepto</v>
      </c>
      <c r="N320" s="10" t="str">
        <f aca="false">Parámetros!$B$33</f>
        <v>Sin garantía</v>
      </c>
      <c r="O320" s="2" t="s">
        <v>3965</v>
      </c>
      <c r="P320" s="2" t="s">
        <v>3966</v>
      </c>
      <c r="Q320" s="2" t="s">
        <v>3066</v>
      </c>
      <c r="R320" s="2"/>
      <c r="S320" s="2"/>
      <c r="T320" s="2" t="s">
        <v>3967</v>
      </c>
      <c r="U320" s="2" t="n">
        <v>1</v>
      </c>
      <c r="V320" s="2" t="s">
        <v>3968</v>
      </c>
      <c r="W320" s="2" t="n">
        <v>1</v>
      </c>
      <c r="X320" s="2" t="s">
        <v>3969</v>
      </c>
      <c r="Y320" s="2" t="s">
        <v>3970</v>
      </c>
      <c r="Z320" s="2" t="s">
        <v>136</v>
      </c>
      <c r="AA320" s="2"/>
      <c r="AB320" s="2"/>
      <c r="AC320" s="2"/>
      <c r="AD320" s="2"/>
      <c r="AE320" s="2"/>
      <c r="AF320" s="2" t="s">
        <v>3971</v>
      </c>
      <c r="AG320" s="2" t="s">
        <v>3972</v>
      </c>
      <c r="AH320" s="2" t="s">
        <v>3973</v>
      </c>
      <c r="AI320" s="2"/>
      <c r="AJ320" s="2"/>
      <c r="AK320" s="2"/>
      <c r="AL320" s="2"/>
      <c r="AM320" s="2"/>
      <c r="AN320" s="2" t="s">
        <v>87</v>
      </c>
      <c r="AO320" s="2" t="s">
        <v>3974</v>
      </c>
      <c r="AP320" s="2" t="s">
        <v>89</v>
      </c>
    </row>
    <row r="321" customFormat="false" ht="15" hidden="false" customHeight="false" outlineLevel="0" collapsed="false">
      <c r="A321" s="8" t="s">
        <v>3975</v>
      </c>
      <c r="B321" s="8" t="s">
        <v>3975</v>
      </c>
      <c r="C321" s="2" t="s">
        <v>3976</v>
      </c>
      <c r="D321" s="2" t="s">
        <v>144</v>
      </c>
      <c r="E321" s="2" t="s">
        <v>145</v>
      </c>
      <c r="F321" s="9" t="n">
        <f aca="false">Precios!R321</f>
        <v>1548</v>
      </c>
      <c r="G321" s="2" t="n">
        <v>111</v>
      </c>
      <c r="H321" s="10" t="str">
        <f aca="false">Parámetros!$B$28</f>
        <v>Nuevo</v>
      </c>
      <c r="I321" s="10" t="str">
        <f aca="false">Parámetros!$B$29</f>
        <v>Clásica</v>
      </c>
      <c r="J321" s="11" t="s">
        <v>3977</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t="s">
        <v>3978</v>
      </c>
      <c r="P321" s="2" t="s">
        <v>3979</v>
      </c>
      <c r="Q321" s="2" t="s">
        <v>149</v>
      </c>
      <c r="R321" s="2" t="s">
        <v>1037</v>
      </c>
      <c r="S321" s="2"/>
      <c r="T321" s="2" t="s">
        <v>3920</v>
      </c>
      <c r="U321" s="2" t="n">
        <v>60</v>
      </c>
      <c r="V321" s="2" t="s">
        <v>133</v>
      </c>
      <c r="W321" s="2" t="n">
        <v>60</v>
      </c>
      <c r="X321" s="2" t="s">
        <v>3980</v>
      </c>
      <c r="Y321" s="2" t="s">
        <v>3981</v>
      </c>
      <c r="Z321" s="2" t="s">
        <v>136</v>
      </c>
      <c r="AA321" s="2"/>
      <c r="AB321" s="2"/>
      <c r="AC321" s="2"/>
      <c r="AD321" s="2"/>
      <c r="AE321" s="2"/>
      <c r="AF321" s="2"/>
      <c r="AG321" s="2" t="s">
        <v>3982</v>
      </c>
      <c r="AH321" s="2" t="s">
        <v>3983</v>
      </c>
      <c r="AI321" s="2" t="s">
        <v>3984</v>
      </c>
      <c r="AJ321" s="2"/>
      <c r="AK321" s="2"/>
      <c r="AL321" s="2"/>
      <c r="AM321" s="2"/>
      <c r="AN321" s="2" t="s">
        <v>87</v>
      </c>
      <c r="AO321" s="2" t="s">
        <v>3985</v>
      </c>
      <c r="AP321" s="2" t="s">
        <v>89</v>
      </c>
    </row>
    <row r="322" customFormat="false" ht="15" hidden="false" customHeight="false" outlineLevel="0" collapsed="false">
      <c r="A322" s="8" t="s">
        <v>3986</v>
      </c>
      <c r="B322" s="8" t="s">
        <v>3986</v>
      </c>
      <c r="C322" s="2" t="s">
        <v>3987</v>
      </c>
      <c r="D322" s="2" t="s">
        <v>144</v>
      </c>
      <c r="E322" s="2" t="s">
        <v>145</v>
      </c>
      <c r="F322" s="9" t="n">
        <f aca="false">Precios!R322</f>
        <v>497.96</v>
      </c>
      <c r="G322" s="2" t="n">
        <v>151</v>
      </c>
      <c r="H322" s="10" t="str">
        <f aca="false">Parámetros!$B$28</f>
        <v>Nuevo</v>
      </c>
      <c r="I322" s="10" t="str">
        <f aca="false">Parámetros!$B$29</f>
        <v>Clásica</v>
      </c>
      <c r="J322" s="11" t="s">
        <v>3988</v>
      </c>
      <c r="K322" s="10" t="str">
        <f aca="false">Parámetros!$B$30</f>
        <v>Mercado Envíos</v>
      </c>
      <c r="L322" s="2" t="str">
        <f aca="false">IF(F322&gt;=Parámetros!$B$7,"Envío gratis (obligatorio en Mercado Libre)",Parámetros!$B$31)</f>
        <v>Envío gratis (obligatorio en Mercado Libre)</v>
      </c>
      <c r="M322" s="10" t="str">
        <f aca="false">Parámetros!$B$32</f>
        <v>No acepto</v>
      </c>
      <c r="N322" s="10" t="str">
        <f aca="false">Parámetros!$B$33</f>
        <v>Sin garantía</v>
      </c>
      <c r="O322" s="2" t="s">
        <v>3989</v>
      </c>
      <c r="P322" s="2" t="s">
        <v>3990</v>
      </c>
      <c r="Q322" s="2" t="s">
        <v>897</v>
      </c>
      <c r="R322" s="2" t="s">
        <v>3991</v>
      </c>
      <c r="S322" s="2" t="s">
        <v>3992</v>
      </c>
      <c r="T322" s="2" t="s">
        <v>3993</v>
      </c>
      <c r="U322" s="2" t="n">
        <v>60</v>
      </c>
      <c r="V322" s="2" t="s">
        <v>77</v>
      </c>
      <c r="W322" s="2" t="n">
        <v>1</v>
      </c>
      <c r="X322" s="2" t="s">
        <v>3994</v>
      </c>
      <c r="Y322" s="2" t="s">
        <v>1620</v>
      </c>
      <c r="Z322" s="2" t="s">
        <v>136</v>
      </c>
      <c r="AA322" s="2"/>
      <c r="AB322" s="2"/>
      <c r="AC322" s="2"/>
      <c r="AD322" s="2"/>
      <c r="AE322" s="2"/>
      <c r="AF322" s="2" t="s">
        <v>3995</v>
      </c>
      <c r="AG322" s="2" t="s">
        <v>3996</v>
      </c>
      <c r="AH322" s="2" t="s">
        <v>3997</v>
      </c>
      <c r="AI322" s="2" t="s">
        <v>3998</v>
      </c>
      <c r="AJ322" s="2" t="s">
        <v>3999</v>
      </c>
      <c r="AK322" s="2"/>
      <c r="AL322" s="2"/>
      <c r="AM322" s="2"/>
      <c r="AN322" s="2" t="s">
        <v>87</v>
      </c>
      <c r="AO322" s="2" t="s">
        <v>4000</v>
      </c>
      <c r="AP322" s="2" t="s">
        <v>89</v>
      </c>
    </row>
    <row r="323" customFormat="false" ht="15" hidden="false" customHeight="false" outlineLevel="0" collapsed="false">
      <c r="A323" s="8" t="s">
        <v>4001</v>
      </c>
      <c r="B323" s="8" t="s">
        <v>4001</v>
      </c>
      <c r="C323" s="2" t="s">
        <v>4002</v>
      </c>
      <c r="D323" s="2" t="s">
        <v>240</v>
      </c>
      <c r="E323" s="2" t="s">
        <v>241</v>
      </c>
      <c r="F323" s="9" t="n">
        <f aca="false">Precios!R323</f>
        <v>239</v>
      </c>
      <c r="G323" s="2" t="n">
        <v>119</v>
      </c>
      <c r="H323" s="10" t="str">
        <f aca="false">Parámetros!$B$28</f>
        <v>Nuevo</v>
      </c>
      <c r="I323" s="10" t="str">
        <f aca="false">Parámetros!$B$29</f>
        <v>Clásica</v>
      </c>
      <c r="J323" s="11" t="s">
        <v>4003</v>
      </c>
      <c r="K323" s="10" t="str">
        <f aca="false">Parámetros!$B$30</f>
        <v>Mercado Envíos</v>
      </c>
      <c r="L323" s="2" t="str">
        <f aca="false">IF(F323&gt;=Parámetros!$B$7,"Envío gratis (obligatorio en Mercado Libre)",Parámetros!$B$31)</f>
        <v>A cargo del comprador</v>
      </c>
      <c r="M323" s="10" t="str">
        <f aca="false">Parámetros!$B$32</f>
        <v>No acepto</v>
      </c>
      <c r="N323" s="10" t="str">
        <f aca="false">Parámetros!$B$33</f>
        <v>Sin garantía</v>
      </c>
      <c r="O323" s="2" t="s">
        <v>4004</v>
      </c>
      <c r="P323" s="2" t="s">
        <v>948</v>
      </c>
      <c r="Q323" s="2" t="s">
        <v>949</v>
      </c>
      <c r="R323" s="2"/>
      <c r="S323" s="2" t="s">
        <v>4005</v>
      </c>
      <c r="T323" s="2" t="s">
        <v>4006</v>
      </c>
      <c r="U323" s="2" t="n">
        <v>100</v>
      </c>
      <c r="V323" s="2" t="s">
        <v>77</v>
      </c>
      <c r="W323" s="2" t="n">
        <v>1</v>
      </c>
      <c r="X323" s="2" t="s">
        <v>950</v>
      </c>
      <c r="Y323" s="2" t="s">
        <v>4007</v>
      </c>
      <c r="Z323" s="2" t="s">
        <v>136</v>
      </c>
      <c r="AA323" s="2" t="s">
        <v>4008</v>
      </c>
      <c r="AB323" s="2"/>
      <c r="AC323" s="2" t="s">
        <v>4009</v>
      </c>
      <c r="AD323" s="2"/>
      <c r="AE323" s="2"/>
      <c r="AF323" s="2"/>
      <c r="AG323" s="2" t="s">
        <v>4010</v>
      </c>
      <c r="AH323" s="2" t="s">
        <v>4011</v>
      </c>
      <c r="AI323" s="2" t="s">
        <v>4012</v>
      </c>
      <c r="AJ323" s="2"/>
      <c r="AK323" s="2"/>
      <c r="AL323" s="2"/>
      <c r="AM323" s="2"/>
      <c r="AN323" s="2" t="s">
        <v>87</v>
      </c>
      <c r="AO323" s="2" t="s">
        <v>4013</v>
      </c>
      <c r="AP323" s="2" t="s">
        <v>89</v>
      </c>
    </row>
    <row r="324" customFormat="false" ht="15" hidden="false" customHeight="false" outlineLevel="0" collapsed="false">
      <c r="A324" s="8" t="s">
        <v>4014</v>
      </c>
      <c r="B324" s="8" t="s">
        <v>4014</v>
      </c>
      <c r="C324" s="2" t="s">
        <v>4015</v>
      </c>
      <c r="D324" s="2" t="s">
        <v>124</v>
      </c>
      <c r="E324" s="2" t="s">
        <v>125</v>
      </c>
      <c r="F324" s="9" t="n">
        <f aca="false">Precios!R324</f>
        <v>713.78</v>
      </c>
      <c r="G324" s="2" t="n">
        <v>0</v>
      </c>
      <c r="H324" s="10" t="str">
        <f aca="false">Parámetros!$B$28</f>
        <v>Nuevo</v>
      </c>
      <c r="I324" s="10" t="str">
        <f aca="false">Parámetros!$B$29</f>
        <v>Clásica</v>
      </c>
      <c r="J324" s="11" t="s">
        <v>4016</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t="s">
        <v>4017</v>
      </c>
      <c r="P324" s="2" t="s">
        <v>4018</v>
      </c>
      <c r="Q324" s="2" t="s">
        <v>1208</v>
      </c>
      <c r="R324" s="2" t="s">
        <v>4019</v>
      </c>
      <c r="S324" s="2"/>
      <c r="T324" s="2" t="s">
        <v>3920</v>
      </c>
      <c r="U324" s="2" t="n">
        <v>30</v>
      </c>
      <c r="V324" s="2" t="s">
        <v>133</v>
      </c>
      <c r="W324" s="2" t="n">
        <v>30</v>
      </c>
      <c r="X324" s="2" t="s">
        <v>4020</v>
      </c>
      <c r="Y324" s="2" t="s">
        <v>4021</v>
      </c>
      <c r="Z324" s="2" t="s">
        <v>136</v>
      </c>
      <c r="AA324" s="2"/>
      <c r="AB324" s="2"/>
      <c r="AC324" s="2"/>
      <c r="AD324" s="2"/>
      <c r="AE324" s="2"/>
      <c r="AF324" s="2"/>
      <c r="AG324" s="2" t="s">
        <v>4022</v>
      </c>
      <c r="AH324" s="2" t="s">
        <v>4023</v>
      </c>
      <c r="AI324" s="2" t="s">
        <v>4024</v>
      </c>
      <c r="AJ324" s="2" t="s">
        <v>4025</v>
      </c>
      <c r="AK324" s="2"/>
      <c r="AL324" s="2"/>
      <c r="AM324" s="2"/>
      <c r="AN324" s="2" t="s">
        <v>87</v>
      </c>
      <c r="AO324" s="2" t="s">
        <v>4026</v>
      </c>
      <c r="AP324" s="2" t="s">
        <v>89</v>
      </c>
    </row>
    <row r="325" customFormat="false" ht="15" hidden="false" customHeight="false" outlineLevel="0" collapsed="false">
      <c r="A325" s="8" t="s">
        <v>4027</v>
      </c>
      <c r="B325" s="8" t="s">
        <v>4027</v>
      </c>
      <c r="C325" s="2" t="s">
        <v>4028</v>
      </c>
      <c r="D325" s="2" t="s">
        <v>596</v>
      </c>
      <c r="E325" s="2" t="s">
        <v>597</v>
      </c>
      <c r="F325" s="9" t="n">
        <f aca="false">Precios!R325</f>
        <v>197</v>
      </c>
      <c r="G325" s="2" t="n">
        <v>148</v>
      </c>
      <c r="H325" s="10" t="str">
        <f aca="false">Parámetros!$B$28</f>
        <v>Nuevo</v>
      </c>
      <c r="I325" s="10" t="str">
        <f aca="false">Parámetros!$B$29</f>
        <v>Clásica</v>
      </c>
      <c r="J325" s="11" t="s">
        <v>4029</v>
      </c>
      <c r="K325" s="10" t="str">
        <f aca="false">Parámetros!$B$30</f>
        <v>Mercado Envíos</v>
      </c>
      <c r="L325" s="2" t="str">
        <f aca="false">IF(F325&gt;=Parámetros!$B$7,"Envío gratis (obligatorio en Mercado Libre)",Parámetros!$B$31)</f>
        <v>A cargo del comprador</v>
      </c>
      <c r="M325" s="10" t="str">
        <f aca="false">Parámetros!$B$32</f>
        <v>No acepto</v>
      </c>
      <c r="N325" s="10" t="str">
        <f aca="false">Parámetros!$B$33</f>
        <v>Sin garantía</v>
      </c>
      <c r="O325" s="2" t="s">
        <v>4030</v>
      </c>
      <c r="P325" s="2" t="s">
        <v>3671</v>
      </c>
      <c r="Q325" s="2" t="s">
        <v>3672</v>
      </c>
      <c r="R325" s="2" t="s">
        <v>4031</v>
      </c>
      <c r="S325" s="2" t="s">
        <v>4032</v>
      </c>
      <c r="T325" s="2" t="s">
        <v>3511</v>
      </c>
      <c r="U325" s="2" t="n">
        <v>10</v>
      </c>
      <c r="V325" s="2" t="s">
        <v>171</v>
      </c>
      <c r="W325" s="2" t="n">
        <v>10</v>
      </c>
      <c r="X325" s="2"/>
      <c r="Y325" s="2"/>
      <c r="Z325" s="2"/>
      <c r="AA325" s="2" t="s">
        <v>81</v>
      </c>
      <c r="AB325" s="2" t="s">
        <v>691</v>
      </c>
      <c r="AC325" s="2"/>
      <c r="AD325" s="2" t="s">
        <v>103</v>
      </c>
      <c r="AE325" s="2"/>
      <c r="AF325" s="2"/>
      <c r="AG325" s="2" t="s">
        <v>4033</v>
      </c>
      <c r="AH325" s="2" t="s">
        <v>4034</v>
      </c>
      <c r="AI325" s="2"/>
      <c r="AJ325" s="2"/>
      <c r="AK325" s="2"/>
      <c r="AL325" s="2"/>
      <c r="AM325" s="2"/>
      <c r="AN325" s="2" t="s">
        <v>175</v>
      </c>
      <c r="AO325" s="2" t="s">
        <v>4035</v>
      </c>
      <c r="AP325" s="2" t="s">
        <v>89</v>
      </c>
    </row>
    <row r="326" customFormat="false" ht="15" hidden="false" customHeight="false" outlineLevel="0" collapsed="false">
      <c r="A326" s="8" t="s">
        <v>4036</v>
      </c>
      <c r="B326" s="8" t="s">
        <v>4036</v>
      </c>
      <c r="C326" s="2" t="s">
        <v>4037</v>
      </c>
      <c r="D326" s="2" t="s">
        <v>68</v>
      </c>
      <c r="E326" s="2" t="s">
        <v>69</v>
      </c>
      <c r="F326" s="9" t="n">
        <f aca="false">Precios!R326</f>
        <v>110</v>
      </c>
      <c r="G326" s="2" t="n">
        <v>1046</v>
      </c>
      <c r="H326" s="10" t="str">
        <f aca="false">Parámetros!$B$28</f>
        <v>Nuevo</v>
      </c>
      <c r="I326" s="10" t="str">
        <f aca="false">Parámetros!$B$29</f>
        <v>Clásica</v>
      </c>
      <c r="J326" s="11" t="s">
        <v>4038</v>
      </c>
      <c r="K326" s="10" t="str">
        <f aca="false">Parámetros!$B$30</f>
        <v>Mercado Envíos</v>
      </c>
      <c r="L326" s="2" t="str">
        <f aca="false">IF(F326&gt;=Parámetros!$B$7,"Envío gratis (obligatorio en Mercado Libre)",Parámetros!$B$31)</f>
        <v>A cargo del comprador</v>
      </c>
      <c r="M326" s="10" t="str">
        <f aca="false">Parámetros!$B$32</f>
        <v>No acepto</v>
      </c>
      <c r="N326" s="10" t="str">
        <f aca="false">Parámetros!$B$33</f>
        <v>Sin garantía</v>
      </c>
      <c r="O326" s="2" t="s">
        <v>4039</v>
      </c>
      <c r="P326" s="2" t="s">
        <v>4040</v>
      </c>
      <c r="Q326" s="2" t="s">
        <v>2760</v>
      </c>
      <c r="R326" s="2" t="s">
        <v>2759</v>
      </c>
      <c r="S326" s="2" t="s">
        <v>4041</v>
      </c>
      <c r="T326" s="2" t="s">
        <v>4042</v>
      </c>
      <c r="U326" s="2" t="n">
        <v>3</v>
      </c>
      <c r="V326" s="2" t="s">
        <v>4043</v>
      </c>
      <c r="W326" s="2" t="n">
        <v>3</v>
      </c>
      <c r="X326" s="2" t="s">
        <v>4044</v>
      </c>
      <c r="Y326" s="2" t="s">
        <v>4045</v>
      </c>
      <c r="Z326" s="2" t="s">
        <v>4046</v>
      </c>
      <c r="AA326" s="2"/>
      <c r="AB326" s="2"/>
      <c r="AC326" s="2"/>
      <c r="AD326" s="2"/>
      <c r="AE326" s="2"/>
      <c r="AF326" s="2" t="s">
        <v>4047</v>
      </c>
      <c r="AG326" s="2" t="s">
        <v>4048</v>
      </c>
      <c r="AH326" s="2" t="s">
        <v>4049</v>
      </c>
      <c r="AI326" s="2" t="s">
        <v>4050</v>
      </c>
      <c r="AJ326" s="2"/>
      <c r="AK326" s="2"/>
      <c r="AL326" s="2"/>
      <c r="AM326" s="2"/>
      <c r="AN326" s="2" t="s">
        <v>87</v>
      </c>
      <c r="AO326" s="2" t="s">
        <v>4051</v>
      </c>
      <c r="AP326" s="2" t="s">
        <v>89</v>
      </c>
    </row>
    <row r="327" customFormat="false" ht="15" hidden="false" customHeight="false" outlineLevel="0" collapsed="false">
      <c r="A327" s="8" t="s">
        <v>4052</v>
      </c>
      <c r="B327" s="8" t="s">
        <v>4052</v>
      </c>
      <c r="C327" s="2" t="s">
        <v>4053</v>
      </c>
      <c r="D327" s="2" t="s">
        <v>483</v>
      </c>
      <c r="E327" s="2" t="s">
        <v>484</v>
      </c>
      <c r="F327" s="9" t="n">
        <f aca="false">Precios!R327</f>
        <v>537.56</v>
      </c>
      <c r="G327" s="2" t="n">
        <v>69</v>
      </c>
      <c r="H327" s="10" t="str">
        <f aca="false">Parámetros!$B$28</f>
        <v>Nuevo</v>
      </c>
      <c r="I327" s="10" t="str">
        <f aca="false">Parámetros!$B$29</f>
        <v>Clásica</v>
      </c>
      <c r="J327" s="11" t="s">
        <v>4054</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t="s">
        <v>4055</v>
      </c>
      <c r="P327" s="2" t="s">
        <v>4056</v>
      </c>
      <c r="Q327" s="2" t="s">
        <v>897</v>
      </c>
      <c r="R327" s="2" t="s">
        <v>4057</v>
      </c>
      <c r="S327" s="2" t="s">
        <v>4058</v>
      </c>
      <c r="T327" s="2" t="s">
        <v>4059</v>
      </c>
      <c r="U327" s="2" t="n">
        <v>10</v>
      </c>
      <c r="V327" s="2" t="s">
        <v>77</v>
      </c>
      <c r="W327" s="2" t="n">
        <v>1</v>
      </c>
      <c r="X327" s="2" t="s">
        <v>4060</v>
      </c>
      <c r="Y327" s="2" t="s">
        <v>4061</v>
      </c>
      <c r="Z327" s="2" t="s">
        <v>4062</v>
      </c>
      <c r="AA327" s="2"/>
      <c r="AB327" s="2"/>
      <c r="AC327" s="2"/>
      <c r="AD327" s="2"/>
      <c r="AE327" s="2"/>
      <c r="AF327" s="2"/>
      <c r="AG327" s="2" t="s">
        <v>4063</v>
      </c>
      <c r="AH327" s="2" t="s">
        <v>4064</v>
      </c>
      <c r="AI327" s="2" t="s">
        <v>4065</v>
      </c>
      <c r="AJ327" s="2"/>
      <c r="AK327" s="2"/>
      <c r="AL327" s="2"/>
      <c r="AM327" s="2"/>
      <c r="AN327" s="2" t="s">
        <v>87</v>
      </c>
      <c r="AO327" s="2" t="s">
        <v>4066</v>
      </c>
      <c r="AP327" s="2" t="s">
        <v>89</v>
      </c>
    </row>
    <row r="328" customFormat="false" ht="15" hidden="false" customHeight="false" outlineLevel="0" collapsed="false">
      <c r="A328" s="8" t="s">
        <v>4067</v>
      </c>
      <c r="B328" s="8" t="s">
        <v>4067</v>
      </c>
      <c r="C328" s="2" t="s">
        <v>4068</v>
      </c>
      <c r="D328" s="2" t="s">
        <v>68</v>
      </c>
      <c r="E328" s="2" t="s">
        <v>69</v>
      </c>
      <c r="F328" s="9" t="n">
        <f aca="false">Precios!R328</f>
        <v>134</v>
      </c>
      <c r="G328" s="2" t="n">
        <v>596</v>
      </c>
      <c r="H328" s="10" t="str">
        <f aca="false">Parámetros!$B$28</f>
        <v>Nuevo</v>
      </c>
      <c r="I328" s="10" t="str">
        <f aca="false">Parámetros!$B$29</f>
        <v>Clásica</v>
      </c>
      <c r="J328" s="11" t="s">
        <v>4069</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t="s">
        <v>4070</v>
      </c>
      <c r="P328" s="2" t="s">
        <v>2759</v>
      </c>
      <c r="Q328" s="2" t="s">
        <v>2760</v>
      </c>
      <c r="R328" s="2" t="s">
        <v>4071</v>
      </c>
      <c r="S328" s="2" t="s">
        <v>4072</v>
      </c>
      <c r="T328" s="2" t="s">
        <v>4042</v>
      </c>
      <c r="U328" s="2" t="n">
        <v>5</v>
      </c>
      <c r="V328" s="2" t="s">
        <v>3172</v>
      </c>
      <c r="W328" s="2" t="n">
        <v>5</v>
      </c>
      <c r="X328" s="2" t="s">
        <v>78</v>
      </c>
      <c r="Y328" s="2" t="s">
        <v>4073</v>
      </c>
      <c r="Z328" s="2" t="s">
        <v>4074</v>
      </c>
      <c r="AA328" s="2"/>
      <c r="AB328" s="2"/>
      <c r="AC328" s="2"/>
      <c r="AD328" s="2"/>
      <c r="AE328" s="2"/>
      <c r="AF328" s="2"/>
      <c r="AG328" s="2" t="s">
        <v>4075</v>
      </c>
      <c r="AH328" s="2" t="s">
        <v>4076</v>
      </c>
      <c r="AI328" s="2" t="s">
        <v>4077</v>
      </c>
      <c r="AJ328" s="2" t="s">
        <v>4078</v>
      </c>
      <c r="AK328" s="2"/>
      <c r="AL328" s="2"/>
      <c r="AM328" s="2"/>
      <c r="AN328" s="2" t="s">
        <v>87</v>
      </c>
      <c r="AO328" s="2" t="s">
        <v>4079</v>
      </c>
      <c r="AP328" s="2" t="s">
        <v>89</v>
      </c>
    </row>
    <row r="329" customFormat="false" ht="15" hidden="false" customHeight="false" outlineLevel="0" collapsed="false">
      <c r="A329" s="8" t="s">
        <v>4080</v>
      </c>
      <c r="B329" s="8" t="s">
        <v>4080</v>
      </c>
      <c r="C329" s="2" t="s">
        <v>4081</v>
      </c>
      <c r="D329" s="2" t="s">
        <v>1059</v>
      </c>
      <c r="E329" s="2" t="s">
        <v>1060</v>
      </c>
      <c r="F329" s="9" t="n">
        <f aca="false">Precios!R329</f>
        <v>2365</v>
      </c>
      <c r="G329" s="2" t="n">
        <v>0</v>
      </c>
      <c r="H329" s="10" t="str">
        <f aca="false">Parámetros!$B$28</f>
        <v>Nuevo</v>
      </c>
      <c r="I329" s="10" t="str">
        <f aca="false">Parámetros!$B$29</f>
        <v>Clásica</v>
      </c>
      <c r="J329" s="11" t="s">
        <v>4082</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t="s">
        <v>4083</v>
      </c>
      <c r="P329" s="2" t="s">
        <v>4084</v>
      </c>
      <c r="Q329" s="2" t="s">
        <v>2368</v>
      </c>
      <c r="R329" s="2" t="s">
        <v>4085</v>
      </c>
      <c r="S329" s="2"/>
      <c r="T329" s="2" t="s">
        <v>4086</v>
      </c>
      <c r="U329" s="2" t="n">
        <v>28</v>
      </c>
      <c r="V329" s="2" t="s">
        <v>1736</v>
      </c>
      <c r="W329" s="2" t="n">
        <v>28</v>
      </c>
      <c r="X329" s="2" t="s">
        <v>4087</v>
      </c>
      <c r="Y329" s="2" t="s">
        <v>4088</v>
      </c>
      <c r="Z329" s="2" t="s">
        <v>136</v>
      </c>
      <c r="AA329" s="2"/>
      <c r="AB329" s="2"/>
      <c r="AC329" s="2"/>
      <c r="AD329" s="2"/>
      <c r="AE329" s="2"/>
      <c r="AF329" s="2"/>
      <c r="AG329" s="2" t="s">
        <v>4089</v>
      </c>
      <c r="AH329" s="2" t="s">
        <v>4090</v>
      </c>
      <c r="AI329" s="2" t="s">
        <v>4091</v>
      </c>
      <c r="AJ329" s="2"/>
      <c r="AK329" s="2"/>
      <c r="AL329" s="2"/>
      <c r="AM329" s="2"/>
      <c r="AN329" s="2" t="s">
        <v>87</v>
      </c>
      <c r="AO329" s="2" t="s">
        <v>4092</v>
      </c>
      <c r="AP329" s="2" t="s">
        <v>89</v>
      </c>
    </row>
    <row r="330" customFormat="false" ht="15" hidden="false" customHeight="false" outlineLevel="0" collapsed="false">
      <c r="A330" s="8" t="s">
        <v>4093</v>
      </c>
      <c r="B330" s="8" t="s">
        <v>4093</v>
      </c>
      <c r="C330" s="2" t="s">
        <v>4094</v>
      </c>
      <c r="D330" s="2" t="s">
        <v>331</v>
      </c>
      <c r="E330" s="2" t="s">
        <v>332</v>
      </c>
      <c r="F330" s="9" t="n">
        <f aca="false">Precios!R330</f>
        <v>68</v>
      </c>
      <c r="G330" s="2" t="n">
        <v>4803</v>
      </c>
      <c r="H330" s="10" t="str">
        <f aca="false">Parámetros!$B$28</f>
        <v>Nuevo</v>
      </c>
      <c r="I330" s="10" t="str">
        <f aca="false">Parámetros!$B$29</f>
        <v>Clásica</v>
      </c>
      <c r="J330" s="11" t="s">
        <v>4095</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t="s">
        <v>4096</v>
      </c>
      <c r="P330" s="2" t="s">
        <v>1640</v>
      </c>
      <c r="Q330" s="2" t="s">
        <v>1641</v>
      </c>
      <c r="R330" s="2"/>
      <c r="S330" s="2" t="s">
        <v>4097</v>
      </c>
      <c r="T330" s="2" t="s">
        <v>3920</v>
      </c>
      <c r="U330" s="2" t="n">
        <v>10</v>
      </c>
      <c r="V330" s="2" t="s">
        <v>133</v>
      </c>
      <c r="W330" s="2" t="n">
        <v>10</v>
      </c>
      <c r="X330" s="2" t="s">
        <v>4098</v>
      </c>
      <c r="Y330" s="2" t="s">
        <v>4099</v>
      </c>
      <c r="Z330" s="2" t="s">
        <v>136</v>
      </c>
      <c r="AA330" s="2"/>
      <c r="AB330" s="2"/>
      <c r="AC330" s="2"/>
      <c r="AD330" s="2"/>
      <c r="AE330" s="2"/>
      <c r="AF330" s="2" t="s">
        <v>4100</v>
      </c>
      <c r="AG330" s="2" t="s">
        <v>4101</v>
      </c>
      <c r="AH330" s="2" t="s">
        <v>4102</v>
      </c>
      <c r="AI330" s="2" t="s">
        <v>4103</v>
      </c>
      <c r="AJ330" s="2"/>
      <c r="AK330" s="2"/>
      <c r="AL330" s="2"/>
      <c r="AM330" s="2"/>
      <c r="AN330" s="2" t="s">
        <v>87</v>
      </c>
      <c r="AO330" s="2" t="s">
        <v>4104</v>
      </c>
      <c r="AP330" s="2" t="s">
        <v>89</v>
      </c>
    </row>
    <row r="331" customFormat="false" ht="15" hidden="false" customHeight="false" outlineLevel="0" collapsed="false">
      <c r="A331" s="8" t="s">
        <v>4105</v>
      </c>
      <c r="B331" s="8" t="s">
        <v>4105</v>
      </c>
      <c r="C331" s="2" t="s">
        <v>4106</v>
      </c>
      <c r="D331" s="2" t="s">
        <v>750</v>
      </c>
      <c r="E331" s="2" t="s">
        <v>751</v>
      </c>
      <c r="F331" s="9" t="n">
        <f aca="false">Precios!R331</f>
        <v>128</v>
      </c>
      <c r="G331" s="2" t="n">
        <v>868</v>
      </c>
      <c r="H331" s="10" t="str">
        <f aca="false">Parámetros!$B$28</f>
        <v>Nuevo</v>
      </c>
      <c r="I331" s="10" t="str">
        <f aca="false">Parámetros!$B$29</f>
        <v>Clásica</v>
      </c>
      <c r="J331" s="11" t="s">
        <v>4107</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t="s">
        <v>4108</v>
      </c>
      <c r="P331" s="2" t="s">
        <v>4109</v>
      </c>
      <c r="Q331" s="2" t="s">
        <v>129</v>
      </c>
      <c r="R331" s="2" t="s">
        <v>4110</v>
      </c>
      <c r="S331" s="2" t="s">
        <v>1222</v>
      </c>
      <c r="T331" s="2" t="s">
        <v>4111</v>
      </c>
      <c r="U331" s="2" t="n">
        <v>20</v>
      </c>
      <c r="V331" s="2" t="s">
        <v>77</v>
      </c>
      <c r="W331" s="2" t="n">
        <v>1</v>
      </c>
      <c r="X331" s="2" t="s">
        <v>4112</v>
      </c>
      <c r="Y331" s="2" t="s">
        <v>4113</v>
      </c>
      <c r="Z331" s="2" t="s">
        <v>4114</v>
      </c>
      <c r="AA331" s="2" t="s">
        <v>4115</v>
      </c>
      <c r="AB331" s="2"/>
      <c r="AC331" s="2"/>
      <c r="AD331" s="2"/>
      <c r="AE331" s="2"/>
      <c r="AF331" s="2"/>
      <c r="AG331" s="2" t="s">
        <v>4116</v>
      </c>
      <c r="AH331" s="2" t="s">
        <v>4117</v>
      </c>
      <c r="AI331" s="2" t="s">
        <v>4118</v>
      </c>
      <c r="AJ331" s="2" t="s">
        <v>4119</v>
      </c>
      <c r="AK331" s="2"/>
      <c r="AL331" s="2"/>
      <c r="AM331" s="2"/>
      <c r="AN331" s="2" t="s">
        <v>87</v>
      </c>
      <c r="AO331" s="2" t="s">
        <v>4120</v>
      </c>
      <c r="AP331" s="2" t="s">
        <v>89</v>
      </c>
    </row>
    <row r="332" customFormat="false" ht="15" hidden="false" customHeight="false" outlineLevel="0" collapsed="false">
      <c r="A332" s="8" t="s">
        <v>4121</v>
      </c>
      <c r="B332" s="8" t="s">
        <v>4121</v>
      </c>
      <c r="C332" s="2" t="s">
        <v>4122</v>
      </c>
      <c r="D332" s="2" t="s">
        <v>144</v>
      </c>
      <c r="E332" s="2" t="s">
        <v>145</v>
      </c>
      <c r="F332" s="9" t="n">
        <f aca="false">Precios!R332</f>
        <v>412</v>
      </c>
      <c r="G332" s="2" t="n">
        <v>0</v>
      </c>
      <c r="H332" s="10" t="str">
        <f aca="false">Parámetros!$B$28</f>
        <v>Nuevo</v>
      </c>
      <c r="I332" s="10" t="str">
        <f aca="false">Parámetros!$B$29</f>
        <v>Clásica</v>
      </c>
      <c r="J332" s="11" t="s">
        <v>4123</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t="s">
        <v>4124</v>
      </c>
      <c r="P332" s="2" t="s">
        <v>2340</v>
      </c>
      <c r="Q332" s="2" t="s">
        <v>4125</v>
      </c>
      <c r="R332" s="2"/>
      <c r="S332" s="2"/>
      <c r="T332" s="2" t="s">
        <v>4086</v>
      </c>
      <c r="U332" s="2" t="n">
        <v>20</v>
      </c>
      <c r="V332" s="2" t="s">
        <v>1736</v>
      </c>
      <c r="W332" s="2" t="n">
        <v>20</v>
      </c>
      <c r="X332" s="2" t="s">
        <v>4126</v>
      </c>
      <c r="Y332" s="2" t="s">
        <v>4127</v>
      </c>
      <c r="Z332" s="2" t="s">
        <v>136</v>
      </c>
      <c r="AA332" s="2"/>
      <c r="AB332" s="2"/>
      <c r="AC332" s="2"/>
      <c r="AD332" s="2"/>
      <c r="AE332" s="2"/>
      <c r="AF332" s="2" t="s">
        <v>4128</v>
      </c>
      <c r="AG332" s="2" t="s">
        <v>4129</v>
      </c>
      <c r="AH332" s="2" t="s">
        <v>4130</v>
      </c>
      <c r="AI332" s="2" t="s">
        <v>4131</v>
      </c>
      <c r="AJ332" s="2"/>
      <c r="AK332" s="2"/>
      <c r="AL332" s="2"/>
      <c r="AM332" s="2"/>
      <c r="AN332" s="2" t="s">
        <v>87</v>
      </c>
      <c r="AO332" s="2" t="s">
        <v>4132</v>
      </c>
      <c r="AP332" s="2" t="s">
        <v>89</v>
      </c>
    </row>
    <row r="333" customFormat="false" ht="15" hidden="false" customHeight="false" outlineLevel="0" collapsed="false">
      <c r="A333" s="8" t="s">
        <v>4133</v>
      </c>
      <c r="B333" s="8" t="s">
        <v>4133</v>
      </c>
      <c r="C333" s="2" t="s">
        <v>4134</v>
      </c>
      <c r="D333" s="2" t="s">
        <v>483</v>
      </c>
      <c r="E333" s="2" t="s">
        <v>484</v>
      </c>
      <c r="F333" s="9" t="n">
        <f aca="false">Precios!R333</f>
        <v>489</v>
      </c>
      <c r="G333" s="2" t="n">
        <v>25</v>
      </c>
      <c r="H333" s="10" t="str">
        <f aca="false">Parámetros!$B$28</f>
        <v>Nuevo</v>
      </c>
      <c r="I333" s="10" t="str">
        <f aca="false">Parámetros!$B$29</f>
        <v>Clásica</v>
      </c>
      <c r="J333" s="11" t="s">
        <v>4135</v>
      </c>
      <c r="K333" s="10" t="str">
        <f aca="false">Parámetros!$B$30</f>
        <v>Mercado Envíos</v>
      </c>
      <c r="L333" s="2" t="str">
        <f aca="false">IF(F333&gt;=Parámetros!$B$7,"Envío gratis (obligatorio en Mercado Libre)",Parámetros!$B$31)</f>
        <v>Envío gratis (obligatorio en Mercado Libre)</v>
      </c>
      <c r="M333" s="10" t="str">
        <f aca="false">Parámetros!$B$32</f>
        <v>No acepto</v>
      </c>
      <c r="N333" s="10" t="str">
        <f aca="false">Parámetros!$B$33</f>
        <v>Sin garantía</v>
      </c>
      <c r="O333" s="2" t="s">
        <v>4136</v>
      </c>
      <c r="P333" s="2" t="s">
        <v>4137</v>
      </c>
      <c r="Q333" s="2" t="s">
        <v>4138</v>
      </c>
      <c r="R333" s="2"/>
      <c r="S333" s="2" t="s">
        <v>860</v>
      </c>
      <c r="T333" s="2" t="s">
        <v>4059</v>
      </c>
      <c r="U333" s="2" t="n">
        <v>10</v>
      </c>
      <c r="V333" s="2" t="s">
        <v>77</v>
      </c>
      <c r="W333" s="2" t="n">
        <v>1</v>
      </c>
      <c r="X333" s="2" t="s">
        <v>4139</v>
      </c>
      <c r="Y333" s="2" t="s">
        <v>4140</v>
      </c>
      <c r="Z333" s="2" t="s">
        <v>494</v>
      </c>
      <c r="AA333" s="2" t="s">
        <v>3784</v>
      </c>
      <c r="AB333" s="2"/>
      <c r="AC333" s="2"/>
      <c r="AD333" s="2"/>
      <c r="AE333" s="2"/>
      <c r="AF333" s="2" t="s">
        <v>4141</v>
      </c>
      <c r="AG333" s="2" t="s">
        <v>4142</v>
      </c>
      <c r="AH333" s="2" t="s">
        <v>4143</v>
      </c>
      <c r="AI333" s="2" t="s">
        <v>4144</v>
      </c>
      <c r="AJ333" s="2" t="s">
        <v>4145</v>
      </c>
      <c r="AK333" s="2"/>
      <c r="AL333" s="2"/>
      <c r="AM333" s="2"/>
      <c r="AN333" s="2" t="s">
        <v>87</v>
      </c>
      <c r="AO333" s="2" t="s">
        <v>4146</v>
      </c>
      <c r="AP333" s="2" t="s">
        <v>89</v>
      </c>
    </row>
    <row r="334" customFormat="false" ht="15" hidden="false" customHeight="false" outlineLevel="0" collapsed="false">
      <c r="A334" s="8" t="s">
        <v>4147</v>
      </c>
      <c r="B334" s="8" t="s">
        <v>4147</v>
      </c>
      <c r="C334" s="2" t="s">
        <v>4148</v>
      </c>
      <c r="D334" s="2" t="s">
        <v>303</v>
      </c>
      <c r="E334" s="2" t="s">
        <v>304</v>
      </c>
      <c r="F334" s="9" t="n">
        <f aca="false">Precios!R334</f>
        <v>611.81</v>
      </c>
      <c r="G334" s="2" t="n">
        <v>0</v>
      </c>
      <c r="H334" s="10" t="str">
        <f aca="false">Parámetros!$B$28</f>
        <v>Nuevo</v>
      </c>
      <c r="I334" s="10" t="str">
        <f aca="false">Parámetros!$B$29</f>
        <v>Clásica</v>
      </c>
      <c r="J334" s="11" t="s">
        <v>4149</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t="s">
        <v>4150</v>
      </c>
      <c r="P334" s="2" t="s">
        <v>4151</v>
      </c>
      <c r="Q334" s="2" t="s">
        <v>3945</v>
      </c>
      <c r="R334" s="2" t="s">
        <v>4152</v>
      </c>
      <c r="S334" s="2" t="s">
        <v>4153</v>
      </c>
      <c r="T334" s="2" t="s">
        <v>4154</v>
      </c>
      <c r="U334" s="2" t="n">
        <v>10</v>
      </c>
      <c r="V334" s="2" t="s">
        <v>3198</v>
      </c>
      <c r="W334" s="2" t="n">
        <v>10</v>
      </c>
      <c r="X334" s="2"/>
      <c r="Y334" s="2"/>
      <c r="Z334" s="2" t="s">
        <v>136</v>
      </c>
      <c r="AA334" s="2"/>
      <c r="AB334" s="2"/>
      <c r="AC334" s="2"/>
      <c r="AD334" s="2"/>
      <c r="AE334" s="2"/>
      <c r="AF334" s="2"/>
      <c r="AG334" s="2" t="s">
        <v>4155</v>
      </c>
      <c r="AH334" s="2" t="s">
        <v>4156</v>
      </c>
      <c r="AI334" s="2" t="s">
        <v>4157</v>
      </c>
      <c r="AJ334" s="2" t="s">
        <v>4158</v>
      </c>
      <c r="AK334" s="2"/>
      <c r="AL334" s="2"/>
      <c r="AM334" s="2"/>
      <c r="AN334" s="2" t="s">
        <v>87</v>
      </c>
      <c r="AO334" s="2" t="s">
        <v>4159</v>
      </c>
      <c r="AP334" s="2" t="s">
        <v>89</v>
      </c>
    </row>
    <row r="335" customFormat="false" ht="15" hidden="false" customHeight="false" outlineLevel="0" collapsed="false">
      <c r="A335" s="8" t="s">
        <v>4160</v>
      </c>
      <c r="B335" s="8" t="s">
        <v>4160</v>
      </c>
      <c r="C335" s="2" t="s">
        <v>4161</v>
      </c>
      <c r="D335" s="2" t="s">
        <v>470</v>
      </c>
      <c r="E335" s="2" t="s">
        <v>471</v>
      </c>
      <c r="F335" s="9" t="n">
        <f aca="false">Precios!R335</f>
        <v>219</v>
      </c>
      <c r="G335" s="2" t="n">
        <v>92</v>
      </c>
      <c r="H335" s="10" t="str">
        <f aca="false">Parámetros!$B$28</f>
        <v>Nuevo</v>
      </c>
      <c r="I335" s="10" t="str">
        <f aca="false">Parámetros!$B$29</f>
        <v>Clásica</v>
      </c>
      <c r="J335" s="11" t="s">
        <v>4162</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t="s">
        <v>4163</v>
      </c>
      <c r="P335" s="2" t="s">
        <v>474</v>
      </c>
      <c r="Q335" s="2" t="s">
        <v>336</v>
      </c>
      <c r="R335" s="2" t="s">
        <v>4164</v>
      </c>
      <c r="S335" s="2" t="s">
        <v>4165</v>
      </c>
      <c r="T335" s="2" t="s">
        <v>3946</v>
      </c>
      <c r="U335" s="2" t="n">
        <v>35</v>
      </c>
      <c r="V335" s="2" t="s">
        <v>77</v>
      </c>
      <c r="W335" s="2" t="n">
        <v>1</v>
      </c>
      <c r="X335" s="2"/>
      <c r="Y335" s="2"/>
      <c r="Z335" s="2"/>
      <c r="AA335" s="2"/>
      <c r="AB335" s="2"/>
      <c r="AC335" s="2"/>
      <c r="AD335" s="2"/>
      <c r="AE335" s="2"/>
      <c r="AF335" s="2"/>
      <c r="AG335" s="2" t="s">
        <v>4166</v>
      </c>
      <c r="AH335" s="2" t="s">
        <v>4167</v>
      </c>
      <c r="AI335" s="2" t="s">
        <v>4168</v>
      </c>
      <c r="AJ335" s="2"/>
      <c r="AK335" s="2"/>
      <c r="AL335" s="2"/>
      <c r="AM335" s="2"/>
      <c r="AN335" s="2" t="s">
        <v>87</v>
      </c>
      <c r="AO335" s="2" t="s">
        <v>4169</v>
      </c>
      <c r="AP335" s="2" t="s">
        <v>89</v>
      </c>
    </row>
    <row r="336" customFormat="false" ht="15" hidden="false" customHeight="false" outlineLevel="0" collapsed="false">
      <c r="A336" s="8" t="s">
        <v>4170</v>
      </c>
      <c r="B336" s="8" t="s">
        <v>4170</v>
      </c>
      <c r="C336" s="2" t="s">
        <v>4171</v>
      </c>
      <c r="D336" s="2" t="s">
        <v>483</v>
      </c>
      <c r="E336" s="2" t="s">
        <v>484</v>
      </c>
      <c r="F336" s="9" t="n">
        <f aca="false">Precios!R336</f>
        <v>802.24</v>
      </c>
      <c r="G336" s="2" t="n">
        <v>28</v>
      </c>
      <c r="H336" s="10" t="str">
        <f aca="false">Parámetros!$B$28</f>
        <v>Nuevo</v>
      </c>
      <c r="I336" s="10" t="str">
        <f aca="false">Parámetros!$B$29</f>
        <v>Clásica</v>
      </c>
      <c r="J336" s="11" t="s">
        <v>4172</v>
      </c>
      <c r="K336" s="10" t="str">
        <f aca="false">Parámetros!$B$30</f>
        <v>Mercado Envíos</v>
      </c>
      <c r="L336" s="2" t="str">
        <f aca="false">IF(F336&gt;=Parámetros!$B$7,"Envío gratis (obligatorio en Mercado Libre)",Parámetros!$B$31)</f>
        <v>Envío gratis (obligatorio en Mercado Libre)</v>
      </c>
      <c r="M336" s="10" t="str">
        <f aca="false">Parámetros!$B$32</f>
        <v>No acepto</v>
      </c>
      <c r="N336" s="10" t="str">
        <f aca="false">Parámetros!$B$33</f>
        <v>Sin garantía</v>
      </c>
      <c r="O336" s="2" t="s">
        <v>4173</v>
      </c>
      <c r="P336" s="2" t="s">
        <v>4174</v>
      </c>
      <c r="Q336" s="2" t="s">
        <v>488</v>
      </c>
      <c r="R336" s="2"/>
      <c r="S336" s="2" t="s">
        <v>860</v>
      </c>
      <c r="T336" s="2" t="s">
        <v>4175</v>
      </c>
      <c r="U336" s="2" t="n">
        <v>5</v>
      </c>
      <c r="V336" s="2" t="s">
        <v>77</v>
      </c>
      <c r="W336" s="2" t="n">
        <v>1</v>
      </c>
      <c r="X336" s="2" t="s">
        <v>4176</v>
      </c>
      <c r="Y336" s="2" t="s">
        <v>4177</v>
      </c>
      <c r="Z336" s="2" t="s">
        <v>494</v>
      </c>
      <c r="AA336" s="2"/>
      <c r="AB336" s="2"/>
      <c r="AC336" s="2"/>
      <c r="AD336" s="2"/>
      <c r="AE336" s="2"/>
      <c r="AF336" s="2" t="s">
        <v>4178</v>
      </c>
      <c r="AG336" s="2" t="s">
        <v>4179</v>
      </c>
      <c r="AH336" s="2" t="s">
        <v>4180</v>
      </c>
      <c r="AI336" s="2" t="s">
        <v>4181</v>
      </c>
      <c r="AJ336" s="2" t="s">
        <v>4182</v>
      </c>
      <c r="AK336" s="2" t="s">
        <v>4183</v>
      </c>
      <c r="AL336" s="2"/>
      <c r="AM336" s="2"/>
      <c r="AN336" s="2" t="s">
        <v>87</v>
      </c>
      <c r="AO336" s="2" t="s">
        <v>4184</v>
      </c>
      <c r="AP336" s="2" t="s">
        <v>89</v>
      </c>
    </row>
    <row r="337" customFormat="false" ht="15" hidden="false" customHeight="false" outlineLevel="0" collapsed="false">
      <c r="A337" s="8" t="s">
        <v>4185</v>
      </c>
      <c r="B337" s="8" t="s">
        <v>4185</v>
      </c>
      <c r="C337" s="2" t="s">
        <v>4186</v>
      </c>
      <c r="D337" s="2" t="s">
        <v>303</v>
      </c>
      <c r="E337" s="2" t="s">
        <v>304</v>
      </c>
      <c r="F337" s="9" t="n">
        <f aca="false">Precios!R337</f>
        <v>86</v>
      </c>
      <c r="G337" s="2" t="n">
        <v>638</v>
      </c>
      <c r="H337" s="10" t="str">
        <f aca="false">Parámetros!$B$28</f>
        <v>Nuevo</v>
      </c>
      <c r="I337" s="10" t="str">
        <f aca="false">Parámetros!$B$29</f>
        <v>Clásica</v>
      </c>
      <c r="J337" s="11" t="s">
        <v>4187</v>
      </c>
      <c r="K337" s="10" t="str">
        <f aca="false">Parámetros!$B$30</f>
        <v>Mercado Envíos</v>
      </c>
      <c r="L337" s="2" t="str">
        <f aca="false">IF(F337&gt;=Parámetros!$B$7,"Envío gratis (obligatorio en Mercado Libre)",Parámetros!$B$31)</f>
        <v>A cargo del comprador</v>
      </c>
      <c r="M337" s="10" t="str">
        <f aca="false">Parámetros!$B$32</f>
        <v>No acepto</v>
      </c>
      <c r="N337" s="10" t="str">
        <f aca="false">Parámetros!$B$33</f>
        <v>Sin garantía</v>
      </c>
      <c r="O337" s="2" t="s">
        <v>4188</v>
      </c>
      <c r="P337" s="2" t="s">
        <v>1470</v>
      </c>
      <c r="Q337" s="2" t="s">
        <v>1471</v>
      </c>
      <c r="R337" s="2" t="s">
        <v>4189</v>
      </c>
      <c r="S337" s="2" t="s">
        <v>4190</v>
      </c>
      <c r="T337" s="2" t="s">
        <v>3695</v>
      </c>
      <c r="U337" s="2" t="n">
        <v>237</v>
      </c>
      <c r="V337" s="2" t="s">
        <v>77</v>
      </c>
      <c r="W337" s="2" t="n">
        <v>1</v>
      </c>
      <c r="X337" s="2"/>
      <c r="Y337" s="2"/>
      <c r="Z337" s="2"/>
      <c r="AA337" s="2" t="s">
        <v>81</v>
      </c>
      <c r="AB337" s="2"/>
      <c r="AC337" s="2" t="s">
        <v>1461</v>
      </c>
      <c r="AD337" s="2"/>
      <c r="AE337" s="2"/>
      <c r="AF337" s="2"/>
      <c r="AG337" s="2" t="s">
        <v>4191</v>
      </c>
      <c r="AH337" s="2" t="s">
        <v>4192</v>
      </c>
      <c r="AI337" s="2"/>
      <c r="AJ337" s="2"/>
      <c r="AK337" s="2"/>
      <c r="AL337" s="2"/>
      <c r="AM337" s="2"/>
      <c r="AN337" s="2" t="s">
        <v>87</v>
      </c>
      <c r="AO337" s="2" t="s">
        <v>4193</v>
      </c>
      <c r="AP337" s="2" t="s">
        <v>89</v>
      </c>
    </row>
    <row r="338" customFormat="false" ht="15" hidden="false" customHeight="false" outlineLevel="0" collapsed="false">
      <c r="A338" s="8" t="s">
        <v>4194</v>
      </c>
      <c r="B338" s="8" t="s">
        <v>4194</v>
      </c>
      <c r="C338" s="2" t="s">
        <v>4195</v>
      </c>
      <c r="D338" s="2" t="s">
        <v>144</v>
      </c>
      <c r="E338" s="2" t="s">
        <v>145</v>
      </c>
      <c r="F338" s="9" t="n">
        <f aca="false">Precios!R338</f>
        <v>698</v>
      </c>
      <c r="G338" s="2" t="n">
        <v>21</v>
      </c>
      <c r="H338" s="10" t="str">
        <f aca="false">Parámetros!$B$28</f>
        <v>Nuevo</v>
      </c>
      <c r="I338" s="10" t="str">
        <f aca="false">Parámetros!$B$29</f>
        <v>Clásica</v>
      </c>
      <c r="J338" s="11" t="s">
        <v>4196</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t="s">
        <v>4197</v>
      </c>
      <c r="P338" s="2" t="s">
        <v>3497</v>
      </c>
      <c r="Q338" s="2" t="s">
        <v>3066</v>
      </c>
      <c r="R338" s="2" t="s">
        <v>4198</v>
      </c>
      <c r="S338" s="2"/>
      <c r="T338" s="2" t="s">
        <v>4199</v>
      </c>
      <c r="U338" s="2" t="n">
        <v>30</v>
      </c>
      <c r="V338" s="2" t="s">
        <v>220</v>
      </c>
      <c r="W338" s="2" t="n">
        <v>30</v>
      </c>
      <c r="X338" s="2" t="s">
        <v>3500</v>
      </c>
      <c r="Y338" s="2" t="s">
        <v>4200</v>
      </c>
      <c r="Z338" s="2" t="s">
        <v>136</v>
      </c>
      <c r="AA338" s="2"/>
      <c r="AB338" s="2"/>
      <c r="AC338" s="2"/>
      <c r="AD338" s="2"/>
      <c r="AE338" s="2"/>
      <c r="AF338" s="2" t="s">
        <v>4201</v>
      </c>
      <c r="AG338" s="2" t="s">
        <v>4202</v>
      </c>
      <c r="AH338" s="2" t="s">
        <v>4203</v>
      </c>
      <c r="AI338" s="2" t="s">
        <v>4204</v>
      </c>
      <c r="AJ338" s="2" t="s">
        <v>4205</v>
      </c>
      <c r="AK338" s="2"/>
      <c r="AL338" s="2"/>
      <c r="AM338" s="2"/>
      <c r="AN338" s="2" t="s">
        <v>87</v>
      </c>
      <c r="AO338" s="2" t="s">
        <v>4206</v>
      </c>
      <c r="AP338" s="2" t="s">
        <v>89</v>
      </c>
    </row>
    <row r="339" customFormat="false" ht="15" hidden="false" customHeight="false" outlineLevel="0" collapsed="false">
      <c r="A339" s="8" t="s">
        <v>4207</v>
      </c>
      <c r="B339" s="8" t="s">
        <v>4207</v>
      </c>
      <c r="C339" s="2" t="s">
        <v>4208</v>
      </c>
      <c r="D339" s="2" t="s">
        <v>445</v>
      </c>
      <c r="E339" s="2" t="s">
        <v>446</v>
      </c>
      <c r="F339" s="9" t="n">
        <f aca="false">Precios!R339</f>
        <v>951</v>
      </c>
      <c r="G339" s="2" t="n">
        <v>57</v>
      </c>
      <c r="H339" s="10" t="str">
        <f aca="false">Parámetros!$B$28</f>
        <v>Nuevo</v>
      </c>
      <c r="I339" s="10" t="str">
        <f aca="false">Parámetros!$B$29</f>
        <v>Clásica</v>
      </c>
      <c r="J339" s="11" t="s">
        <v>4209</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t="s">
        <v>4210</v>
      </c>
      <c r="P339" s="2" t="s">
        <v>3480</v>
      </c>
      <c r="Q339" s="2" t="s">
        <v>216</v>
      </c>
      <c r="R339" s="2"/>
      <c r="S339" s="2"/>
      <c r="T339" s="2" t="s">
        <v>3920</v>
      </c>
      <c r="U339" s="2" t="n">
        <v>14</v>
      </c>
      <c r="V339" s="2" t="s">
        <v>133</v>
      </c>
      <c r="W339" s="2" t="n">
        <v>14</v>
      </c>
      <c r="X339" s="2" t="s">
        <v>2280</v>
      </c>
      <c r="Y339" s="2" t="s">
        <v>2164</v>
      </c>
      <c r="Z339" s="2" t="s">
        <v>136</v>
      </c>
      <c r="AA339" s="2"/>
      <c r="AB339" s="2"/>
      <c r="AC339" s="2"/>
      <c r="AD339" s="2"/>
      <c r="AE339" s="2"/>
      <c r="AF339" s="2"/>
      <c r="AG339" s="2" t="s">
        <v>4211</v>
      </c>
      <c r="AH339" s="2" t="s">
        <v>4212</v>
      </c>
      <c r="AI339" s="2" t="s">
        <v>4213</v>
      </c>
      <c r="AJ339" s="2"/>
      <c r="AK339" s="2"/>
      <c r="AL339" s="2"/>
      <c r="AM339" s="2"/>
      <c r="AN339" s="2" t="s">
        <v>87</v>
      </c>
      <c r="AO339" s="2" t="s">
        <v>4214</v>
      </c>
      <c r="AP339" s="2" t="s">
        <v>89</v>
      </c>
    </row>
    <row r="340" customFormat="false" ht="15" hidden="false" customHeight="false" outlineLevel="0" collapsed="false">
      <c r="A340" s="8" t="s">
        <v>4215</v>
      </c>
      <c r="B340" s="8" t="s">
        <v>4215</v>
      </c>
      <c r="C340" s="2" t="s">
        <v>4216</v>
      </c>
      <c r="D340" s="2" t="s">
        <v>872</v>
      </c>
      <c r="E340" s="2" t="s">
        <v>873</v>
      </c>
      <c r="F340" s="9" t="n">
        <f aca="false">Precios!R340</f>
        <v>80.5</v>
      </c>
      <c r="G340" s="2" t="n">
        <v>553</v>
      </c>
      <c r="H340" s="10" t="str">
        <f aca="false">Parámetros!$B$28</f>
        <v>Nuevo</v>
      </c>
      <c r="I340" s="10" t="str">
        <f aca="false">Parámetros!$B$29</f>
        <v>Clásica</v>
      </c>
      <c r="J340" s="11" t="s">
        <v>4217</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t="s">
        <v>4218</v>
      </c>
      <c r="P340" s="2" t="s">
        <v>230</v>
      </c>
      <c r="Q340" s="2" t="s">
        <v>167</v>
      </c>
      <c r="R340" s="2" t="s">
        <v>231</v>
      </c>
      <c r="S340" s="2" t="s">
        <v>4219</v>
      </c>
      <c r="T340" s="2" t="s">
        <v>1374</v>
      </c>
      <c r="U340" s="2" t="n">
        <v>80</v>
      </c>
      <c r="V340" s="2" t="s">
        <v>171</v>
      </c>
      <c r="W340" s="2" t="n">
        <v>1</v>
      </c>
      <c r="X340" s="2"/>
      <c r="Y340" s="2"/>
      <c r="Z340" s="2"/>
      <c r="AA340" s="2" t="s">
        <v>1375</v>
      </c>
      <c r="AB340" s="2"/>
      <c r="AC340" s="2"/>
      <c r="AD340" s="2"/>
      <c r="AE340" s="2"/>
      <c r="AF340" s="2"/>
      <c r="AG340" s="2" t="s">
        <v>4220</v>
      </c>
      <c r="AH340" s="2" t="s">
        <v>4221</v>
      </c>
      <c r="AI340" s="2" t="s">
        <v>4222</v>
      </c>
      <c r="AJ340" s="2"/>
      <c r="AK340" s="2"/>
      <c r="AL340" s="2"/>
      <c r="AM340" s="2"/>
      <c r="AN340" s="2" t="s">
        <v>175</v>
      </c>
      <c r="AO340" s="2" t="s">
        <v>4223</v>
      </c>
      <c r="AP340" s="2" t="s">
        <v>89</v>
      </c>
    </row>
    <row r="341" customFormat="false" ht="15" hidden="false" customHeight="false" outlineLevel="0" collapsed="false">
      <c r="A341" s="8" t="s">
        <v>4224</v>
      </c>
      <c r="B341" s="8" t="s">
        <v>4224</v>
      </c>
      <c r="C341" s="2" t="s">
        <v>4225</v>
      </c>
      <c r="D341" s="2" t="s">
        <v>303</v>
      </c>
      <c r="E341" s="2" t="s">
        <v>304</v>
      </c>
      <c r="F341" s="9" t="n">
        <f aca="false">Precios!R341</f>
        <v>98.99</v>
      </c>
      <c r="G341" s="2" t="n">
        <v>972</v>
      </c>
      <c r="H341" s="10" t="str">
        <f aca="false">Parámetros!$B$28</f>
        <v>Nuevo</v>
      </c>
      <c r="I341" s="10" t="str">
        <f aca="false">Parámetros!$B$29</f>
        <v>Clásica</v>
      </c>
      <c r="J341" s="11" t="s">
        <v>4226</v>
      </c>
      <c r="K341" s="10" t="str">
        <f aca="false">Parámetros!$B$30</f>
        <v>Mercado Envíos</v>
      </c>
      <c r="L341" s="2" t="str">
        <f aca="false">IF(F341&gt;=Parámetros!$B$7,"Envío gratis (obligatorio en Mercado Libre)",Parámetros!$B$31)</f>
        <v>A cargo del comprador</v>
      </c>
      <c r="M341" s="10" t="str">
        <f aca="false">Parámetros!$B$32</f>
        <v>No acepto</v>
      </c>
      <c r="N341" s="10" t="str">
        <f aca="false">Parámetros!$B$33</f>
        <v>Sin garantía</v>
      </c>
      <c r="O341" s="2" t="s">
        <v>4227</v>
      </c>
      <c r="P341" s="2" t="s">
        <v>3248</v>
      </c>
      <c r="Q341" s="2" t="s">
        <v>1471</v>
      </c>
      <c r="R341" s="2" t="s">
        <v>3248</v>
      </c>
      <c r="S341" s="2" t="s">
        <v>4228</v>
      </c>
      <c r="T341" s="2" t="s">
        <v>1846</v>
      </c>
      <c r="U341" s="2" t="n">
        <v>237</v>
      </c>
      <c r="V341" s="2" t="s">
        <v>77</v>
      </c>
      <c r="W341" s="2" t="n">
        <v>1</v>
      </c>
      <c r="X341" s="2"/>
      <c r="Y341" s="2"/>
      <c r="Z341" s="2" t="s">
        <v>136</v>
      </c>
      <c r="AA341" s="2" t="s">
        <v>3249</v>
      </c>
      <c r="AB341" s="2"/>
      <c r="AC341" s="2" t="s">
        <v>1461</v>
      </c>
      <c r="AD341" s="2"/>
      <c r="AE341" s="2"/>
      <c r="AF341" s="2"/>
      <c r="AG341" s="2" t="s">
        <v>4229</v>
      </c>
      <c r="AH341" s="2" t="s">
        <v>4230</v>
      </c>
      <c r="AI341" s="2" t="s">
        <v>4231</v>
      </c>
      <c r="AJ341" s="2"/>
      <c r="AK341" s="2"/>
      <c r="AL341" s="2"/>
      <c r="AM341" s="2"/>
      <c r="AN341" s="2" t="s">
        <v>87</v>
      </c>
      <c r="AO341" s="2" t="s">
        <v>4232</v>
      </c>
      <c r="AP341" s="2" t="s">
        <v>89</v>
      </c>
    </row>
    <row r="342" customFormat="false" ht="15" hidden="false" customHeight="false" outlineLevel="0" collapsed="false">
      <c r="A342" s="8" t="s">
        <v>4233</v>
      </c>
      <c r="B342" s="8" t="s">
        <v>4233</v>
      </c>
      <c r="C342" s="2" t="s">
        <v>4234</v>
      </c>
      <c r="D342" s="2" t="s">
        <v>612</v>
      </c>
      <c r="E342" s="2" t="s">
        <v>613</v>
      </c>
      <c r="F342" s="9" t="n">
        <f aca="false">Precios!R342</f>
        <v>65</v>
      </c>
      <c r="G342" s="2" t="n">
        <v>2350</v>
      </c>
      <c r="H342" s="10" t="str">
        <f aca="false">Parámetros!$B$28</f>
        <v>Nuevo</v>
      </c>
      <c r="I342" s="10" t="str">
        <f aca="false">Parámetros!$B$29</f>
        <v>Clásica</v>
      </c>
      <c r="J342" s="11" t="s">
        <v>4235</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t="s">
        <v>4236</v>
      </c>
      <c r="P342" s="2" t="s">
        <v>616</v>
      </c>
      <c r="Q342" s="2" t="s">
        <v>617</v>
      </c>
      <c r="R342" s="2" t="s">
        <v>4237</v>
      </c>
      <c r="S342" s="2" t="s">
        <v>4238</v>
      </c>
      <c r="T342" s="2" t="s">
        <v>620</v>
      </c>
      <c r="U342" s="2" t="n">
        <v>22</v>
      </c>
      <c r="V342" s="2" t="s">
        <v>77</v>
      </c>
      <c r="W342" s="2" t="n">
        <v>1</v>
      </c>
      <c r="X342" s="2" t="s">
        <v>4239</v>
      </c>
      <c r="Y342" s="2"/>
      <c r="Z342" s="2"/>
      <c r="AA342" s="2"/>
      <c r="AB342" s="2"/>
      <c r="AC342" s="2" t="s">
        <v>475</v>
      </c>
      <c r="AD342" s="2"/>
      <c r="AE342" s="2"/>
      <c r="AF342" s="2"/>
      <c r="AG342" s="2" t="s">
        <v>4240</v>
      </c>
      <c r="AH342" s="2" t="s">
        <v>4241</v>
      </c>
      <c r="AI342" s="2" t="s">
        <v>4242</v>
      </c>
      <c r="AJ342" s="2"/>
      <c r="AK342" s="2"/>
      <c r="AL342" s="2"/>
      <c r="AM342" s="2"/>
      <c r="AN342" s="2" t="s">
        <v>175</v>
      </c>
      <c r="AO342" s="2" t="s">
        <v>4243</v>
      </c>
      <c r="AP342" s="2" t="s">
        <v>89</v>
      </c>
    </row>
    <row r="343" customFormat="false" ht="15" hidden="false" customHeight="false" outlineLevel="0" collapsed="false">
      <c r="A343" s="8" t="s">
        <v>4244</v>
      </c>
      <c r="B343" s="8" t="s">
        <v>4244</v>
      </c>
      <c r="C343" s="2" t="s">
        <v>4245</v>
      </c>
      <c r="D343" s="2" t="s">
        <v>144</v>
      </c>
      <c r="E343" s="2" t="s">
        <v>145</v>
      </c>
      <c r="F343" s="9" t="n">
        <f aca="false">Precios!R343</f>
        <v>627.79</v>
      </c>
      <c r="G343" s="2" t="n">
        <v>103</v>
      </c>
      <c r="H343" s="10" t="str">
        <f aca="false">Parámetros!$B$28</f>
        <v>Nuevo</v>
      </c>
      <c r="I343" s="10" t="str">
        <f aca="false">Parámetros!$B$29</f>
        <v>Clásica</v>
      </c>
      <c r="J343" s="11" t="s">
        <v>4246</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t="s">
        <v>4247</v>
      </c>
      <c r="P343" s="2" t="s">
        <v>4248</v>
      </c>
      <c r="Q343" s="2" t="s">
        <v>897</v>
      </c>
      <c r="R343" s="2" t="s">
        <v>4249</v>
      </c>
      <c r="S343" s="2"/>
      <c r="T343" s="2" t="s">
        <v>219</v>
      </c>
      <c r="U343" s="2" t="n">
        <v>14</v>
      </c>
      <c r="V343" s="2" t="s">
        <v>220</v>
      </c>
      <c r="W343" s="2" t="n">
        <v>14</v>
      </c>
      <c r="X343" s="2" t="s">
        <v>4250</v>
      </c>
      <c r="Y343" s="2" t="s">
        <v>4251</v>
      </c>
      <c r="Z343" s="2" t="s">
        <v>136</v>
      </c>
      <c r="AA343" s="2"/>
      <c r="AB343" s="2"/>
      <c r="AC343" s="2"/>
      <c r="AD343" s="2"/>
      <c r="AE343" s="2"/>
      <c r="AF343" s="2"/>
      <c r="AG343" s="2" t="s">
        <v>4252</v>
      </c>
      <c r="AH343" s="2" t="s">
        <v>4253</v>
      </c>
      <c r="AI343" s="2" t="s">
        <v>4254</v>
      </c>
      <c r="AJ343" s="2"/>
      <c r="AK343" s="2"/>
      <c r="AL343" s="2"/>
      <c r="AM343" s="2"/>
      <c r="AN343" s="2" t="s">
        <v>87</v>
      </c>
      <c r="AO343" s="2" t="s">
        <v>4255</v>
      </c>
      <c r="AP343" s="2" t="s">
        <v>89</v>
      </c>
    </row>
    <row r="344" customFormat="false" ht="15" hidden="false" customHeight="false" outlineLevel="0" collapsed="false">
      <c r="A344" s="8" t="s">
        <v>4256</v>
      </c>
      <c r="B344" s="8" t="s">
        <v>4256</v>
      </c>
      <c r="C344" s="2" t="s">
        <v>4257</v>
      </c>
      <c r="D344" s="2" t="s">
        <v>4258</v>
      </c>
      <c r="E344" s="2" t="s">
        <v>4259</v>
      </c>
      <c r="F344" s="9" t="n">
        <f aca="false">Precios!R344</f>
        <v>728</v>
      </c>
      <c r="G344" s="2" t="n">
        <v>171</v>
      </c>
      <c r="H344" s="10" t="str">
        <f aca="false">Parámetros!$B$28</f>
        <v>Nuevo</v>
      </c>
      <c r="I344" s="10" t="str">
        <f aca="false">Parámetros!$B$29</f>
        <v>Clásica</v>
      </c>
      <c r="J344" s="11" t="s">
        <v>4260</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t="s">
        <v>4261</v>
      </c>
      <c r="P344" s="2" t="s">
        <v>4262</v>
      </c>
      <c r="Q344" s="2" t="s">
        <v>897</v>
      </c>
      <c r="R344" s="2"/>
      <c r="S344" s="2"/>
      <c r="T344" s="2" t="s">
        <v>219</v>
      </c>
      <c r="U344" s="2" t="n">
        <v>2</v>
      </c>
      <c r="V344" s="2" t="s">
        <v>220</v>
      </c>
      <c r="W344" s="2" t="n">
        <v>2</v>
      </c>
      <c r="X344" s="2" t="s">
        <v>4263</v>
      </c>
      <c r="Y344" s="2" t="s">
        <v>3970</v>
      </c>
      <c r="Z344" s="2" t="s">
        <v>136</v>
      </c>
      <c r="AA344" s="2"/>
      <c r="AB344" s="2"/>
      <c r="AC344" s="2"/>
      <c r="AD344" s="2"/>
      <c r="AE344" s="2"/>
      <c r="AF344" s="2"/>
      <c r="AG344" s="2" t="s">
        <v>4264</v>
      </c>
      <c r="AH344" s="2" t="s">
        <v>4265</v>
      </c>
      <c r="AI344" s="2" t="s">
        <v>4266</v>
      </c>
      <c r="AJ344" s="2"/>
      <c r="AK344" s="2"/>
      <c r="AL344" s="2"/>
      <c r="AM344" s="2"/>
      <c r="AN344" s="2" t="s">
        <v>87</v>
      </c>
      <c r="AO344" s="2" t="s">
        <v>4267</v>
      </c>
      <c r="AP344" s="2" t="s">
        <v>89</v>
      </c>
    </row>
    <row r="345" customFormat="false" ht="15" hidden="false" customHeight="false" outlineLevel="0" collapsed="false">
      <c r="A345" s="8" t="s">
        <v>4268</v>
      </c>
      <c r="B345" s="8" t="s">
        <v>4268</v>
      </c>
      <c r="C345" s="2" t="s">
        <v>4269</v>
      </c>
      <c r="D345" s="2" t="s">
        <v>240</v>
      </c>
      <c r="E345" s="2" t="s">
        <v>241</v>
      </c>
      <c r="F345" s="9" t="n">
        <f aca="false">Precios!R345</f>
        <v>143</v>
      </c>
      <c r="G345" s="2" t="n">
        <v>1299</v>
      </c>
      <c r="H345" s="10" t="str">
        <f aca="false">Parámetros!$B$28</f>
        <v>Nuevo</v>
      </c>
      <c r="I345" s="10" t="str">
        <f aca="false">Parámetros!$B$29</f>
        <v>Clásica</v>
      </c>
      <c r="J345" s="11" t="s">
        <v>4270</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t="s">
        <v>4271</v>
      </c>
      <c r="P345" s="2" t="s">
        <v>4272</v>
      </c>
      <c r="Q345" s="2" t="s">
        <v>791</v>
      </c>
      <c r="R345" s="2" t="s">
        <v>4273</v>
      </c>
      <c r="S345" s="2"/>
      <c r="T345" s="2" t="s">
        <v>1112</v>
      </c>
      <c r="U345" s="2" t="n">
        <v>12</v>
      </c>
      <c r="V345" s="2" t="s">
        <v>1736</v>
      </c>
      <c r="W345" s="2" t="n">
        <v>12</v>
      </c>
      <c r="X345" s="2" t="s">
        <v>4274</v>
      </c>
      <c r="Y345" s="2" t="s">
        <v>4275</v>
      </c>
      <c r="Z345" s="2" t="s">
        <v>136</v>
      </c>
      <c r="AA345" s="2"/>
      <c r="AB345" s="2"/>
      <c r="AC345" s="2"/>
      <c r="AD345" s="2"/>
      <c r="AE345" s="2"/>
      <c r="AF345" s="2" t="s">
        <v>4276</v>
      </c>
      <c r="AG345" s="2" t="s">
        <v>4277</v>
      </c>
      <c r="AH345" s="2" t="s">
        <v>4278</v>
      </c>
      <c r="AI345" s="2" t="s">
        <v>4279</v>
      </c>
      <c r="AJ345" s="2"/>
      <c r="AK345" s="2"/>
      <c r="AL345" s="2"/>
      <c r="AM345" s="2"/>
      <c r="AN345" s="2" t="s">
        <v>87</v>
      </c>
      <c r="AO345" s="2" t="s">
        <v>4280</v>
      </c>
      <c r="AP345" s="2" t="s">
        <v>89</v>
      </c>
    </row>
    <row r="346" customFormat="false" ht="15" hidden="false" customHeight="false" outlineLevel="0" collapsed="false">
      <c r="A346" s="8" t="s">
        <v>4281</v>
      </c>
      <c r="B346" s="8" t="s">
        <v>4281</v>
      </c>
      <c r="C346" s="2" t="s">
        <v>4282</v>
      </c>
      <c r="D346" s="2" t="s">
        <v>144</v>
      </c>
      <c r="E346" s="2" t="s">
        <v>145</v>
      </c>
      <c r="F346" s="9" t="n">
        <f aca="false">Precios!R346</f>
        <v>151.46</v>
      </c>
      <c r="G346" s="2" t="n">
        <v>220</v>
      </c>
      <c r="H346" s="10" t="str">
        <f aca="false">Parámetros!$B$28</f>
        <v>Nuevo</v>
      </c>
      <c r="I346" s="10" t="str">
        <f aca="false">Parámetros!$B$29</f>
        <v>Clásica</v>
      </c>
      <c r="J346" s="11" t="s">
        <v>4283</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t="s">
        <v>4284</v>
      </c>
      <c r="P346" s="2" t="s">
        <v>1256</v>
      </c>
      <c r="Q346" s="2" t="s">
        <v>336</v>
      </c>
      <c r="R346" s="2" t="s">
        <v>1256</v>
      </c>
      <c r="S346" s="2" t="s">
        <v>475</v>
      </c>
      <c r="T346" s="2" t="s">
        <v>1257</v>
      </c>
      <c r="U346" s="2" t="n">
        <v>24</v>
      </c>
      <c r="V346" s="2" t="s">
        <v>133</v>
      </c>
      <c r="W346" s="2" t="n">
        <v>24</v>
      </c>
      <c r="X346" s="2" t="s">
        <v>1259</v>
      </c>
      <c r="Y346" s="2" t="s">
        <v>4285</v>
      </c>
      <c r="Z346" s="2" t="s">
        <v>136</v>
      </c>
      <c r="AA346" s="2" t="s">
        <v>3784</v>
      </c>
      <c r="AB346" s="2"/>
      <c r="AC346" s="2" t="s">
        <v>475</v>
      </c>
      <c r="AD346" s="2"/>
      <c r="AE346" s="2"/>
      <c r="AF346" s="2" t="s">
        <v>4286</v>
      </c>
      <c r="AG346" s="2" t="s">
        <v>4277</v>
      </c>
      <c r="AH346" s="2" t="s">
        <v>4287</v>
      </c>
      <c r="AI346" s="2" t="s">
        <v>4288</v>
      </c>
      <c r="AJ346" s="2"/>
      <c r="AK346" s="2"/>
      <c r="AL346" s="2"/>
      <c r="AM346" s="2"/>
      <c r="AN346" s="2" t="s">
        <v>87</v>
      </c>
      <c r="AO346" s="2" t="s">
        <v>4289</v>
      </c>
      <c r="AP346" s="2" t="s">
        <v>89</v>
      </c>
    </row>
    <row r="347" customFormat="false" ht="15" hidden="false" customHeight="false" outlineLevel="0" collapsed="false">
      <c r="A347" s="8" t="s">
        <v>4290</v>
      </c>
      <c r="B347" s="8" t="s">
        <v>4290</v>
      </c>
      <c r="C347" s="2" t="s">
        <v>4291</v>
      </c>
      <c r="D347" s="2" t="s">
        <v>1811</v>
      </c>
      <c r="E347" s="2" t="s">
        <v>1812</v>
      </c>
      <c r="F347" s="9" t="n">
        <f aca="false">Precios!R347</f>
        <v>1128</v>
      </c>
      <c r="G347" s="2" t="n">
        <v>1</v>
      </c>
      <c r="H347" s="10" t="str">
        <f aca="false">Parámetros!$B$28</f>
        <v>Nuevo</v>
      </c>
      <c r="I347" s="10" t="str">
        <f aca="false">Parámetros!$B$29</f>
        <v>Clásica</v>
      </c>
      <c r="J347" s="11" t="s">
        <v>4292</v>
      </c>
      <c r="K347" s="10" t="str">
        <f aca="false">Parámetros!$B$30</f>
        <v>Mercado Envíos</v>
      </c>
      <c r="L347" s="2" t="str">
        <f aca="false">IF(F347&gt;=Parámetros!$B$7,"Envío gratis (obligatorio en Mercado Libre)",Parámetros!$B$31)</f>
        <v>Envío gratis (obligatorio en Mercado Libre)</v>
      </c>
      <c r="M347" s="10" t="str">
        <f aca="false">Parámetros!$B$32</f>
        <v>No acepto</v>
      </c>
      <c r="N347" s="10" t="str">
        <f aca="false">Parámetros!$B$33</f>
        <v>Sin garantía</v>
      </c>
      <c r="O347" s="2" t="s">
        <v>4293</v>
      </c>
      <c r="P347" s="2" t="s">
        <v>3114</v>
      </c>
      <c r="Q347" s="2" t="s">
        <v>4294</v>
      </c>
      <c r="R347" s="2" t="s">
        <v>3114</v>
      </c>
      <c r="S347" s="2"/>
      <c r="T347" s="2" t="s">
        <v>4295</v>
      </c>
      <c r="U347" s="2" t="n">
        <v>10</v>
      </c>
      <c r="V347" s="2" t="s">
        <v>544</v>
      </c>
      <c r="W347" s="2" t="n">
        <v>10</v>
      </c>
      <c r="X347" s="2" t="s">
        <v>4296</v>
      </c>
      <c r="Y347" s="2"/>
      <c r="Z347" s="2" t="s">
        <v>341</v>
      </c>
      <c r="AA347" s="2"/>
      <c r="AB347" s="2"/>
      <c r="AC347" s="2"/>
      <c r="AD347" s="2"/>
      <c r="AE347" s="2"/>
      <c r="AF347" s="2"/>
      <c r="AG347" s="2" t="s">
        <v>4297</v>
      </c>
      <c r="AH347" s="2" t="s">
        <v>4298</v>
      </c>
      <c r="AI347" s="2" t="s">
        <v>4299</v>
      </c>
      <c r="AJ347" s="2"/>
      <c r="AK347" s="2"/>
      <c r="AL347" s="2"/>
      <c r="AM347" s="2"/>
      <c r="AN347" s="2" t="s">
        <v>87</v>
      </c>
      <c r="AO347" s="2" t="s">
        <v>4300</v>
      </c>
      <c r="AP347" s="2" t="s">
        <v>89</v>
      </c>
    </row>
    <row r="348" customFormat="false" ht="15" hidden="false" customHeight="false" outlineLevel="0" collapsed="false">
      <c r="A348" s="8" t="s">
        <v>4301</v>
      </c>
      <c r="B348" s="8" t="s">
        <v>4301</v>
      </c>
      <c r="C348" s="2" t="s">
        <v>4302</v>
      </c>
      <c r="D348" s="2" t="s">
        <v>162</v>
      </c>
      <c r="E348" s="2" t="s">
        <v>163</v>
      </c>
      <c r="F348" s="9" t="n">
        <f aca="false">Precios!R348</f>
        <v>227</v>
      </c>
      <c r="G348" s="2" t="n">
        <v>202</v>
      </c>
      <c r="H348" s="10" t="str">
        <f aca="false">Parámetros!$B$28</f>
        <v>Nuevo</v>
      </c>
      <c r="I348" s="10" t="str">
        <f aca="false">Parámetros!$B$29</f>
        <v>Clásica</v>
      </c>
      <c r="J348" s="11" t="s">
        <v>4303</v>
      </c>
      <c r="K348" s="10" t="str">
        <f aca="false">Parámetros!$B$30</f>
        <v>Mercado Envíos</v>
      </c>
      <c r="L348" s="2" t="str">
        <f aca="false">IF(F348&gt;=Parámetros!$B$7,"Envío gratis (obligatorio en Mercado Libre)",Parámetros!$B$31)</f>
        <v>A cargo del comprador</v>
      </c>
      <c r="M348" s="10" t="str">
        <f aca="false">Parámetros!$B$32</f>
        <v>No acepto</v>
      </c>
      <c r="N348" s="10" t="str">
        <f aca="false">Parámetros!$B$33</f>
        <v>Sin garantía</v>
      </c>
      <c r="O348" s="2" t="s">
        <v>4304</v>
      </c>
      <c r="P348" s="2" t="s">
        <v>230</v>
      </c>
      <c r="Q348" s="2" t="s">
        <v>167</v>
      </c>
      <c r="R348" s="2" t="s">
        <v>936</v>
      </c>
      <c r="S348" s="2" t="s">
        <v>4305</v>
      </c>
      <c r="T348" s="2" t="s">
        <v>1139</v>
      </c>
      <c r="U348" s="2" t="n">
        <v>40</v>
      </c>
      <c r="V348" s="2" t="s">
        <v>171</v>
      </c>
      <c r="W348" s="2" t="n">
        <v>40</v>
      </c>
      <c r="X348" s="2"/>
      <c r="Y348" s="2"/>
      <c r="Z348" s="2"/>
      <c r="AA348" s="2" t="s">
        <v>266</v>
      </c>
      <c r="AB348" s="2" t="s">
        <v>4306</v>
      </c>
      <c r="AC348" s="2"/>
      <c r="AD348" s="2" t="s">
        <v>103</v>
      </c>
      <c r="AE348" s="2"/>
      <c r="AF348" s="2"/>
      <c r="AG348" s="2" t="s">
        <v>4307</v>
      </c>
      <c r="AH348" s="2" t="s">
        <v>4308</v>
      </c>
      <c r="AI348" s="2" t="s">
        <v>4309</v>
      </c>
      <c r="AJ348" s="2" t="s">
        <v>4310</v>
      </c>
      <c r="AK348" s="2"/>
      <c r="AL348" s="2"/>
      <c r="AM348" s="2"/>
      <c r="AN348" s="2" t="s">
        <v>175</v>
      </c>
      <c r="AO348" s="2" t="s">
        <v>4311</v>
      </c>
      <c r="AP348" s="2" t="s">
        <v>89</v>
      </c>
    </row>
    <row r="349" customFormat="false" ht="15" hidden="false" customHeight="false" outlineLevel="0" collapsed="false">
      <c r="A349" s="8" t="s">
        <v>4312</v>
      </c>
      <c r="B349" s="8" t="s">
        <v>4312</v>
      </c>
      <c r="C349" s="2" t="s">
        <v>4313</v>
      </c>
      <c r="D349" s="2" t="s">
        <v>303</v>
      </c>
      <c r="E349" s="2" t="s">
        <v>304</v>
      </c>
      <c r="F349" s="9" t="n">
        <f aca="false">Precios!R349</f>
        <v>86</v>
      </c>
      <c r="G349" s="2" t="n">
        <v>566</v>
      </c>
      <c r="H349" s="10" t="str">
        <f aca="false">Parámetros!$B$28</f>
        <v>Nuevo</v>
      </c>
      <c r="I349" s="10" t="str">
        <f aca="false">Parámetros!$B$29</f>
        <v>Clásica</v>
      </c>
      <c r="J349" s="11" t="s">
        <v>4314</v>
      </c>
      <c r="K349" s="10" t="str">
        <f aca="false">Parámetros!$B$30</f>
        <v>Mercado Envíos</v>
      </c>
      <c r="L349" s="2" t="str">
        <f aca="false">IF(F349&gt;=Parámetros!$B$7,"Envío gratis (obligatorio en Mercado Libre)",Parámetros!$B$31)</f>
        <v>A cargo del comprador</v>
      </c>
      <c r="M349" s="10" t="str">
        <f aca="false">Parámetros!$B$32</f>
        <v>No acepto</v>
      </c>
      <c r="N349" s="10" t="str">
        <f aca="false">Parámetros!$B$33</f>
        <v>Sin garantía</v>
      </c>
      <c r="O349" s="2"/>
      <c r="P349" s="2" t="s">
        <v>1470</v>
      </c>
      <c r="Q349" s="2" t="s">
        <v>1471</v>
      </c>
      <c r="R349" s="2" t="s">
        <v>4315</v>
      </c>
      <c r="S349" s="2" t="s">
        <v>4316</v>
      </c>
      <c r="T349" s="2" t="s">
        <v>1846</v>
      </c>
      <c r="U349" s="2" t="n">
        <v>237</v>
      </c>
      <c r="V349" s="2" t="s">
        <v>77</v>
      </c>
      <c r="W349" s="2" t="n">
        <v>1</v>
      </c>
      <c r="X349" s="2"/>
      <c r="Y349" s="2"/>
      <c r="Z349" s="2" t="s">
        <v>136</v>
      </c>
      <c r="AA349" s="2" t="s">
        <v>81</v>
      </c>
      <c r="AB349" s="2"/>
      <c r="AC349" s="2" t="s">
        <v>1845</v>
      </c>
      <c r="AD349" s="2"/>
      <c r="AE349" s="2"/>
      <c r="AF349" s="2"/>
      <c r="AG349" s="2" t="s">
        <v>4317</v>
      </c>
      <c r="AH349" s="2" t="s">
        <v>4318</v>
      </c>
      <c r="AI349" s="2"/>
      <c r="AJ349" s="2"/>
      <c r="AK349" s="2"/>
      <c r="AL349" s="2"/>
      <c r="AM349" s="2"/>
      <c r="AN349" s="2" t="s">
        <v>87</v>
      </c>
      <c r="AO349" s="2" t="s">
        <v>4319</v>
      </c>
      <c r="AP349" s="2" t="s">
        <v>89</v>
      </c>
    </row>
    <row r="350" customFormat="false" ht="15" hidden="false" customHeight="false" outlineLevel="0" collapsed="false">
      <c r="A350" s="8" t="s">
        <v>4320</v>
      </c>
      <c r="B350" s="8" t="s">
        <v>4320</v>
      </c>
      <c r="C350" s="2" t="s">
        <v>4321</v>
      </c>
      <c r="D350" s="2" t="s">
        <v>483</v>
      </c>
      <c r="E350" s="2" t="s">
        <v>484</v>
      </c>
      <c r="F350" s="9" t="n">
        <f aca="false">Precios!R350</f>
        <v>814</v>
      </c>
      <c r="G350" s="2" t="n">
        <v>111</v>
      </c>
      <c r="H350" s="10" t="str">
        <f aca="false">Parámetros!$B$28</f>
        <v>Nuevo</v>
      </c>
      <c r="I350" s="10" t="str">
        <f aca="false">Parámetros!$B$29</f>
        <v>Clásica</v>
      </c>
      <c r="J350" s="11" t="s">
        <v>4322</v>
      </c>
      <c r="K350" s="10" t="str">
        <f aca="false">Parámetros!$B$30</f>
        <v>Mercado Envíos</v>
      </c>
      <c r="L350" s="2" t="str">
        <f aca="false">IF(F350&gt;=Parámetros!$B$7,"Envío gratis (obligatorio en Mercado Libre)",Parámetros!$B$31)</f>
        <v>Envío gratis (obligatorio en Mercado Libre)</v>
      </c>
      <c r="M350" s="10" t="str">
        <f aca="false">Parámetros!$B$32</f>
        <v>No acepto</v>
      </c>
      <c r="N350" s="10" t="str">
        <f aca="false">Parámetros!$B$33</f>
        <v>Sin garantía</v>
      </c>
      <c r="O350" s="2" t="s">
        <v>4323</v>
      </c>
      <c r="P350" s="2" t="s">
        <v>4324</v>
      </c>
      <c r="Q350" s="2" t="s">
        <v>4325</v>
      </c>
      <c r="R350" s="2" t="s">
        <v>4326</v>
      </c>
      <c r="S350" s="2"/>
      <c r="T350" s="2" t="s">
        <v>4327</v>
      </c>
      <c r="U350" s="2" t="n">
        <v>10</v>
      </c>
      <c r="V350" s="2" t="s">
        <v>77</v>
      </c>
      <c r="W350" s="2" t="n">
        <v>1</v>
      </c>
      <c r="X350" s="2" t="s">
        <v>4328</v>
      </c>
      <c r="Y350" s="2" t="s">
        <v>4329</v>
      </c>
      <c r="Z350" s="2" t="s">
        <v>494</v>
      </c>
      <c r="AA350" s="2"/>
      <c r="AB350" s="2"/>
      <c r="AC350" s="2"/>
      <c r="AD350" s="2"/>
      <c r="AE350" s="2"/>
      <c r="AF350" s="2"/>
      <c r="AG350" s="2" t="s">
        <v>4330</v>
      </c>
      <c r="AH350" s="2" t="s">
        <v>4331</v>
      </c>
      <c r="AI350" s="2" t="s">
        <v>4332</v>
      </c>
      <c r="AJ350" s="2"/>
      <c r="AK350" s="2"/>
      <c r="AL350" s="2"/>
      <c r="AM350" s="2"/>
      <c r="AN350" s="2" t="s">
        <v>87</v>
      </c>
      <c r="AO350" s="2" t="s">
        <v>4333</v>
      </c>
      <c r="AP350" s="2" t="s">
        <v>89</v>
      </c>
    </row>
    <row r="351" customFormat="false" ht="15" hidden="false" customHeight="false" outlineLevel="0" collapsed="false">
      <c r="A351" s="8" t="s">
        <v>4334</v>
      </c>
      <c r="B351" s="8" t="s">
        <v>4334</v>
      </c>
      <c r="C351" s="2" t="s">
        <v>4335</v>
      </c>
      <c r="D351" s="2" t="s">
        <v>445</v>
      </c>
      <c r="E351" s="2" t="s">
        <v>446</v>
      </c>
      <c r="F351" s="9" t="n">
        <f aca="false">Precios!R351</f>
        <v>715</v>
      </c>
      <c r="G351" s="2" t="n">
        <v>0</v>
      </c>
      <c r="H351" s="10" t="str">
        <f aca="false">Parámetros!$B$28</f>
        <v>Nuevo</v>
      </c>
      <c r="I351" s="10" t="str">
        <f aca="false">Parámetros!$B$29</f>
        <v>Clásica</v>
      </c>
      <c r="J351" s="11" t="s">
        <v>4336</v>
      </c>
      <c r="K351" s="10" t="str">
        <f aca="false">Parámetros!$B$30</f>
        <v>Mercado Envíos</v>
      </c>
      <c r="L351" s="2" t="str">
        <f aca="false">IF(F351&gt;=Parámetros!$B$7,"Envío gratis (obligatorio en Mercado Libre)",Parámetros!$B$31)</f>
        <v>Envío gratis (obligatorio en Mercado Libre)</v>
      </c>
      <c r="M351" s="10" t="str">
        <f aca="false">Parámetros!$B$32</f>
        <v>No acepto</v>
      </c>
      <c r="N351" s="10" t="str">
        <f aca="false">Parámetros!$B$33</f>
        <v>Sin garantía</v>
      </c>
      <c r="O351" s="2" t="s">
        <v>4337</v>
      </c>
      <c r="P351" s="2" t="s">
        <v>4338</v>
      </c>
      <c r="Q351" s="2" t="s">
        <v>450</v>
      </c>
      <c r="R351" s="2" t="s">
        <v>4339</v>
      </c>
      <c r="S351" s="2"/>
      <c r="T351" s="2" t="s">
        <v>219</v>
      </c>
      <c r="U351" s="2" t="n">
        <v>16</v>
      </c>
      <c r="V351" s="2" t="s">
        <v>220</v>
      </c>
      <c r="W351" s="2" t="n">
        <v>16</v>
      </c>
      <c r="X351" s="2" t="s">
        <v>1722</v>
      </c>
      <c r="Y351" s="2" t="s">
        <v>1723</v>
      </c>
      <c r="Z351" s="2" t="s">
        <v>136</v>
      </c>
      <c r="AA351" s="2"/>
      <c r="AB351" s="2"/>
      <c r="AC351" s="2"/>
      <c r="AD351" s="2"/>
      <c r="AE351" s="2"/>
      <c r="AF351" s="2"/>
      <c r="AG351" s="2" t="s">
        <v>4340</v>
      </c>
      <c r="AH351" s="2" t="s">
        <v>4341</v>
      </c>
      <c r="AI351" s="2" t="s">
        <v>4342</v>
      </c>
      <c r="AJ351" s="2" t="s">
        <v>4343</v>
      </c>
      <c r="AK351" s="2"/>
      <c r="AL351" s="2"/>
      <c r="AM351" s="2"/>
      <c r="AN351" s="2" t="s">
        <v>87</v>
      </c>
      <c r="AO351" s="2" t="s">
        <v>4344</v>
      </c>
      <c r="AP351" s="2" t="s">
        <v>89</v>
      </c>
    </row>
    <row r="352" customFormat="false" ht="15" hidden="false" customHeight="false" outlineLevel="0" collapsed="false">
      <c r="A352" s="8" t="s">
        <v>4345</v>
      </c>
      <c r="B352" s="8" t="s">
        <v>4345</v>
      </c>
      <c r="C352" s="2" t="s">
        <v>740</v>
      </c>
      <c r="D352" s="2" t="s">
        <v>240</v>
      </c>
      <c r="E352" s="2" t="s">
        <v>241</v>
      </c>
      <c r="F352" s="9" t="n">
        <f aca="false">Precios!R352</f>
        <v>229</v>
      </c>
      <c r="G352" s="2" t="n">
        <v>0</v>
      </c>
      <c r="H352" s="10" t="str">
        <f aca="false">Parámetros!$B$28</f>
        <v>Nuevo</v>
      </c>
      <c r="I352" s="10" t="str">
        <f aca="false">Parámetros!$B$29</f>
        <v>Clásica</v>
      </c>
      <c r="J352" s="11" t="s">
        <v>4346</v>
      </c>
      <c r="K352" s="10" t="str">
        <f aca="false">Parámetros!$B$30</f>
        <v>Mercado Envíos</v>
      </c>
      <c r="L352" s="2" t="str">
        <f aca="false">IF(F352&gt;=Parámetros!$B$7,"Envío gratis (obligatorio en Mercado Libre)",Parámetros!$B$31)</f>
        <v>A cargo del comprador</v>
      </c>
      <c r="M352" s="10" t="str">
        <f aca="false">Parámetros!$B$32</f>
        <v>No acepto</v>
      </c>
      <c r="N352" s="10" t="str">
        <f aca="false">Parámetros!$B$33</f>
        <v>Sin garantía</v>
      </c>
      <c r="O352" s="2"/>
      <c r="P352" s="2" t="s">
        <v>587</v>
      </c>
      <c r="Q352" s="2" t="s">
        <v>129</v>
      </c>
      <c r="R352" s="2" t="s">
        <v>4347</v>
      </c>
      <c r="S352" s="2"/>
      <c r="T352" s="2" t="s">
        <v>152</v>
      </c>
      <c r="U352" s="2" t="n">
        <v>12</v>
      </c>
      <c r="V352" s="2" t="s">
        <v>133</v>
      </c>
      <c r="W352" s="2" t="n">
        <v>12</v>
      </c>
      <c r="X352" s="2" t="s">
        <v>589</v>
      </c>
      <c r="Y352" s="2" t="s">
        <v>588</v>
      </c>
      <c r="Z352" s="2" t="s">
        <v>136</v>
      </c>
      <c r="AA352" s="2" t="s">
        <v>1835</v>
      </c>
      <c r="AB352" s="2"/>
      <c r="AC352" s="2"/>
      <c r="AD352" s="2"/>
      <c r="AE352" s="2"/>
      <c r="AF352" s="2" t="s">
        <v>3613</v>
      </c>
      <c r="AG352" s="2" t="s">
        <v>4348</v>
      </c>
      <c r="AH352" s="2" t="s">
        <v>4349</v>
      </c>
      <c r="AI352" s="2" t="s">
        <v>4350</v>
      </c>
      <c r="AJ352" s="2" t="s">
        <v>4351</v>
      </c>
      <c r="AK352" s="2"/>
      <c r="AL352" s="2"/>
      <c r="AM352" s="2"/>
      <c r="AN352" s="2" t="s">
        <v>87</v>
      </c>
      <c r="AO352" s="2" t="s">
        <v>4352</v>
      </c>
      <c r="AP352" s="2" t="s">
        <v>89</v>
      </c>
    </row>
    <row r="353" customFormat="false" ht="15" hidden="false" customHeight="false" outlineLevel="0" collapsed="false">
      <c r="A353" s="8" t="s">
        <v>4353</v>
      </c>
      <c r="B353" s="8" t="s">
        <v>4353</v>
      </c>
      <c r="C353" s="2" t="s">
        <v>4354</v>
      </c>
      <c r="D353" s="2" t="s">
        <v>144</v>
      </c>
      <c r="E353" s="2" t="s">
        <v>145</v>
      </c>
      <c r="F353" s="9" t="n">
        <f aca="false">Precios!R353</f>
        <v>542</v>
      </c>
      <c r="G353" s="2" t="n">
        <v>231</v>
      </c>
      <c r="H353" s="10" t="str">
        <f aca="false">Parámetros!$B$28</f>
        <v>Nuevo</v>
      </c>
      <c r="I353" s="10" t="str">
        <f aca="false">Parámetros!$B$29</f>
        <v>Clásica</v>
      </c>
      <c r="J353" s="11" t="s">
        <v>4355</v>
      </c>
      <c r="K353" s="10" t="str">
        <f aca="false">Parámetros!$B$30</f>
        <v>Mercado Envíos</v>
      </c>
      <c r="L353" s="2" t="str">
        <f aca="false">IF(F353&gt;=Parámetros!$B$7,"Envío gratis (obligatorio en Mercado Libre)",Parámetros!$B$31)</f>
        <v>Envío gratis (obligatorio en Mercado Libre)</v>
      </c>
      <c r="M353" s="10" t="str">
        <f aca="false">Parámetros!$B$32</f>
        <v>No acepto</v>
      </c>
      <c r="N353" s="10" t="str">
        <f aca="false">Parámetros!$B$33</f>
        <v>Sin garantía</v>
      </c>
      <c r="O353" s="2" t="s">
        <v>4356</v>
      </c>
      <c r="P353" s="2" t="s">
        <v>3519</v>
      </c>
      <c r="Q353" s="2" t="s">
        <v>1641</v>
      </c>
      <c r="R353" s="2" t="s">
        <v>3519</v>
      </c>
      <c r="S353" s="2"/>
      <c r="T353" s="2" t="s">
        <v>1257</v>
      </c>
      <c r="U353" s="2" t="n">
        <v>90</v>
      </c>
      <c r="V353" s="2" t="s">
        <v>133</v>
      </c>
      <c r="W353" s="2" t="n">
        <v>90</v>
      </c>
      <c r="X353" s="2" t="s">
        <v>4357</v>
      </c>
      <c r="Y353" s="2" t="s">
        <v>4358</v>
      </c>
      <c r="Z353" s="2" t="s">
        <v>136</v>
      </c>
      <c r="AA353" s="2" t="s">
        <v>81</v>
      </c>
      <c r="AB353" s="2"/>
      <c r="AC353" s="2"/>
      <c r="AD353" s="2"/>
      <c r="AE353" s="2"/>
      <c r="AF353" s="2"/>
      <c r="AG353" s="2" t="s">
        <v>4277</v>
      </c>
      <c r="AH353" s="2" t="s">
        <v>4359</v>
      </c>
      <c r="AI353" s="2" t="s">
        <v>4360</v>
      </c>
      <c r="AJ353" s="2"/>
      <c r="AK353" s="2"/>
      <c r="AL353" s="2"/>
      <c r="AM353" s="2"/>
      <c r="AN353" s="2" t="s">
        <v>87</v>
      </c>
      <c r="AO353" s="2" t="s">
        <v>4361</v>
      </c>
      <c r="AP353" s="2" t="s">
        <v>89</v>
      </c>
    </row>
    <row r="354" customFormat="false" ht="15" hidden="false" customHeight="false" outlineLevel="0" collapsed="false">
      <c r="A354" s="8" t="s">
        <v>4362</v>
      </c>
      <c r="B354" s="8" t="s">
        <v>4362</v>
      </c>
      <c r="C354" s="2" t="s">
        <v>4363</v>
      </c>
      <c r="D354" s="2" t="s">
        <v>68</v>
      </c>
      <c r="E354" s="2" t="s">
        <v>69</v>
      </c>
      <c r="F354" s="9" t="n">
        <f aca="false">Precios!R354</f>
        <v>1398</v>
      </c>
      <c r="G354" s="2" t="n">
        <v>13</v>
      </c>
      <c r="H354" s="10" t="str">
        <f aca="false">Parámetros!$B$28</f>
        <v>Nuevo</v>
      </c>
      <c r="I354" s="10" t="str">
        <f aca="false">Parámetros!$B$29</f>
        <v>Clásica</v>
      </c>
      <c r="J354" s="11" t="s">
        <v>4364</v>
      </c>
      <c r="K354" s="10" t="str">
        <f aca="false">Parámetros!$B$30</f>
        <v>Mercado Envíos</v>
      </c>
      <c r="L354" s="2" t="str">
        <f aca="false">IF(F354&gt;=Parámetros!$B$7,"Envío gratis (obligatorio en Mercado Libre)",Parámetros!$B$31)</f>
        <v>Envío gratis (obligatorio en Mercado Libre)</v>
      </c>
      <c r="M354" s="10" t="str">
        <f aca="false">Parámetros!$B$32</f>
        <v>No acepto</v>
      </c>
      <c r="N354" s="10" t="str">
        <f aca="false">Parámetros!$B$33</f>
        <v>Sin garantía</v>
      </c>
      <c r="O354" s="2" t="s">
        <v>4365</v>
      </c>
      <c r="P354" s="2" t="s">
        <v>4366</v>
      </c>
      <c r="Q354" s="2" t="s">
        <v>4367</v>
      </c>
      <c r="R354" s="2" t="s">
        <v>4368</v>
      </c>
      <c r="S354" s="2"/>
      <c r="T354" s="2" t="s">
        <v>1298</v>
      </c>
      <c r="U354" s="2" t="n">
        <v>30</v>
      </c>
      <c r="V354" s="2" t="s">
        <v>133</v>
      </c>
      <c r="W354" s="2" t="n">
        <v>30</v>
      </c>
      <c r="X354" s="2" t="s">
        <v>4369</v>
      </c>
      <c r="Y354" s="2" t="s">
        <v>4370</v>
      </c>
      <c r="Z354" s="2" t="s">
        <v>136</v>
      </c>
      <c r="AA354" s="2" t="s">
        <v>81</v>
      </c>
      <c r="AB354" s="2"/>
      <c r="AC354" s="2"/>
      <c r="AD354" s="2"/>
      <c r="AE354" s="2"/>
      <c r="AF354" s="2"/>
      <c r="AG354" s="2" t="s">
        <v>4371</v>
      </c>
      <c r="AH354" s="2" t="s">
        <v>4372</v>
      </c>
      <c r="AI354" s="2" t="s">
        <v>4373</v>
      </c>
      <c r="AJ354" s="2"/>
      <c r="AK354" s="2"/>
      <c r="AL354" s="2"/>
      <c r="AM354" s="2"/>
      <c r="AN354" s="2" t="s">
        <v>87</v>
      </c>
      <c r="AO354" s="2" t="s">
        <v>4374</v>
      </c>
      <c r="AP354" s="2" t="s">
        <v>89</v>
      </c>
    </row>
    <row r="355" customFormat="false" ht="15" hidden="false" customHeight="false" outlineLevel="0" collapsed="false">
      <c r="A355" s="8" t="s">
        <v>4375</v>
      </c>
      <c r="B355" s="8" t="s">
        <v>4375</v>
      </c>
      <c r="C355" s="2" t="s">
        <v>4376</v>
      </c>
      <c r="D355" s="2" t="s">
        <v>1811</v>
      </c>
      <c r="E355" s="2" t="s">
        <v>1812</v>
      </c>
      <c r="F355" s="9" t="n">
        <f aca="false">Precios!R355</f>
        <v>557.6</v>
      </c>
      <c r="G355" s="2" t="n">
        <v>98</v>
      </c>
      <c r="H355" s="10" t="str">
        <f aca="false">Parámetros!$B$28</f>
        <v>Nuevo</v>
      </c>
      <c r="I355" s="10" t="str">
        <f aca="false">Parámetros!$B$29</f>
        <v>Clásica</v>
      </c>
      <c r="J355" s="11" t="s">
        <v>4377</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t="s">
        <v>4378</v>
      </c>
      <c r="P355" s="2" t="s">
        <v>4379</v>
      </c>
      <c r="Q355" s="2" t="s">
        <v>4380</v>
      </c>
      <c r="R355" s="2" t="s">
        <v>4381</v>
      </c>
      <c r="S355" s="2"/>
      <c r="T355" s="2" t="s">
        <v>2316</v>
      </c>
      <c r="U355" s="2" t="n">
        <v>15</v>
      </c>
      <c r="V355" s="2" t="s">
        <v>100</v>
      </c>
      <c r="W355" s="2" t="n">
        <v>1</v>
      </c>
      <c r="X355" s="2" t="s">
        <v>4382</v>
      </c>
      <c r="Y355" s="2" t="s">
        <v>4383</v>
      </c>
      <c r="Z355" s="2" t="s">
        <v>1819</v>
      </c>
      <c r="AA355" s="2"/>
      <c r="AB355" s="2"/>
      <c r="AC355" s="2"/>
      <c r="AD355" s="2"/>
      <c r="AE355" s="2"/>
      <c r="AF355" s="2"/>
      <c r="AG355" s="2" t="s">
        <v>4384</v>
      </c>
      <c r="AH355" s="2" t="s">
        <v>4385</v>
      </c>
      <c r="AI355" s="2" t="s">
        <v>4386</v>
      </c>
      <c r="AJ355" s="2"/>
      <c r="AK355" s="2"/>
      <c r="AL355" s="2"/>
      <c r="AM355" s="2"/>
      <c r="AN355" s="2" t="s">
        <v>87</v>
      </c>
      <c r="AO355" s="2" t="s">
        <v>4387</v>
      </c>
      <c r="AP355" s="2" t="s">
        <v>89</v>
      </c>
    </row>
    <row r="356" customFormat="false" ht="15" hidden="false" customHeight="false" outlineLevel="0" collapsed="false">
      <c r="A356" s="8" t="s">
        <v>4388</v>
      </c>
      <c r="B356" s="8" t="s">
        <v>4388</v>
      </c>
      <c r="C356" s="2" t="s">
        <v>4389</v>
      </c>
      <c r="D356" s="2" t="s">
        <v>4390</v>
      </c>
      <c r="E356" s="2" t="s">
        <v>4391</v>
      </c>
      <c r="F356" s="9" t="n">
        <f aca="false">Precios!R356</f>
        <v>359</v>
      </c>
      <c r="G356" s="2" t="n">
        <v>224</v>
      </c>
      <c r="H356" s="10" t="str">
        <f aca="false">Parámetros!$B$28</f>
        <v>Nuevo</v>
      </c>
      <c r="I356" s="10" t="str">
        <f aca="false">Parámetros!$B$29</f>
        <v>Clásica</v>
      </c>
      <c r="J356" s="11" t="s">
        <v>4392</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t="s">
        <v>4393</v>
      </c>
      <c r="P356" s="2" t="s">
        <v>4394</v>
      </c>
      <c r="Q356" s="2" t="s">
        <v>2427</v>
      </c>
      <c r="R356" s="2" t="s">
        <v>4395</v>
      </c>
      <c r="S356" s="2"/>
      <c r="T356" s="2" t="s">
        <v>4396</v>
      </c>
      <c r="U356" s="2" t="n">
        <v>5</v>
      </c>
      <c r="V356" s="2" t="s">
        <v>77</v>
      </c>
      <c r="W356" s="2" t="n">
        <v>1</v>
      </c>
      <c r="X356" s="2" t="s">
        <v>4397</v>
      </c>
      <c r="Y356" s="2"/>
      <c r="Z356" s="2" t="s">
        <v>4398</v>
      </c>
      <c r="AA356" s="2" t="s">
        <v>4399</v>
      </c>
      <c r="AB356" s="2"/>
      <c r="AC356" s="2"/>
      <c r="AD356" s="2"/>
      <c r="AE356" s="2"/>
      <c r="AF356" s="2" t="s">
        <v>4400</v>
      </c>
      <c r="AG356" s="2" t="s">
        <v>4401</v>
      </c>
      <c r="AH356" s="2" t="s">
        <v>4402</v>
      </c>
      <c r="AI356" s="2" t="s">
        <v>4403</v>
      </c>
      <c r="AJ356" s="2" t="s">
        <v>4404</v>
      </c>
      <c r="AK356" s="2"/>
      <c r="AL356" s="2"/>
      <c r="AM356" s="2"/>
      <c r="AN356" s="2" t="s">
        <v>87</v>
      </c>
      <c r="AO356" s="2" t="s">
        <v>4405</v>
      </c>
      <c r="AP356" s="2" t="s">
        <v>89</v>
      </c>
    </row>
    <row r="357" customFormat="false" ht="15" hidden="false" customHeight="false" outlineLevel="0" collapsed="false">
      <c r="A357" s="8" t="s">
        <v>4406</v>
      </c>
      <c r="B357" s="8" t="s">
        <v>4406</v>
      </c>
      <c r="C357" s="2" t="s">
        <v>4407</v>
      </c>
      <c r="D357" s="2" t="s">
        <v>445</v>
      </c>
      <c r="E357" s="2" t="s">
        <v>446</v>
      </c>
      <c r="F357" s="9" t="n">
        <f aca="false">Precios!R357</f>
        <v>1029</v>
      </c>
      <c r="G357" s="2" t="n">
        <v>12</v>
      </c>
      <c r="H357" s="10" t="str">
        <f aca="false">Parámetros!$B$28</f>
        <v>Nuevo</v>
      </c>
      <c r="I357" s="10" t="str">
        <f aca="false">Parámetros!$B$29</f>
        <v>Clásica</v>
      </c>
      <c r="J357" s="11" t="s">
        <v>4408</v>
      </c>
      <c r="K357" s="10" t="str">
        <f aca="false">Parámetros!$B$30</f>
        <v>Mercado Envíos</v>
      </c>
      <c r="L357" s="2" t="str">
        <f aca="false">IF(F357&gt;=Parámetros!$B$7,"Envío gratis (obligatorio en Mercado Libre)",Parámetros!$B$31)</f>
        <v>Envío gratis (obligatorio en Mercado Libre)</v>
      </c>
      <c r="M357" s="10" t="str">
        <f aca="false">Parámetros!$B$32</f>
        <v>No acepto</v>
      </c>
      <c r="N357" s="10" t="str">
        <f aca="false">Parámetros!$B$33</f>
        <v>Sin garantía</v>
      </c>
      <c r="O357" s="2" t="s">
        <v>4409</v>
      </c>
      <c r="P357" s="2" t="s">
        <v>4410</v>
      </c>
      <c r="Q357" s="2" t="s">
        <v>450</v>
      </c>
      <c r="R357" s="2" t="s">
        <v>4410</v>
      </c>
      <c r="S357" s="2"/>
      <c r="T357" s="2" t="s">
        <v>996</v>
      </c>
      <c r="U357" s="2" t="n">
        <v>6</v>
      </c>
      <c r="V357" s="2" t="s">
        <v>171</v>
      </c>
      <c r="W357" s="2" t="n">
        <v>6</v>
      </c>
      <c r="X357" s="2" t="s">
        <v>4411</v>
      </c>
      <c r="Y357" s="2" t="s">
        <v>4412</v>
      </c>
      <c r="Z357" s="2" t="s">
        <v>4413</v>
      </c>
      <c r="AA357" s="2" t="s">
        <v>81</v>
      </c>
      <c r="AB357" s="2"/>
      <c r="AC357" s="2"/>
      <c r="AD357" s="2"/>
      <c r="AE357" s="2"/>
      <c r="AF357" s="2" t="s">
        <v>4414</v>
      </c>
      <c r="AG357" s="2" t="s">
        <v>4415</v>
      </c>
      <c r="AH357" s="2" t="s">
        <v>4416</v>
      </c>
      <c r="AI357" s="2" t="s">
        <v>4417</v>
      </c>
      <c r="AJ357" s="2"/>
      <c r="AK357" s="2"/>
      <c r="AL357" s="2"/>
      <c r="AM357" s="2"/>
      <c r="AN357" s="2" t="s">
        <v>87</v>
      </c>
      <c r="AO357" s="2" t="s">
        <v>4418</v>
      </c>
      <c r="AP357" s="2" t="s">
        <v>89</v>
      </c>
    </row>
    <row r="358" customFormat="false" ht="15" hidden="false" customHeight="false" outlineLevel="0" collapsed="false">
      <c r="A358" s="8" t="s">
        <v>4419</v>
      </c>
      <c r="B358" s="8" t="s">
        <v>4419</v>
      </c>
      <c r="C358" s="2" t="s">
        <v>4420</v>
      </c>
      <c r="D358" s="2" t="s">
        <v>1811</v>
      </c>
      <c r="E358" s="2" t="s">
        <v>1812</v>
      </c>
      <c r="F358" s="9" t="n">
        <f aca="false">Precios!R358</f>
        <v>572</v>
      </c>
      <c r="G358" s="2" t="n">
        <v>114</v>
      </c>
      <c r="H358" s="10" t="str">
        <f aca="false">Parámetros!$B$28</f>
        <v>Nuevo</v>
      </c>
      <c r="I358" s="10" t="str">
        <f aca="false">Parámetros!$B$29</f>
        <v>Clásica</v>
      </c>
      <c r="J358" s="11" t="s">
        <v>4421</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t="s">
        <v>4422</v>
      </c>
      <c r="P358" s="2" t="s">
        <v>4423</v>
      </c>
      <c r="Q358" s="2" t="s">
        <v>4424</v>
      </c>
      <c r="R358" s="2" t="s">
        <v>4425</v>
      </c>
      <c r="S358" s="2"/>
      <c r="T358" s="2" t="s">
        <v>2316</v>
      </c>
      <c r="U358" s="2" t="n">
        <v>40</v>
      </c>
      <c r="V358" s="2" t="s">
        <v>100</v>
      </c>
      <c r="W358" s="2" t="n">
        <v>1</v>
      </c>
      <c r="X358" s="2" t="s">
        <v>4426</v>
      </c>
      <c r="Y358" s="2" t="s">
        <v>4427</v>
      </c>
      <c r="Z358" s="2" t="s">
        <v>1819</v>
      </c>
      <c r="AA358" s="2"/>
      <c r="AB358" s="2"/>
      <c r="AC358" s="2"/>
      <c r="AD358" s="2"/>
      <c r="AE358" s="2"/>
      <c r="AF358" s="2"/>
      <c r="AG358" s="2" t="s">
        <v>4428</v>
      </c>
      <c r="AH358" s="2" t="s">
        <v>4429</v>
      </c>
      <c r="AI358" s="2" t="s">
        <v>4430</v>
      </c>
      <c r="AJ358" s="2"/>
      <c r="AK358" s="2"/>
      <c r="AL358" s="2"/>
      <c r="AM358" s="2"/>
      <c r="AN358" s="2" t="s">
        <v>87</v>
      </c>
      <c r="AO358" s="2" t="s">
        <v>4431</v>
      </c>
      <c r="AP358" s="2" t="s">
        <v>89</v>
      </c>
    </row>
    <row r="359" customFormat="false" ht="15" hidden="false" customHeight="false" outlineLevel="0" collapsed="false">
      <c r="A359" s="8" t="s">
        <v>4432</v>
      </c>
      <c r="B359" s="8" t="s">
        <v>4432</v>
      </c>
      <c r="C359" s="2" t="s">
        <v>4433</v>
      </c>
      <c r="D359" s="2" t="s">
        <v>872</v>
      </c>
      <c r="E359" s="2" t="s">
        <v>873</v>
      </c>
      <c r="F359" s="9" t="n">
        <f aca="false">Precios!R359</f>
        <v>71</v>
      </c>
      <c r="G359" s="2" t="n">
        <v>611</v>
      </c>
      <c r="H359" s="10" t="str">
        <f aca="false">Parámetros!$B$28</f>
        <v>Nuevo</v>
      </c>
      <c r="I359" s="10" t="str">
        <f aca="false">Parámetros!$B$29</f>
        <v>Clásica</v>
      </c>
      <c r="J359" s="11" t="s">
        <v>4434</v>
      </c>
      <c r="K359" s="10" t="str">
        <f aca="false">Parámetros!$B$30</f>
        <v>Mercado Envíos</v>
      </c>
      <c r="L359" s="2" t="str">
        <f aca="false">IF(F359&gt;=Parámetros!$B$7,"Envío gratis (obligatorio en Mercado Libre)",Parámetros!$B$31)</f>
        <v>A cargo del comprador</v>
      </c>
      <c r="M359" s="10" t="str">
        <f aca="false">Parámetros!$B$32</f>
        <v>No acepto</v>
      </c>
      <c r="N359" s="10" t="str">
        <f aca="false">Parámetros!$B$33</f>
        <v>Sin garantía</v>
      </c>
      <c r="O359" s="2" t="s">
        <v>4435</v>
      </c>
      <c r="P359" s="2" t="s">
        <v>166</v>
      </c>
      <c r="Q359" s="2" t="s">
        <v>167</v>
      </c>
      <c r="R359" s="2" t="s">
        <v>4436</v>
      </c>
      <c r="S359" s="2" t="s">
        <v>4437</v>
      </c>
      <c r="T359" s="2" t="s">
        <v>1374</v>
      </c>
      <c r="U359" s="2" t="n">
        <v>80</v>
      </c>
      <c r="V359" s="2" t="s">
        <v>171</v>
      </c>
      <c r="W359" s="2" t="n">
        <v>1</v>
      </c>
      <c r="X359" s="2"/>
      <c r="Y359" s="2"/>
      <c r="Z359" s="2"/>
      <c r="AA359" s="2" t="s">
        <v>1375</v>
      </c>
      <c r="AB359" s="2"/>
      <c r="AC359" s="2" t="s">
        <v>4437</v>
      </c>
      <c r="AD359" s="2"/>
      <c r="AE359" s="2"/>
      <c r="AF359" s="2"/>
      <c r="AG359" s="2" t="s">
        <v>4438</v>
      </c>
      <c r="AH359" s="2" t="s">
        <v>4439</v>
      </c>
      <c r="AI359" s="2" t="s">
        <v>4440</v>
      </c>
      <c r="AJ359" s="2"/>
      <c r="AK359" s="2"/>
      <c r="AL359" s="2"/>
      <c r="AM359" s="2"/>
      <c r="AN359" s="2" t="s">
        <v>175</v>
      </c>
      <c r="AO359" s="2" t="s">
        <v>4441</v>
      </c>
      <c r="AP359" s="2" t="s">
        <v>89</v>
      </c>
    </row>
    <row r="360" customFormat="false" ht="15" hidden="false" customHeight="false" outlineLevel="0" collapsed="false">
      <c r="A360" s="8" t="s">
        <v>4442</v>
      </c>
      <c r="B360" s="8" t="s">
        <v>4442</v>
      </c>
      <c r="C360" s="2" t="s">
        <v>4443</v>
      </c>
      <c r="D360" s="2" t="s">
        <v>303</v>
      </c>
      <c r="E360" s="2" t="s">
        <v>304</v>
      </c>
      <c r="F360" s="9" t="n">
        <f aca="false">Precios!R360</f>
        <v>169</v>
      </c>
      <c r="G360" s="2" t="n">
        <v>599</v>
      </c>
      <c r="H360" s="10" t="str">
        <f aca="false">Parámetros!$B$28</f>
        <v>Nuevo</v>
      </c>
      <c r="I360" s="10" t="str">
        <f aca="false">Parámetros!$B$29</f>
        <v>Clásica</v>
      </c>
      <c r="J360" s="11" t="s">
        <v>4444</v>
      </c>
      <c r="K360" s="10" t="str">
        <f aca="false">Parámetros!$B$30</f>
        <v>Mercado Envíos</v>
      </c>
      <c r="L360" s="2" t="str">
        <f aca="false">IF(F360&gt;=Parámetros!$B$7,"Envío gratis (obligatorio en Mercado Libre)",Parámetros!$B$31)</f>
        <v>A cargo del comprador</v>
      </c>
      <c r="M360" s="10" t="str">
        <f aca="false">Parámetros!$B$32</f>
        <v>No acepto</v>
      </c>
      <c r="N360" s="10" t="str">
        <f aca="false">Parámetros!$B$33</f>
        <v>Sin garantía</v>
      </c>
      <c r="O360" s="2" t="s">
        <v>4445</v>
      </c>
      <c r="P360" s="2" t="s">
        <v>4446</v>
      </c>
      <c r="Q360" s="2" t="s">
        <v>129</v>
      </c>
      <c r="R360" s="2" t="s">
        <v>4446</v>
      </c>
      <c r="S360" s="2" t="s">
        <v>3187</v>
      </c>
      <c r="T360" s="2" t="s">
        <v>4447</v>
      </c>
      <c r="U360" s="2" t="n">
        <v>10</v>
      </c>
      <c r="V360" s="2" t="s">
        <v>133</v>
      </c>
      <c r="W360" s="2" t="n">
        <v>10</v>
      </c>
      <c r="X360" s="2" t="s">
        <v>4448</v>
      </c>
      <c r="Y360" s="2" t="s">
        <v>4449</v>
      </c>
      <c r="Z360" s="2" t="s">
        <v>136</v>
      </c>
      <c r="AA360" s="2" t="s">
        <v>81</v>
      </c>
      <c r="AB360" s="2"/>
      <c r="AC360" s="2" t="s">
        <v>3187</v>
      </c>
      <c r="AD360" s="2"/>
      <c r="AE360" s="2"/>
      <c r="AF360" s="2"/>
      <c r="AG360" s="2" t="s">
        <v>4450</v>
      </c>
      <c r="AH360" s="2" t="s">
        <v>4451</v>
      </c>
      <c r="AI360" s="2" t="s">
        <v>4452</v>
      </c>
      <c r="AJ360" s="2" t="s">
        <v>4453</v>
      </c>
      <c r="AK360" s="2"/>
      <c r="AL360" s="2"/>
      <c r="AM360" s="2"/>
      <c r="AN360" s="2" t="s">
        <v>87</v>
      </c>
      <c r="AO360" s="2" t="s">
        <v>4454</v>
      </c>
      <c r="AP360" s="2" t="s">
        <v>89</v>
      </c>
    </row>
    <row r="361" customFormat="false" ht="15" hidden="false" customHeight="false" outlineLevel="0" collapsed="false">
      <c r="A361" s="8" t="s">
        <v>4455</v>
      </c>
      <c r="B361" s="8" t="s">
        <v>4455</v>
      </c>
      <c r="C361" s="2" t="s">
        <v>4456</v>
      </c>
      <c r="D361" s="2" t="s">
        <v>483</v>
      </c>
      <c r="E361" s="2" t="s">
        <v>484</v>
      </c>
      <c r="F361" s="9" t="n">
        <f aca="false">Precios!R361</f>
        <v>259</v>
      </c>
      <c r="G361" s="2" t="n">
        <v>76</v>
      </c>
      <c r="H361" s="10" t="str">
        <f aca="false">Parámetros!$B$28</f>
        <v>Nuevo</v>
      </c>
      <c r="I361" s="10" t="str">
        <f aca="false">Parámetros!$B$29</f>
        <v>Clásica</v>
      </c>
      <c r="J361" s="11" t="s">
        <v>4457</v>
      </c>
      <c r="K361" s="10" t="str">
        <f aca="false">Parámetros!$B$30</f>
        <v>Mercado Envíos</v>
      </c>
      <c r="L361" s="2" t="str">
        <f aca="false">IF(F361&gt;=Parámetros!$B$7,"Envío gratis (obligatorio en Mercado Libre)",Parámetros!$B$31)</f>
        <v>A cargo del comprador</v>
      </c>
      <c r="M361" s="10" t="str">
        <f aca="false">Parámetros!$B$32</f>
        <v>No acepto</v>
      </c>
      <c r="N361" s="10" t="str">
        <f aca="false">Parámetros!$B$33</f>
        <v>Sin garantía</v>
      </c>
      <c r="O361" s="2" t="s">
        <v>4458</v>
      </c>
      <c r="P361" s="2" t="s">
        <v>4459</v>
      </c>
      <c r="Q361" s="2" t="s">
        <v>4460</v>
      </c>
      <c r="R361" s="2" t="s">
        <v>3279</v>
      </c>
      <c r="S361" s="2"/>
      <c r="T361" s="2" t="s">
        <v>4461</v>
      </c>
      <c r="U361" s="2" t="n">
        <v>3</v>
      </c>
      <c r="V361" s="2" t="s">
        <v>77</v>
      </c>
      <c r="W361" s="2" t="n">
        <v>1</v>
      </c>
      <c r="X361" s="2" t="s">
        <v>3279</v>
      </c>
      <c r="Y361" s="2" t="s">
        <v>3280</v>
      </c>
      <c r="Z361" s="2" t="s">
        <v>494</v>
      </c>
      <c r="AA361" s="2" t="s">
        <v>81</v>
      </c>
      <c r="AB361" s="2"/>
      <c r="AC361" s="2"/>
      <c r="AD361" s="2"/>
      <c r="AE361" s="2"/>
      <c r="AF361" s="2"/>
      <c r="AG361" s="2" t="s">
        <v>4462</v>
      </c>
      <c r="AH361" s="2" t="s">
        <v>4463</v>
      </c>
      <c r="AI361" s="2" t="s">
        <v>4464</v>
      </c>
      <c r="AJ361" s="2"/>
      <c r="AK361" s="2"/>
      <c r="AL361" s="2"/>
      <c r="AM361" s="2"/>
      <c r="AN361" s="2" t="s">
        <v>87</v>
      </c>
      <c r="AO361" s="2" t="s">
        <v>4465</v>
      </c>
      <c r="AP361" s="2" t="s">
        <v>89</v>
      </c>
    </row>
    <row r="362" customFormat="false" ht="15" hidden="false" customHeight="false" outlineLevel="0" collapsed="false">
      <c r="A362" s="8" t="s">
        <v>4466</v>
      </c>
      <c r="B362" s="8" t="s">
        <v>4466</v>
      </c>
      <c r="C362" s="2" t="s">
        <v>4467</v>
      </c>
      <c r="D362" s="2" t="s">
        <v>1059</v>
      </c>
      <c r="E362" s="2" t="s">
        <v>1060</v>
      </c>
      <c r="F362" s="9" t="n">
        <f aca="false">Precios!R362</f>
        <v>384</v>
      </c>
      <c r="G362" s="2" t="n">
        <v>68</v>
      </c>
      <c r="H362" s="10" t="str">
        <f aca="false">Parámetros!$B$28</f>
        <v>Nuevo</v>
      </c>
      <c r="I362" s="10" t="str">
        <f aca="false">Parámetros!$B$29</f>
        <v>Clásica</v>
      </c>
      <c r="J362" s="11" t="s">
        <v>4468</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t="s">
        <v>4469</v>
      </c>
      <c r="P362" s="2" t="s">
        <v>4470</v>
      </c>
      <c r="Q362" s="2" t="s">
        <v>3882</v>
      </c>
      <c r="R362" s="2" t="s">
        <v>4470</v>
      </c>
      <c r="S362" s="2"/>
      <c r="T362" s="2" t="s">
        <v>152</v>
      </c>
      <c r="U362" s="2" t="n">
        <v>20</v>
      </c>
      <c r="V362" s="2" t="s">
        <v>133</v>
      </c>
      <c r="W362" s="2" t="n">
        <v>20</v>
      </c>
      <c r="X362" s="2" t="s">
        <v>4471</v>
      </c>
      <c r="Y362" s="2" t="s">
        <v>4472</v>
      </c>
      <c r="Z362" s="2" t="s">
        <v>136</v>
      </c>
      <c r="AA362" s="2" t="s">
        <v>81</v>
      </c>
      <c r="AB362" s="2"/>
      <c r="AC362" s="2"/>
      <c r="AD362" s="2"/>
      <c r="AE362" s="2"/>
      <c r="AF362" s="2"/>
      <c r="AG362" s="2" t="s">
        <v>4473</v>
      </c>
      <c r="AH362" s="2" t="s">
        <v>4474</v>
      </c>
      <c r="AI362" s="2"/>
      <c r="AJ362" s="2"/>
      <c r="AK362" s="2"/>
      <c r="AL362" s="2"/>
      <c r="AM362" s="2"/>
      <c r="AN362" s="2" t="s">
        <v>87</v>
      </c>
      <c r="AO362" s="2" t="s">
        <v>4475</v>
      </c>
      <c r="AP362" s="2" t="s">
        <v>89</v>
      </c>
    </row>
    <row r="363" customFormat="false" ht="15" hidden="false" customHeight="false" outlineLevel="0" collapsed="false">
      <c r="A363" s="8" t="s">
        <v>4476</v>
      </c>
      <c r="B363" s="8" t="s">
        <v>4476</v>
      </c>
      <c r="C363" s="2" t="s">
        <v>4477</v>
      </c>
      <c r="D363" s="2" t="s">
        <v>144</v>
      </c>
      <c r="E363" s="2" t="s">
        <v>145</v>
      </c>
      <c r="F363" s="9" t="n">
        <f aca="false">Precios!R363</f>
        <v>417</v>
      </c>
      <c r="G363" s="2" t="n">
        <v>0</v>
      </c>
      <c r="H363" s="10" t="str">
        <f aca="false">Parámetros!$B$28</f>
        <v>Nuevo</v>
      </c>
      <c r="I363" s="10" t="str">
        <f aca="false">Parámetros!$B$29</f>
        <v>Clásica</v>
      </c>
      <c r="J363" s="11" t="s">
        <v>4478</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t="s">
        <v>4479</v>
      </c>
      <c r="P363" s="2" t="s">
        <v>4480</v>
      </c>
      <c r="Q363" s="2" t="s">
        <v>336</v>
      </c>
      <c r="R363" s="2" t="s">
        <v>4480</v>
      </c>
      <c r="S363" s="2" t="s">
        <v>4481</v>
      </c>
      <c r="T363" s="2" t="s">
        <v>4482</v>
      </c>
      <c r="U363" s="2" t="n">
        <v>174</v>
      </c>
      <c r="V363" s="2" t="s">
        <v>100</v>
      </c>
      <c r="W363" s="2" t="n">
        <v>1</v>
      </c>
      <c r="X363" s="2" t="s">
        <v>4483</v>
      </c>
      <c r="Y363" s="2"/>
      <c r="Z363" s="2" t="s">
        <v>136</v>
      </c>
      <c r="AA363" s="2" t="s">
        <v>3784</v>
      </c>
      <c r="AB363" s="2"/>
      <c r="AC363" s="2" t="s">
        <v>3187</v>
      </c>
      <c r="AD363" s="2"/>
      <c r="AE363" s="2"/>
      <c r="AF363" s="2"/>
      <c r="AG363" s="2" t="s">
        <v>4484</v>
      </c>
      <c r="AH363" s="2" t="s">
        <v>4485</v>
      </c>
      <c r="AI363" s="2" t="s">
        <v>4486</v>
      </c>
      <c r="AJ363" s="2"/>
      <c r="AK363" s="2"/>
      <c r="AL363" s="2"/>
      <c r="AM363" s="2"/>
      <c r="AN363" s="2" t="s">
        <v>87</v>
      </c>
      <c r="AO363" s="2" t="s">
        <v>4487</v>
      </c>
      <c r="AP363" s="2" t="s">
        <v>89</v>
      </c>
    </row>
    <row r="364" customFormat="false" ht="15" hidden="false" customHeight="false" outlineLevel="0" collapsed="false">
      <c r="A364" s="8" t="s">
        <v>4488</v>
      </c>
      <c r="B364" s="8" t="s">
        <v>4488</v>
      </c>
      <c r="C364" s="2" t="s">
        <v>4489</v>
      </c>
      <c r="D364" s="2" t="s">
        <v>445</v>
      </c>
      <c r="E364" s="2" t="s">
        <v>446</v>
      </c>
      <c r="F364" s="9" t="n">
        <f aca="false">Precios!R364</f>
        <v>570.12</v>
      </c>
      <c r="G364" s="2" t="n">
        <v>61</v>
      </c>
      <c r="H364" s="10" t="str">
        <f aca="false">Parámetros!$B$28</f>
        <v>Nuevo</v>
      </c>
      <c r="I364" s="10" t="str">
        <f aca="false">Parámetros!$B$29</f>
        <v>Clásica</v>
      </c>
      <c r="J364" s="11" t="s">
        <v>4490</v>
      </c>
      <c r="K364" s="10" t="str">
        <f aca="false">Parámetros!$B$30</f>
        <v>Mercado Envíos</v>
      </c>
      <c r="L364" s="2" t="str">
        <f aca="false">IF(F364&gt;=Parámetros!$B$7,"Envío gratis (obligatorio en Mercado Libre)",Parámetros!$B$31)</f>
        <v>Envío gratis (obligatorio en Mercado Libre)</v>
      </c>
      <c r="M364" s="10" t="str">
        <f aca="false">Parámetros!$B$32</f>
        <v>No acepto</v>
      </c>
      <c r="N364" s="10" t="str">
        <f aca="false">Parámetros!$B$33</f>
        <v>Sin garantía</v>
      </c>
      <c r="O364" s="2" t="s">
        <v>4491</v>
      </c>
      <c r="P364" s="2" t="s">
        <v>4492</v>
      </c>
      <c r="Q364" s="2" t="s">
        <v>2427</v>
      </c>
      <c r="R364" s="2" t="s">
        <v>4493</v>
      </c>
      <c r="S364" s="2"/>
      <c r="T364" s="2" t="s">
        <v>152</v>
      </c>
      <c r="U364" s="2" t="n">
        <v>7</v>
      </c>
      <c r="V364" s="2" t="s">
        <v>133</v>
      </c>
      <c r="W364" s="2" t="n">
        <v>7</v>
      </c>
      <c r="X364" s="2" t="s">
        <v>4494</v>
      </c>
      <c r="Y364" s="2" t="s">
        <v>2611</v>
      </c>
      <c r="Z364" s="2" t="s">
        <v>136</v>
      </c>
      <c r="AA364" s="2" t="s">
        <v>81</v>
      </c>
      <c r="AB364" s="2"/>
      <c r="AC364" s="2"/>
      <c r="AD364" s="2"/>
      <c r="AE364" s="2"/>
      <c r="AF364" s="2"/>
      <c r="AG364" s="2" t="s">
        <v>4495</v>
      </c>
      <c r="AH364" s="2" t="s">
        <v>4496</v>
      </c>
      <c r="AI364" s="2" t="s">
        <v>4497</v>
      </c>
      <c r="AJ364" s="2" t="s">
        <v>4498</v>
      </c>
      <c r="AK364" s="2"/>
      <c r="AL364" s="2"/>
      <c r="AM364" s="2"/>
      <c r="AN364" s="2" t="s">
        <v>87</v>
      </c>
      <c r="AO364" s="2" t="s">
        <v>4499</v>
      </c>
      <c r="AP364" s="2" t="s">
        <v>89</v>
      </c>
    </row>
    <row r="365" customFormat="false" ht="15" hidden="false" customHeight="false" outlineLevel="0" collapsed="false">
      <c r="A365" s="8" t="s">
        <v>4500</v>
      </c>
      <c r="B365" s="8" t="s">
        <v>4500</v>
      </c>
      <c r="C365" s="2" t="s">
        <v>4501</v>
      </c>
      <c r="D365" s="2" t="s">
        <v>350</v>
      </c>
      <c r="E365" s="2" t="s">
        <v>351</v>
      </c>
      <c r="F365" s="9" t="n">
        <f aca="false">Precios!R365</f>
        <v>1309</v>
      </c>
      <c r="G365" s="2" t="n">
        <v>0</v>
      </c>
      <c r="H365" s="10" t="str">
        <f aca="false">Parámetros!$B$28</f>
        <v>Nuevo</v>
      </c>
      <c r="I365" s="10" t="str">
        <f aca="false">Parámetros!$B$29</f>
        <v>Clásica</v>
      </c>
      <c r="J365" s="11" t="s">
        <v>4502</v>
      </c>
      <c r="K365" s="10" t="str">
        <f aca="false">Parámetros!$B$30</f>
        <v>Mercado Envíos</v>
      </c>
      <c r="L365" s="2" t="str">
        <f aca="false">IF(F365&gt;=Parámetros!$B$7,"Envío gratis (obligatorio en Mercado Libre)",Parámetros!$B$31)</f>
        <v>Envío gratis (obligatorio en Mercado Libre)</v>
      </c>
      <c r="M365" s="10" t="str">
        <f aca="false">Parámetros!$B$32</f>
        <v>No acepto</v>
      </c>
      <c r="N365" s="10" t="str">
        <f aca="false">Parámetros!$B$33</f>
        <v>Sin garantía</v>
      </c>
      <c r="O365" s="2" t="s">
        <v>4503</v>
      </c>
      <c r="P365" s="2" t="s">
        <v>4423</v>
      </c>
      <c r="Q365" s="2" t="s">
        <v>3856</v>
      </c>
      <c r="R365" s="2" t="s">
        <v>4423</v>
      </c>
      <c r="S365" s="2" t="s">
        <v>4504</v>
      </c>
      <c r="T365" s="2" t="s">
        <v>544</v>
      </c>
      <c r="U365" s="2" t="n">
        <v>12</v>
      </c>
      <c r="V365" s="2" t="s">
        <v>100</v>
      </c>
      <c r="W365" s="2" t="n">
        <v>10</v>
      </c>
      <c r="X365" s="2" t="s">
        <v>4505</v>
      </c>
      <c r="Y365" s="2" t="s">
        <v>4506</v>
      </c>
      <c r="Z365" s="2" t="s">
        <v>136</v>
      </c>
      <c r="AA365" s="2"/>
      <c r="AB365" s="2"/>
      <c r="AC365" s="2"/>
      <c r="AD365" s="2"/>
      <c r="AE365" s="2"/>
      <c r="AF365" s="2" t="s">
        <v>4507</v>
      </c>
      <c r="AG365" s="2" t="s">
        <v>4508</v>
      </c>
      <c r="AH365" s="2" t="s">
        <v>4509</v>
      </c>
      <c r="AI365" s="2" t="s">
        <v>4510</v>
      </c>
      <c r="AJ365" s="2" t="s">
        <v>4511</v>
      </c>
      <c r="AK365" s="2" t="s">
        <v>4512</v>
      </c>
      <c r="AL365" s="2"/>
      <c r="AM365" s="2"/>
      <c r="AN365" s="2" t="s">
        <v>87</v>
      </c>
      <c r="AO365" s="2" t="s">
        <v>4513</v>
      </c>
      <c r="AP365" s="2" t="s">
        <v>89</v>
      </c>
    </row>
    <row r="366" customFormat="false" ht="15" hidden="false" customHeight="false" outlineLevel="0" collapsed="false">
      <c r="A366" s="8" t="s">
        <v>4514</v>
      </c>
      <c r="B366" s="8" t="s">
        <v>4514</v>
      </c>
      <c r="C366" s="2" t="s">
        <v>4515</v>
      </c>
      <c r="D366" s="2" t="s">
        <v>1093</v>
      </c>
      <c r="E366" s="2" t="s">
        <v>1094</v>
      </c>
      <c r="F366" s="9" t="n">
        <f aca="false">Precios!R366</f>
        <v>227</v>
      </c>
      <c r="G366" s="2" t="n">
        <v>0</v>
      </c>
      <c r="H366" s="10" t="str">
        <f aca="false">Parámetros!$B$28</f>
        <v>Nuevo</v>
      </c>
      <c r="I366" s="10" t="str">
        <f aca="false">Parámetros!$B$29</f>
        <v>Clásica</v>
      </c>
      <c r="J366" s="11" t="s">
        <v>4516</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t="s">
        <v>4517</v>
      </c>
      <c r="P366" s="2" t="s">
        <v>1603</v>
      </c>
      <c r="Q366" s="2" t="s">
        <v>4518</v>
      </c>
      <c r="R366" s="2" t="s">
        <v>1604</v>
      </c>
      <c r="S366" s="2" t="s">
        <v>4519</v>
      </c>
      <c r="T366" s="2" t="s">
        <v>4520</v>
      </c>
      <c r="U366" s="2" t="n">
        <v>3</v>
      </c>
      <c r="V366" s="2" t="s">
        <v>1432</v>
      </c>
      <c r="W366" s="2" t="n">
        <v>3</v>
      </c>
      <c r="X366" s="2" t="s">
        <v>1607</v>
      </c>
      <c r="Y366" s="2" t="s">
        <v>4521</v>
      </c>
      <c r="Z366" s="2" t="s">
        <v>1435</v>
      </c>
      <c r="AA366" s="2"/>
      <c r="AB366" s="2"/>
      <c r="AC366" s="2"/>
      <c r="AD366" s="2" t="s">
        <v>566</v>
      </c>
      <c r="AE366" s="2"/>
      <c r="AF366" s="2"/>
      <c r="AG366" s="2" t="s">
        <v>4522</v>
      </c>
      <c r="AH366" s="2" t="s">
        <v>4523</v>
      </c>
      <c r="AI366" s="2"/>
      <c r="AJ366" s="2"/>
      <c r="AK366" s="2"/>
      <c r="AL366" s="2"/>
      <c r="AM366" s="2"/>
      <c r="AN366" s="2" t="s">
        <v>87</v>
      </c>
      <c r="AO366" s="2" t="s">
        <v>4524</v>
      </c>
      <c r="AP366" s="2" t="s">
        <v>89</v>
      </c>
    </row>
    <row r="367" customFormat="false" ht="15" hidden="false" customHeight="false" outlineLevel="0" collapsed="false">
      <c r="A367" s="8" t="s">
        <v>4525</v>
      </c>
      <c r="B367" s="8" t="s">
        <v>4525</v>
      </c>
      <c r="C367" s="2" t="s">
        <v>4526</v>
      </c>
      <c r="D367" s="2" t="s">
        <v>4527</v>
      </c>
      <c r="E367" s="2" t="s">
        <v>4528</v>
      </c>
      <c r="F367" s="9" t="n">
        <f aca="false">Precios!R367</f>
        <v>652</v>
      </c>
      <c r="G367" s="2" t="n">
        <v>25</v>
      </c>
      <c r="H367" s="10" t="str">
        <f aca="false">Parámetros!$B$28</f>
        <v>Nuevo</v>
      </c>
      <c r="I367" s="10" t="str">
        <f aca="false">Parámetros!$B$29</f>
        <v>Clásica</v>
      </c>
      <c r="J367" s="11" t="s">
        <v>4529</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c r="P367" s="2" t="s">
        <v>847</v>
      </c>
      <c r="Q367" s="2"/>
      <c r="R367" s="2"/>
      <c r="S367" s="2"/>
      <c r="T367" s="2" t="s">
        <v>4530</v>
      </c>
      <c r="U367" s="2" t="n">
        <v>1</v>
      </c>
      <c r="V367" s="2" t="s">
        <v>1994</v>
      </c>
      <c r="W367" s="2" t="n">
        <v>12</v>
      </c>
      <c r="X367" s="2"/>
      <c r="Y367" s="2" t="s">
        <v>4531</v>
      </c>
      <c r="Z367" s="2" t="s">
        <v>341</v>
      </c>
      <c r="AA367" s="2"/>
      <c r="AB367" s="2"/>
      <c r="AC367" s="2"/>
      <c r="AD367" s="2"/>
      <c r="AE367" s="2"/>
      <c r="AF367" s="2"/>
      <c r="AG367" s="2" t="s">
        <v>4532</v>
      </c>
      <c r="AH367" s="2" t="s">
        <v>4533</v>
      </c>
      <c r="AI367" s="2"/>
      <c r="AJ367" s="2"/>
      <c r="AK367" s="2"/>
      <c r="AL367" s="2"/>
      <c r="AM367" s="2"/>
      <c r="AN367" s="2" t="s">
        <v>87</v>
      </c>
      <c r="AO367" s="2" t="s">
        <v>4534</v>
      </c>
      <c r="AP367" s="2" t="s">
        <v>89</v>
      </c>
    </row>
    <row r="368" customFormat="false" ht="15" hidden="false" customHeight="false" outlineLevel="0" collapsed="false">
      <c r="A368" s="8" t="s">
        <v>4535</v>
      </c>
      <c r="B368" s="8" t="s">
        <v>4535</v>
      </c>
      <c r="C368" s="2" t="s">
        <v>4536</v>
      </c>
      <c r="D368" s="2" t="s">
        <v>750</v>
      </c>
      <c r="E368" s="2" t="s">
        <v>751</v>
      </c>
      <c r="F368" s="9" t="n">
        <f aca="false">Precios!R368</f>
        <v>194</v>
      </c>
      <c r="G368" s="2" t="n">
        <v>313</v>
      </c>
      <c r="H368" s="10" t="str">
        <f aca="false">Parámetros!$B$28</f>
        <v>Nuevo</v>
      </c>
      <c r="I368" s="10" t="str">
        <f aca="false">Parámetros!$B$29</f>
        <v>Clásica</v>
      </c>
      <c r="J368" s="11" t="s">
        <v>4537</v>
      </c>
      <c r="K368" s="10" t="str">
        <f aca="false">Parámetros!$B$30</f>
        <v>Mercado Envíos</v>
      </c>
      <c r="L368" s="2" t="str">
        <f aca="false">IF(F368&gt;=Parámetros!$B$7,"Envío gratis (obligatorio en Mercado Libre)",Parámetros!$B$31)</f>
        <v>A cargo del comprador</v>
      </c>
      <c r="M368" s="10" t="str">
        <f aca="false">Parámetros!$B$32</f>
        <v>No acepto</v>
      </c>
      <c r="N368" s="10" t="str">
        <f aca="false">Parámetros!$B$33</f>
        <v>Sin garantía</v>
      </c>
      <c r="O368" s="2" t="s">
        <v>4538</v>
      </c>
      <c r="P368" s="2" t="s">
        <v>3291</v>
      </c>
      <c r="Q368" s="2" t="s">
        <v>1126</v>
      </c>
      <c r="R368" s="2" t="s">
        <v>4539</v>
      </c>
      <c r="S368" s="2" t="s">
        <v>1222</v>
      </c>
      <c r="T368" s="2" t="s">
        <v>4540</v>
      </c>
      <c r="U368" s="2" t="n">
        <v>140</v>
      </c>
      <c r="V368" s="2" t="s">
        <v>77</v>
      </c>
      <c r="W368" s="2" t="n">
        <v>1</v>
      </c>
      <c r="X368" s="2" t="s">
        <v>4541</v>
      </c>
      <c r="Y368" s="2" t="s">
        <v>4542</v>
      </c>
      <c r="Z368" s="2" t="s">
        <v>136</v>
      </c>
      <c r="AA368" s="2" t="s">
        <v>4543</v>
      </c>
      <c r="AB368" s="2"/>
      <c r="AC368" s="2" t="s">
        <v>1461</v>
      </c>
      <c r="AD368" s="2"/>
      <c r="AE368" s="2"/>
      <c r="AF368" s="2"/>
      <c r="AG368" s="2" t="s">
        <v>4544</v>
      </c>
      <c r="AH368" s="2" t="s">
        <v>4545</v>
      </c>
      <c r="AI368" s="2"/>
      <c r="AJ368" s="2"/>
      <c r="AK368" s="2"/>
      <c r="AL368" s="2"/>
      <c r="AM368" s="2"/>
      <c r="AN368" s="2" t="s">
        <v>87</v>
      </c>
      <c r="AO368" s="2" t="s">
        <v>4546</v>
      </c>
      <c r="AP368" s="2" t="s">
        <v>89</v>
      </c>
    </row>
    <row r="369" customFormat="false" ht="15" hidden="false" customHeight="false" outlineLevel="0" collapsed="false">
      <c r="A369" s="8" t="s">
        <v>4547</v>
      </c>
      <c r="B369" s="8" t="s">
        <v>4547</v>
      </c>
      <c r="C369" s="2" t="s">
        <v>4548</v>
      </c>
      <c r="D369" s="2" t="s">
        <v>445</v>
      </c>
      <c r="E369" s="2" t="s">
        <v>446</v>
      </c>
      <c r="F369" s="9" t="n">
        <f aca="false">Precios!R369</f>
        <v>429</v>
      </c>
      <c r="G369" s="2" t="n">
        <v>95</v>
      </c>
      <c r="H369" s="10" t="str">
        <f aca="false">Parámetros!$B$28</f>
        <v>Nuevo</v>
      </c>
      <c r="I369" s="10" t="str">
        <f aca="false">Parámetros!$B$29</f>
        <v>Clásica</v>
      </c>
      <c r="J369" s="11" t="s">
        <v>4549</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t="s">
        <v>4550</v>
      </c>
      <c r="P369" s="2" t="s">
        <v>2325</v>
      </c>
      <c r="Q369" s="2" t="s">
        <v>949</v>
      </c>
      <c r="R369" s="2"/>
      <c r="S369" s="2"/>
      <c r="T369" s="2" t="s">
        <v>1736</v>
      </c>
      <c r="U369" s="2" t="n">
        <v>12</v>
      </c>
      <c r="V369" s="2" t="s">
        <v>1736</v>
      </c>
      <c r="W369" s="2" t="n">
        <v>12</v>
      </c>
      <c r="X369" s="2" t="s">
        <v>4551</v>
      </c>
      <c r="Y369" s="2" t="s">
        <v>2611</v>
      </c>
      <c r="Z369" s="2" t="s">
        <v>136</v>
      </c>
      <c r="AA369" s="2"/>
      <c r="AB369" s="2"/>
      <c r="AC369" s="2"/>
      <c r="AD369" s="2"/>
      <c r="AE369" s="2"/>
      <c r="AF369" s="2"/>
      <c r="AG369" s="2" t="s">
        <v>4552</v>
      </c>
      <c r="AH369" s="2" t="s">
        <v>4553</v>
      </c>
      <c r="AI369" s="2" t="s">
        <v>4554</v>
      </c>
      <c r="AJ369" s="2" t="s">
        <v>4555</v>
      </c>
      <c r="AK369" s="2" t="s">
        <v>4556</v>
      </c>
      <c r="AL369" s="2"/>
      <c r="AM369" s="2"/>
      <c r="AN369" s="2" t="s">
        <v>87</v>
      </c>
      <c r="AO369" s="2" t="s">
        <v>4557</v>
      </c>
      <c r="AP369" s="2" t="s">
        <v>89</v>
      </c>
    </row>
    <row r="370" customFormat="false" ht="15" hidden="false" customHeight="false" outlineLevel="0" collapsed="false">
      <c r="A370" s="8" t="s">
        <v>4558</v>
      </c>
      <c r="B370" s="8" t="s">
        <v>4558</v>
      </c>
      <c r="C370" s="2" t="s">
        <v>4559</v>
      </c>
      <c r="D370" s="2" t="s">
        <v>240</v>
      </c>
      <c r="E370" s="2" t="s">
        <v>241</v>
      </c>
      <c r="F370" s="9" t="n">
        <f aca="false">Precios!R370</f>
        <v>598</v>
      </c>
      <c r="G370" s="2" t="n">
        <v>145</v>
      </c>
      <c r="H370" s="10" t="str">
        <f aca="false">Parámetros!$B$28</f>
        <v>Nuevo</v>
      </c>
      <c r="I370" s="10" t="str">
        <f aca="false">Parámetros!$B$29</f>
        <v>Clásica</v>
      </c>
      <c r="J370" s="11" t="s">
        <v>4560</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t="s">
        <v>4561</v>
      </c>
      <c r="P370" s="2" t="s">
        <v>1110</v>
      </c>
      <c r="Q370" s="2" t="s">
        <v>949</v>
      </c>
      <c r="R370" s="2" t="s">
        <v>4562</v>
      </c>
      <c r="S370" s="2"/>
      <c r="T370" s="2" t="s">
        <v>1736</v>
      </c>
      <c r="U370" s="2" t="n">
        <v>20</v>
      </c>
      <c r="V370" s="2" t="s">
        <v>1736</v>
      </c>
      <c r="W370" s="2" t="n">
        <v>20</v>
      </c>
      <c r="X370" s="2" t="s">
        <v>4563</v>
      </c>
      <c r="Y370" s="2" t="s">
        <v>4564</v>
      </c>
      <c r="Z370" s="2" t="s">
        <v>136</v>
      </c>
      <c r="AA370" s="2" t="s">
        <v>4565</v>
      </c>
      <c r="AB370" s="2"/>
      <c r="AC370" s="2"/>
      <c r="AD370" s="2"/>
      <c r="AE370" s="2"/>
      <c r="AF370" s="2"/>
      <c r="AG370" s="2" t="s">
        <v>4566</v>
      </c>
      <c r="AH370" s="2" t="s">
        <v>4567</v>
      </c>
      <c r="AI370" s="2" t="s">
        <v>4568</v>
      </c>
      <c r="AJ370" s="2"/>
      <c r="AK370" s="2"/>
      <c r="AL370" s="2"/>
      <c r="AM370" s="2"/>
      <c r="AN370" s="2" t="s">
        <v>87</v>
      </c>
      <c r="AO370" s="2" t="s">
        <v>4569</v>
      </c>
      <c r="AP370" s="2" t="s">
        <v>89</v>
      </c>
    </row>
    <row r="371" customFormat="false" ht="15" hidden="false" customHeight="false" outlineLevel="0" collapsed="false">
      <c r="A371" s="8" t="s">
        <v>4570</v>
      </c>
      <c r="B371" s="8" t="s">
        <v>4570</v>
      </c>
      <c r="C371" s="2" t="s">
        <v>4571</v>
      </c>
      <c r="D371" s="2" t="s">
        <v>144</v>
      </c>
      <c r="E371" s="2" t="s">
        <v>145</v>
      </c>
      <c r="F371" s="9" t="n">
        <f aca="false">Precios!R371</f>
        <v>250.01</v>
      </c>
      <c r="G371" s="2" t="n">
        <v>1356</v>
      </c>
      <c r="H371" s="10" t="str">
        <f aca="false">Parámetros!$B$28</f>
        <v>Nuevo</v>
      </c>
      <c r="I371" s="10" t="str">
        <f aca="false">Parámetros!$B$29</f>
        <v>Clásica</v>
      </c>
      <c r="J371" s="11" t="s">
        <v>4572</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t="s">
        <v>4573</v>
      </c>
      <c r="P371" s="2" t="s">
        <v>4574</v>
      </c>
      <c r="Q371" s="2"/>
      <c r="R371" s="2" t="s">
        <v>4574</v>
      </c>
      <c r="S371" s="2"/>
      <c r="T371" s="2" t="s">
        <v>544</v>
      </c>
      <c r="U371" s="2" t="n">
        <v>5</v>
      </c>
      <c r="V371" s="2" t="s">
        <v>100</v>
      </c>
      <c r="W371" s="2" t="n">
        <v>50</v>
      </c>
      <c r="X371" s="2" t="s">
        <v>4575</v>
      </c>
      <c r="Y371" s="2"/>
      <c r="Z371" s="2" t="s">
        <v>136</v>
      </c>
      <c r="AA371" s="2"/>
      <c r="AB371" s="2"/>
      <c r="AC371" s="2"/>
      <c r="AD371" s="2"/>
      <c r="AE371" s="2"/>
      <c r="AF371" s="2"/>
      <c r="AG371" s="2" t="s">
        <v>4576</v>
      </c>
      <c r="AH371" s="2" t="s">
        <v>4577</v>
      </c>
      <c r="AI371" s="2"/>
      <c r="AJ371" s="2"/>
      <c r="AK371" s="2"/>
      <c r="AL371" s="2"/>
      <c r="AM371" s="2"/>
      <c r="AN371" s="2" t="s">
        <v>87</v>
      </c>
      <c r="AO371" s="2" t="s">
        <v>4578</v>
      </c>
      <c r="AP371" s="2" t="s">
        <v>89</v>
      </c>
    </row>
    <row r="372" customFormat="false" ht="15" hidden="false" customHeight="false" outlineLevel="0" collapsed="false">
      <c r="A372" s="8" t="s">
        <v>4579</v>
      </c>
      <c r="B372" s="8" t="s">
        <v>4579</v>
      </c>
      <c r="C372" s="2" t="s">
        <v>4580</v>
      </c>
      <c r="D372" s="2" t="s">
        <v>350</v>
      </c>
      <c r="E372" s="2" t="s">
        <v>351</v>
      </c>
      <c r="F372" s="9" t="n">
        <f aca="false">Precios!R372</f>
        <v>662</v>
      </c>
      <c r="G372" s="2" t="n">
        <v>27</v>
      </c>
      <c r="H372" s="10" t="str">
        <f aca="false">Parámetros!$B$28</f>
        <v>Nuevo</v>
      </c>
      <c r="I372" s="10" t="str">
        <f aca="false">Parámetros!$B$29</f>
        <v>Clásica</v>
      </c>
      <c r="J372" s="11" t="s">
        <v>4581</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t="s">
        <v>4582</v>
      </c>
      <c r="P372" s="2" t="s">
        <v>4583</v>
      </c>
      <c r="Q372" s="2" t="s">
        <v>791</v>
      </c>
      <c r="R372" s="2" t="s">
        <v>4584</v>
      </c>
      <c r="S372" s="2"/>
      <c r="T372" s="2" t="s">
        <v>133</v>
      </c>
      <c r="U372" s="2" t="n">
        <v>50</v>
      </c>
      <c r="V372" s="2" t="s">
        <v>133</v>
      </c>
      <c r="W372" s="2" t="n">
        <v>50</v>
      </c>
      <c r="X372" s="2" t="s">
        <v>4585</v>
      </c>
      <c r="Y372" s="2" t="s">
        <v>4586</v>
      </c>
      <c r="Z372" s="2" t="s">
        <v>136</v>
      </c>
      <c r="AA372" s="2" t="s">
        <v>1835</v>
      </c>
      <c r="AB372" s="2"/>
      <c r="AC372" s="2"/>
      <c r="AD372" s="2"/>
      <c r="AE372" s="2"/>
      <c r="AF372" s="2"/>
      <c r="AG372" s="2" t="s">
        <v>4587</v>
      </c>
      <c r="AH372" s="2" t="s">
        <v>4588</v>
      </c>
      <c r="AI372" s="2"/>
      <c r="AJ372" s="2"/>
      <c r="AK372" s="2"/>
      <c r="AL372" s="2"/>
      <c r="AM372" s="2"/>
      <c r="AN372" s="2" t="s">
        <v>87</v>
      </c>
      <c r="AO372" s="2" t="s">
        <v>4589</v>
      </c>
      <c r="AP372" s="2" t="s">
        <v>89</v>
      </c>
    </row>
    <row r="373" customFormat="false" ht="15" hidden="false" customHeight="false" outlineLevel="0" collapsed="false">
      <c r="A373" s="8" t="s">
        <v>4590</v>
      </c>
      <c r="B373" s="8" t="s">
        <v>4590</v>
      </c>
      <c r="C373" s="2" t="s">
        <v>4591</v>
      </c>
      <c r="D373" s="2" t="s">
        <v>445</v>
      </c>
      <c r="E373" s="2" t="s">
        <v>446</v>
      </c>
      <c r="F373" s="9" t="n">
        <f aca="false">Precios!R373</f>
        <v>549</v>
      </c>
      <c r="G373" s="2" t="n">
        <v>0</v>
      </c>
      <c r="H373" s="10" t="str">
        <f aca="false">Parámetros!$B$28</f>
        <v>Nuevo</v>
      </c>
      <c r="I373" s="10" t="str">
        <f aca="false">Parámetros!$B$29</f>
        <v>Clásica</v>
      </c>
      <c r="J373" s="11" t="s">
        <v>4592</v>
      </c>
      <c r="K373" s="10" t="str">
        <f aca="false">Parámetros!$B$30</f>
        <v>Mercado Envíos</v>
      </c>
      <c r="L373" s="2" t="str">
        <f aca="false">IF(F373&gt;=Parámetros!$B$7,"Envío gratis (obligatorio en Mercado Libre)",Parámetros!$B$31)</f>
        <v>Envío gratis (obligatorio en Mercado Libre)</v>
      </c>
      <c r="M373" s="10" t="str">
        <f aca="false">Parámetros!$B$32</f>
        <v>No acepto</v>
      </c>
      <c r="N373" s="10" t="str">
        <f aca="false">Parámetros!$B$33</f>
        <v>Sin garantía</v>
      </c>
      <c r="O373" s="2" t="s">
        <v>4593</v>
      </c>
      <c r="P373" s="2" t="s">
        <v>4594</v>
      </c>
      <c r="Q373" s="2" t="s">
        <v>1016</v>
      </c>
      <c r="R373" s="2"/>
      <c r="S373" s="2"/>
      <c r="T373" s="2" t="s">
        <v>133</v>
      </c>
      <c r="U373" s="2" t="n">
        <v>3</v>
      </c>
      <c r="V373" s="2" t="s">
        <v>133</v>
      </c>
      <c r="W373" s="2" t="n">
        <v>3</v>
      </c>
      <c r="X373" s="2" t="s">
        <v>4595</v>
      </c>
      <c r="Y373" s="2" t="s">
        <v>451</v>
      </c>
      <c r="Z373" s="2" t="s">
        <v>136</v>
      </c>
      <c r="AA373" s="2"/>
      <c r="AB373" s="2"/>
      <c r="AC373" s="2"/>
      <c r="AD373" s="2"/>
      <c r="AE373" s="2"/>
      <c r="AF373" s="2"/>
      <c r="AG373" s="2" t="s">
        <v>4596</v>
      </c>
      <c r="AH373" s="2" t="s">
        <v>4597</v>
      </c>
      <c r="AI373" s="2" t="s">
        <v>4598</v>
      </c>
      <c r="AJ373" s="2"/>
      <c r="AK373" s="2"/>
      <c r="AL373" s="2"/>
      <c r="AM373" s="2"/>
      <c r="AN373" s="2" t="s">
        <v>87</v>
      </c>
      <c r="AO373" s="2" t="s">
        <v>4599</v>
      </c>
      <c r="AP373" s="2" t="s">
        <v>89</v>
      </c>
    </row>
    <row r="374" customFormat="false" ht="15" hidden="false" customHeight="false" outlineLevel="0" collapsed="false">
      <c r="A374" s="8" t="s">
        <v>4600</v>
      </c>
      <c r="B374" s="8" t="s">
        <v>4600</v>
      </c>
      <c r="C374" s="2" t="s">
        <v>4601</v>
      </c>
      <c r="D374" s="2" t="s">
        <v>596</v>
      </c>
      <c r="E374" s="2" t="s">
        <v>597</v>
      </c>
      <c r="F374" s="9" t="n">
        <f aca="false">Precios!R374</f>
        <v>217</v>
      </c>
      <c r="G374" s="2" t="n">
        <v>5</v>
      </c>
      <c r="H374" s="10" t="str">
        <f aca="false">Parámetros!$B$28</f>
        <v>Nuevo</v>
      </c>
      <c r="I374" s="10" t="str">
        <f aca="false">Parámetros!$B$29</f>
        <v>Clásica</v>
      </c>
      <c r="J374" s="11" t="s">
        <v>4602</v>
      </c>
      <c r="K374" s="10" t="str">
        <f aca="false">Parámetros!$B$30</f>
        <v>Mercado Envíos</v>
      </c>
      <c r="L374" s="2" t="str">
        <f aca="false">IF(F374&gt;=Parámetros!$B$7,"Envío gratis (obligatorio en Mercado Libre)",Parámetros!$B$31)</f>
        <v>A cargo del comprador</v>
      </c>
      <c r="M374" s="10" t="str">
        <f aca="false">Parámetros!$B$32</f>
        <v>No acepto</v>
      </c>
      <c r="N374" s="10" t="str">
        <f aca="false">Parámetros!$B$33</f>
        <v>Sin garantía</v>
      </c>
      <c r="O374" s="2" t="s">
        <v>4603</v>
      </c>
      <c r="P374" s="2" t="s">
        <v>3671</v>
      </c>
      <c r="Q374" s="2" t="s">
        <v>3672</v>
      </c>
      <c r="R374" s="2" t="s">
        <v>3673</v>
      </c>
      <c r="S374" s="2" t="s">
        <v>4604</v>
      </c>
      <c r="T374" s="2" t="s">
        <v>4605</v>
      </c>
      <c r="U374" s="2" t="n">
        <v>13</v>
      </c>
      <c r="V374" s="2" t="s">
        <v>171</v>
      </c>
      <c r="W374" s="2" t="n">
        <v>13</v>
      </c>
      <c r="X374" s="2"/>
      <c r="Y374" s="2"/>
      <c r="Z374" s="2"/>
      <c r="AA374" s="2"/>
      <c r="AB374" s="2" t="s">
        <v>4606</v>
      </c>
      <c r="AC374" s="2"/>
      <c r="AD374" s="2" t="s">
        <v>103</v>
      </c>
      <c r="AE374" s="2"/>
      <c r="AF374" s="2"/>
      <c r="AG374" s="2" t="s">
        <v>4607</v>
      </c>
      <c r="AH374" s="2" t="s">
        <v>4608</v>
      </c>
      <c r="AI374" s="2" t="s">
        <v>4609</v>
      </c>
      <c r="AJ374" s="2" t="s">
        <v>4610</v>
      </c>
      <c r="AK374" s="2"/>
      <c r="AL374" s="2"/>
      <c r="AM374" s="2"/>
      <c r="AN374" s="2" t="s">
        <v>175</v>
      </c>
      <c r="AO374" s="2" t="s">
        <v>4611</v>
      </c>
      <c r="AP374" s="2" t="s">
        <v>89</v>
      </c>
    </row>
    <row r="375" customFormat="false" ht="15" hidden="false" customHeight="false" outlineLevel="0" collapsed="false">
      <c r="A375" s="8" t="s">
        <v>4612</v>
      </c>
      <c r="B375" s="8" t="s">
        <v>4612</v>
      </c>
      <c r="C375" s="2" t="s">
        <v>4613</v>
      </c>
      <c r="D375" s="2" t="s">
        <v>445</v>
      </c>
      <c r="E375" s="2" t="s">
        <v>446</v>
      </c>
      <c r="F375" s="9" t="n">
        <f aca="false">Precios!R375</f>
        <v>1039</v>
      </c>
      <c r="G375" s="2" t="n">
        <v>52</v>
      </c>
      <c r="H375" s="10" t="str">
        <f aca="false">Parámetros!$B$28</f>
        <v>Nuevo</v>
      </c>
      <c r="I375" s="10" t="str">
        <f aca="false">Parámetros!$B$29</f>
        <v>Clásica</v>
      </c>
      <c r="J375" s="11" t="s">
        <v>4614</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t="s">
        <v>4615</v>
      </c>
      <c r="P375" s="2" t="s">
        <v>4616</v>
      </c>
      <c r="Q375" s="2" t="s">
        <v>897</v>
      </c>
      <c r="R375" s="2"/>
      <c r="S375" s="2"/>
      <c r="T375" s="2" t="s">
        <v>133</v>
      </c>
      <c r="U375" s="2" t="n">
        <v>4</v>
      </c>
      <c r="V375" s="2" t="s">
        <v>133</v>
      </c>
      <c r="W375" s="2" t="n">
        <v>4</v>
      </c>
      <c r="X375" s="2" t="s">
        <v>4617</v>
      </c>
      <c r="Y375" s="2" t="s">
        <v>4618</v>
      </c>
      <c r="Z375" s="2" t="s">
        <v>136</v>
      </c>
      <c r="AA375" s="2"/>
      <c r="AB375" s="2"/>
      <c r="AC375" s="2"/>
      <c r="AD375" s="2" t="s">
        <v>566</v>
      </c>
      <c r="AE375" s="2"/>
      <c r="AF375" s="2" t="s">
        <v>4619</v>
      </c>
      <c r="AG375" s="2" t="s">
        <v>4620</v>
      </c>
      <c r="AH375" s="2" t="s">
        <v>4621</v>
      </c>
      <c r="AI375" s="2" t="s">
        <v>4622</v>
      </c>
      <c r="AJ375" s="2"/>
      <c r="AK375" s="2"/>
      <c r="AL375" s="2"/>
      <c r="AM375" s="2"/>
      <c r="AN375" s="2" t="s">
        <v>87</v>
      </c>
      <c r="AO375" s="2" t="s">
        <v>4623</v>
      </c>
      <c r="AP375" s="2" t="s">
        <v>89</v>
      </c>
    </row>
    <row r="376" customFormat="false" ht="15" hidden="false" customHeight="false" outlineLevel="0" collapsed="false">
      <c r="A376" s="8" t="s">
        <v>4624</v>
      </c>
      <c r="B376" s="8" t="s">
        <v>4624</v>
      </c>
      <c r="C376" s="2" t="s">
        <v>4625</v>
      </c>
      <c r="D376" s="2" t="s">
        <v>144</v>
      </c>
      <c r="E376" s="2" t="s">
        <v>145</v>
      </c>
      <c r="F376" s="9" t="n">
        <f aca="false">Precios!R376</f>
        <v>356</v>
      </c>
      <c r="G376" s="2" t="n">
        <v>58</v>
      </c>
      <c r="H376" s="10" t="str">
        <f aca="false">Parámetros!$B$28</f>
        <v>Nuevo</v>
      </c>
      <c r="I376" s="10" t="str">
        <f aca="false">Parámetros!$B$29</f>
        <v>Clásica</v>
      </c>
      <c r="J376" s="11" t="s">
        <v>4626</v>
      </c>
      <c r="K376" s="10" t="str">
        <f aca="false">Parámetros!$B$30</f>
        <v>Mercado Envíos</v>
      </c>
      <c r="L376" s="2" t="str">
        <f aca="false">IF(F376&gt;=Parámetros!$B$7,"Envío gratis (obligatorio en Mercado Libre)",Parámetros!$B$31)</f>
        <v>Envío gratis (obligatorio en Mercado Libre)</v>
      </c>
      <c r="M376" s="10" t="str">
        <f aca="false">Parámetros!$B$32</f>
        <v>No acepto</v>
      </c>
      <c r="N376" s="10" t="str">
        <f aca="false">Parámetros!$B$33</f>
        <v>Sin garantía</v>
      </c>
      <c r="O376" s="2" t="s">
        <v>4627</v>
      </c>
      <c r="P376" s="2" t="s">
        <v>1969</v>
      </c>
      <c r="Q376" s="2" t="s">
        <v>389</v>
      </c>
      <c r="R376" s="2"/>
      <c r="S376" s="2"/>
      <c r="T376" s="2" t="s">
        <v>544</v>
      </c>
      <c r="U376" s="2" t="n">
        <v>18</v>
      </c>
      <c r="V376" s="2" t="s">
        <v>544</v>
      </c>
      <c r="W376" s="2" t="n">
        <v>18</v>
      </c>
      <c r="X376" s="2" t="s">
        <v>1970</v>
      </c>
      <c r="Y376" s="2" t="s">
        <v>4628</v>
      </c>
      <c r="Z376" s="2" t="s">
        <v>136</v>
      </c>
      <c r="AA376" s="2"/>
      <c r="AB376" s="2"/>
      <c r="AC376" s="2"/>
      <c r="AD376" s="2"/>
      <c r="AE376" s="2"/>
      <c r="AF376" s="2"/>
      <c r="AG376" s="2" t="s">
        <v>4629</v>
      </c>
      <c r="AH376" s="2" t="s">
        <v>4630</v>
      </c>
      <c r="AI376" s="2" t="s">
        <v>4631</v>
      </c>
      <c r="AJ376" s="2" t="s">
        <v>4632</v>
      </c>
      <c r="AK376" s="2"/>
      <c r="AL376" s="2"/>
      <c r="AM376" s="2"/>
      <c r="AN376" s="2" t="s">
        <v>87</v>
      </c>
      <c r="AO376" s="2" t="s">
        <v>4633</v>
      </c>
      <c r="AP376" s="2" t="s">
        <v>89</v>
      </c>
    </row>
    <row r="377" customFormat="false" ht="15" hidden="false" customHeight="false" outlineLevel="0" collapsed="false">
      <c r="A377" s="8" t="s">
        <v>4634</v>
      </c>
      <c r="B377" s="8" t="s">
        <v>4634</v>
      </c>
      <c r="C377" s="2" t="s">
        <v>4635</v>
      </c>
      <c r="D377" s="2" t="s">
        <v>445</v>
      </c>
      <c r="E377" s="2" t="s">
        <v>446</v>
      </c>
      <c r="F377" s="9" t="n">
        <f aca="false">Precios!R377</f>
        <v>791.99</v>
      </c>
      <c r="G377" s="2" t="n">
        <v>138</v>
      </c>
      <c r="H377" s="10" t="str">
        <f aca="false">Parámetros!$B$28</f>
        <v>Nuevo</v>
      </c>
      <c r="I377" s="10" t="str">
        <f aca="false">Parámetros!$B$29</f>
        <v>Clásica</v>
      </c>
      <c r="J377" s="11" t="s">
        <v>4636</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t="s">
        <v>4637</v>
      </c>
      <c r="P377" s="2" t="s">
        <v>3648</v>
      </c>
      <c r="Q377" s="2" t="s">
        <v>791</v>
      </c>
      <c r="R377" s="2"/>
      <c r="S377" s="2"/>
      <c r="T377" s="2" t="s">
        <v>133</v>
      </c>
      <c r="U377" s="2" t="n">
        <v>20</v>
      </c>
      <c r="V377" s="2" t="s">
        <v>133</v>
      </c>
      <c r="W377" s="2" t="n">
        <v>20</v>
      </c>
      <c r="X377" s="2" t="s">
        <v>3649</v>
      </c>
      <c r="Y377" s="2" t="s">
        <v>451</v>
      </c>
      <c r="Z377" s="2" t="s">
        <v>136</v>
      </c>
      <c r="AA377" s="2"/>
      <c r="AB377" s="2"/>
      <c r="AC377" s="2"/>
      <c r="AD377" s="2"/>
      <c r="AE377" s="2"/>
      <c r="AF377" s="2" t="s">
        <v>4638</v>
      </c>
      <c r="AG377" s="2" t="s">
        <v>4639</v>
      </c>
      <c r="AH377" s="2" t="s">
        <v>4640</v>
      </c>
      <c r="AI377" s="2" t="s">
        <v>4641</v>
      </c>
      <c r="AJ377" s="2"/>
      <c r="AK377" s="2"/>
      <c r="AL377" s="2"/>
      <c r="AM377" s="2"/>
      <c r="AN377" s="2" t="s">
        <v>87</v>
      </c>
      <c r="AO377" s="2" t="s">
        <v>4642</v>
      </c>
      <c r="AP377" s="2" t="s">
        <v>89</v>
      </c>
    </row>
    <row r="378" customFormat="false" ht="15" hidden="false" customHeight="false" outlineLevel="0" collapsed="false">
      <c r="A378" s="8" t="s">
        <v>4643</v>
      </c>
      <c r="B378" s="8" t="s">
        <v>4643</v>
      </c>
      <c r="C378" s="2" t="s">
        <v>4644</v>
      </c>
      <c r="D378" s="2" t="s">
        <v>4645</v>
      </c>
      <c r="E378" s="2" t="s">
        <v>4646</v>
      </c>
      <c r="F378" s="9" t="n">
        <f aca="false">Precios!R378</f>
        <v>178</v>
      </c>
      <c r="G378" s="2" t="n">
        <v>442</v>
      </c>
      <c r="H378" s="10" t="str">
        <f aca="false">Parámetros!$B$28</f>
        <v>Nuevo</v>
      </c>
      <c r="I378" s="10" t="str">
        <f aca="false">Parámetros!$B$29</f>
        <v>Clásica</v>
      </c>
      <c r="J378" s="11" t="s">
        <v>4647</v>
      </c>
      <c r="K378" s="10" t="str">
        <f aca="false">Parámetros!$B$30</f>
        <v>Mercado Envíos</v>
      </c>
      <c r="L378" s="2" t="str">
        <f aca="false">IF(F378&gt;=Parámetros!$B$7,"Envío gratis (obligatorio en Mercado Libre)",Parámetros!$B$31)</f>
        <v>A cargo del comprador</v>
      </c>
      <c r="M378" s="10" t="str">
        <f aca="false">Parámetros!$B$32</f>
        <v>No acepto</v>
      </c>
      <c r="N378" s="10" t="str">
        <f aca="false">Parámetros!$B$33</f>
        <v>Sin garantía</v>
      </c>
      <c r="O378" s="2" t="s">
        <v>4648</v>
      </c>
      <c r="P378" s="2" t="s">
        <v>616</v>
      </c>
      <c r="Q378" s="2" t="s">
        <v>617</v>
      </c>
      <c r="R378" s="2" t="s">
        <v>4649</v>
      </c>
      <c r="S378" s="2" t="s">
        <v>4650</v>
      </c>
      <c r="T378" s="2" t="s">
        <v>4651</v>
      </c>
      <c r="U378" s="2" t="n">
        <v>6</v>
      </c>
      <c r="V378" s="2" t="s">
        <v>171</v>
      </c>
      <c r="W378" s="2" t="n">
        <v>6</v>
      </c>
      <c r="X378" s="2"/>
      <c r="Y378" s="2"/>
      <c r="Z378" s="2"/>
      <c r="AA378" s="2"/>
      <c r="AB378" s="2"/>
      <c r="AC378" s="2"/>
      <c r="AD378" s="2"/>
      <c r="AE378" s="2"/>
      <c r="AF378" s="2"/>
      <c r="AG378" s="2" t="s">
        <v>4652</v>
      </c>
      <c r="AH378" s="2" t="s">
        <v>4653</v>
      </c>
      <c r="AI378" s="2" t="s">
        <v>4654</v>
      </c>
      <c r="AJ378" s="2"/>
      <c r="AK378" s="2"/>
      <c r="AL378" s="2"/>
      <c r="AM378" s="2"/>
      <c r="AN378" s="2" t="s">
        <v>175</v>
      </c>
      <c r="AO378" s="2" t="s">
        <v>4655</v>
      </c>
      <c r="AP378" s="2" t="s">
        <v>89</v>
      </c>
    </row>
    <row r="379" customFormat="false" ht="15" hidden="false" customHeight="false" outlineLevel="0" collapsed="false">
      <c r="A379" s="8" t="s">
        <v>4656</v>
      </c>
      <c r="B379" s="8" t="s">
        <v>4656</v>
      </c>
      <c r="C379" s="2" t="s">
        <v>4657</v>
      </c>
      <c r="D379" s="2" t="s">
        <v>303</v>
      </c>
      <c r="E379" s="2" t="s">
        <v>304</v>
      </c>
      <c r="F379" s="9" t="n">
        <f aca="false">Precios!R379</f>
        <v>197</v>
      </c>
      <c r="G379" s="2" t="n">
        <v>371</v>
      </c>
      <c r="H379" s="10" t="str">
        <f aca="false">Parámetros!$B$28</f>
        <v>Nuevo</v>
      </c>
      <c r="I379" s="10" t="str">
        <f aca="false">Parámetros!$B$29</f>
        <v>Clásica</v>
      </c>
      <c r="J379" s="11" t="s">
        <v>4658</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t="s">
        <v>4659</v>
      </c>
      <c r="P379" s="2" t="s">
        <v>4660</v>
      </c>
      <c r="Q379" s="2" t="s">
        <v>1126</v>
      </c>
      <c r="R379" s="2" t="s">
        <v>4660</v>
      </c>
      <c r="S379" s="2" t="s">
        <v>4661</v>
      </c>
      <c r="T379" s="2" t="s">
        <v>757</v>
      </c>
      <c r="U379" s="2" t="n">
        <v>3</v>
      </c>
      <c r="V379" s="2" t="s">
        <v>77</v>
      </c>
      <c r="W379" s="2" t="n">
        <v>5</v>
      </c>
      <c r="X379" s="2" t="s">
        <v>4662</v>
      </c>
      <c r="Y379" s="2" t="s">
        <v>4663</v>
      </c>
      <c r="Z379" s="2" t="s">
        <v>136</v>
      </c>
      <c r="AA379" s="2" t="s">
        <v>3575</v>
      </c>
      <c r="AB379" s="2"/>
      <c r="AC379" s="2"/>
      <c r="AD379" s="2"/>
      <c r="AE379" s="2"/>
      <c r="AF379" s="2"/>
      <c r="AG379" s="2" t="s">
        <v>4664</v>
      </c>
      <c r="AH379" s="2" t="s">
        <v>4665</v>
      </c>
      <c r="AI379" s="2" t="s">
        <v>4666</v>
      </c>
      <c r="AJ379" s="2" t="s">
        <v>4667</v>
      </c>
      <c r="AK379" s="2" t="s">
        <v>4668</v>
      </c>
      <c r="AL379" s="2" t="s">
        <v>4669</v>
      </c>
      <c r="AM379" s="2"/>
      <c r="AN379" s="2" t="s">
        <v>87</v>
      </c>
      <c r="AO379" s="2" t="s">
        <v>4670</v>
      </c>
      <c r="AP379" s="2" t="s">
        <v>89</v>
      </c>
    </row>
    <row r="380" customFormat="false" ht="15" hidden="false" customHeight="false" outlineLevel="0" collapsed="false">
      <c r="A380" s="8" t="s">
        <v>4671</v>
      </c>
      <c r="B380" s="8" t="s">
        <v>4671</v>
      </c>
      <c r="C380" s="2" t="s">
        <v>4672</v>
      </c>
      <c r="D380" s="2" t="s">
        <v>483</v>
      </c>
      <c r="E380" s="2" t="s">
        <v>484</v>
      </c>
      <c r="F380" s="9" t="n">
        <f aca="false">Precios!R380</f>
        <v>643</v>
      </c>
      <c r="G380" s="2" t="n">
        <v>118</v>
      </c>
      <c r="H380" s="10" t="str">
        <f aca="false">Parámetros!$B$28</f>
        <v>Nuevo</v>
      </c>
      <c r="I380" s="10" t="str">
        <f aca="false">Parámetros!$B$29</f>
        <v>Clásica</v>
      </c>
      <c r="J380" s="11" t="s">
        <v>4673</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t="s">
        <v>4674</v>
      </c>
      <c r="P380" s="2" t="s">
        <v>4675</v>
      </c>
      <c r="Q380" s="2" t="s">
        <v>488</v>
      </c>
      <c r="R380" s="2" t="s">
        <v>4676</v>
      </c>
      <c r="S380" s="2" t="s">
        <v>4677</v>
      </c>
      <c r="T380" s="2" t="s">
        <v>4678</v>
      </c>
      <c r="U380" s="2" t="n">
        <v>5</v>
      </c>
      <c r="V380" s="2" t="s">
        <v>77</v>
      </c>
      <c r="W380" s="2" t="n">
        <v>1</v>
      </c>
      <c r="X380" s="2" t="s">
        <v>4679</v>
      </c>
      <c r="Y380" s="2" t="s">
        <v>4680</v>
      </c>
      <c r="Z380" s="2" t="s">
        <v>494</v>
      </c>
      <c r="AA380" s="2"/>
      <c r="AB380" s="2"/>
      <c r="AC380" s="2"/>
      <c r="AD380" s="2"/>
      <c r="AE380" s="2"/>
      <c r="AF380" s="2"/>
      <c r="AG380" s="2" t="s">
        <v>4681</v>
      </c>
      <c r="AH380" s="2" t="s">
        <v>4682</v>
      </c>
      <c r="AI380" s="2" t="s">
        <v>4683</v>
      </c>
      <c r="AJ380" s="2"/>
      <c r="AK380" s="2"/>
      <c r="AL380" s="2"/>
      <c r="AM380" s="2"/>
      <c r="AN380" s="2" t="s">
        <v>87</v>
      </c>
      <c r="AO380" s="2" t="s">
        <v>4684</v>
      </c>
      <c r="AP380" s="2" t="s">
        <v>89</v>
      </c>
    </row>
    <row r="381" customFormat="false" ht="15" hidden="false" customHeight="false" outlineLevel="0" collapsed="false">
      <c r="A381" s="8" t="s">
        <v>4685</v>
      </c>
      <c r="B381" s="8" t="s">
        <v>4685</v>
      </c>
      <c r="C381" s="2" t="s">
        <v>4686</v>
      </c>
      <c r="D381" s="2" t="s">
        <v>3410</v>
      </c>
      <c r="E381" s="2" t="s">
        <v>3411</v>
      </c>
      <c r="F381" s="9" t="n">
        <f aca="false">Precios!R381</f>
        <v>196</v>
      </c>
      <c r="G381" s="2" t="n">
        <v>691</v>
      </c>
      <c r="H381" s="10" t="str">
        <f aca="false">Parámetros!$B$28</f>
        <v>Nuevo</v>
      </c>
      <c r="I381" s="10" t="str">
        <f aca="false">Parámetros!$B$29</f>
        <v>Clásica</v>
      </c>
      <c r="J381" s="11" t="s">
        <v>4687</v>
      </c>
      <c r="K381" s="10" t="str">
        <f aca="false">Parámetros!$B$30</f>
        <v>Mercado Envíos</v>
      </c>
      <c r="L381" s="2" t="str">
        <f aca="false">IF(F381&gt;=Parámetros!$B$7,"Envío gratis (obligatorio en Mercado Libre)",Parámetros!$B$31)</f>
        <v>A cargo del comprador</v>
      </c>
      <c r="M381" s="10" t="str">
        <f aca="false">Parámetros!$B$32</f>
        <v>No acepto</v>
      </c>
      <c r="N381" s="10" t="str">
        <f aca="false">Parámetros!$B$33</f>
        <v>Sin garantía</v>
      </c>
      <c r="O381" s="2" t="s">
        <v>4688</v>
      </c>
      <c r="P381" s="2" t="s">
        <v>4689</v>
      </c>
      <c r="Q381" s="2" t="s">
        <v>3856</v>
      </c>
      <c r="R381" s="2" t="s">
        <v>4689</v>
      </c>
      <c r="S381" s="2" t="s">
        <v>4690</v>
      </c>
      <c r="T381" s="2" t="s">
        <v>4691</v>
      </c>
      <c r="U381" s="2" t="n">
        <v>120</v>
      </c>
      <c r="V381" s="2" t="s">
        <v>77</v>
      </c>
      <c r="W381" s="2" t="n">
        <v>1</v>
      </c>
      <c r="X381" s="2" t="s">
        <v>4692</v>
      </c>
      <c r="Y381" s="2" t="s">
        <v>4693</v>
      </c>
      <c r="Z381" s="2" t="s">
        <v>4694</v>
      </c>
      <c r="AA381" s="2" t="s">
        <v>4695</v>
      </c>
      <c r="AB381" s="2"/>
      <c r="AC381" s="2"/>
      <c r="AD381" s="2"/>
      <c r="AE381" s="2" t="s">
        <v>2622</v>
      </c>
      <c r="AF381" s="2"/>
      <c r="AG381" s="2" t="s">
        <v>4696</v>
      </c>
      <c r="AH381" s="2" t="s">
        <v>4697</v>
      </c>
      <c r="AI381" s="2" t="s">
        <v>4698</v>
      </c>
      <c r="AJ381" s="2"/>
      <c r="AK381" s="2"/>
      <c r="AL381" s="2"/>
      <c r="AM381" s="2"/>
      <c r="AN381" s="2" t="s">
        <v>87</v>
      </c>
      <c r="AO381" s="2" t="s">
        <v>4699</v>
      </c>
      <c r="AP381" s="2" t="s">
        <v>89</v>
      </c>
    </row>
    <row r="382" customFormat="false" ht="15" hidden="false" customHeight="false" outlineLevel="0" collapsed="false">
      <c r="A382" s="8" t="s">
        <v>4700</v>
      </c>
      <c r="B382" s="8" t="s">
        <v>4700</v>
      </c>
      <c r="C382" s="2" t="s">
        <v>4701</v>
      </c>
      <c r="D382" s="2" t="s">
        <v>4645</v>
      </c>
      <c r="E382" s="2" t="s">
        <v>4646</v>
      </c>
      <c r="F382" s="9" t="n">
        <f aca="false">Precios!R382</f>
        <v>197</v>
      </c>
      <c r="G382" s="2" t="n">
        <v>47</v>
      </c>
      <c r="H382" s="10" t="str">
        <f aca="false">Parámetros!$B$28</f>
        <v>Nuevo</v>
      </c>
      <c r="I382" s="10" t="str">
        <f aca="false">Parámetros!$B$29</f>
        <v>Clásica</v>
      </c>
      <c r="J382" s="11" t="s">
        <v>4702</v>
      </c>
      <c r="K382" s="10" t="str">
        <f aca="false">Parámetros!$B$30</f>
        <v>Mercado Envíos</v>
      </c>
      <c r="L382" s="2" t="str">
        <f aca="false">IF(F382&gt;=Parámetros!$B$7,"Envío gratis (obligatorio en Mercado Libre)",Parámetros!$B$31)</f>
        <v>A cargo del comprador</v>
      </c>
      <c r="M382" s="10" t="str">
        <f aca="false">Parámetros!$B$32</f>
        <v>No acepto</v>
      </c>
      <c r="N382" s="10" t="str">
        <f aca="false">Parámetros!$B$33</f>
        <v>Sin garantía</v>
      </c>
      <c r="O382" s="2" t="s">
        <v>4703</v>
      </c>
      <c r="P382" s="2" t="s">
        <v>4704</v>
      </c>
      <c r="Q382" s="2" t="s">
        <v>4705</v>
      </c>
      <c r="R382" s="2" t="s">
        <v>4706</v>
      </c>
      <c r="S382" s="2" t="s">
        <v>4707</v>
      </c>
      <c r="T382" s="2" t="s">
        <v>4708</v>
      </c>
      <c r="U382" s="2" t="n">
        <v>6</v>
      </c>
      <c r="V382" s="2" t="s">
        <v>171</v>
      </c>
      <c r="W382" s="2" t="n">
        <v>6</v>
      </c>
      <c r="X382" s="2"/>
      <c r="Y382" s="2"/>
      <c r="Z382" s="2"/>
      <c r="AA382" s="2"/>
      <c r="AB382" s="2"/>
      <c r="AC382" s="2" t="s">
        <v>2384</v>
      </c>
      <c r="AD382" s="2"/>
      <c r="AE382" s="2"/>
      <c r="AF382" s="2"/>
      <c r="AG382" s="2" t="s">
        <v>4709</v>
      </c>
      <c r="AH382" s="2" t="s">
        <v>4710</v>
      </c>
      <c r="AI382" s="2" t="s">
        <v>4711</v>
      </c>
      <c r="AJ382" s="2"/>
      <c r="AK382" s="2"/>
      <c r="AL382" s="2"/>
      <c r="AM382" s="2"/>
      <c r="AN382" s="2" t="s">
        <v>175</v>
      </c>
      <c r="AO382" s="2" t="s">
        <v>4712</v>
      </c>
      <c r="AP382" s="2" t="s">
        <v>89</v>
      </c>
    </row>
    <row r="383" customFormat="false" ht="15" hidden="false" customHeight="false" outlineLevel="0" collapsed="false">
      <c r="A383" s="8" t="s">
        <v>4713</v>
      </c>
      <c r="B383" s="8" t="s">
        <v>4713</v>
      </c>
      <c r="C383" s="2" t="s">
        <v>4714</v>
      </c>
      <c r="D383" s="2" t="s">
        <v>4715</v>
      </c>
      <c r="E383" s="2" t="s">
        <v>4716</v>
      </c>
      <c r="F383" s="9" t="n">
        <f aca="false">Precios!R383</f>
        <v>65</v>
      </c>
      <c r="G383" s="2" t="n">
        <v>296</v>
      </c>
      <c r="H383" s="10" t="str">
        <f aca="false">Parámetros!$B$28</f>
        <v>Nuevo</v>
      </c>
      <c r="I383" s="10" t="str">
        <f aca="false">Parámetros!$B$29</f>
        <v>Clásica</v>
      </c>
      <c r="J383" s="11" t="s">
        <v>4717</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c r="P383" s="2" t="s">
        <v>600</v>
      </c>
      <c r="Q383" s="2"/>
      <c r="R383" s="2" t="s">
        <v>600</v>
      </c>
      <c r="S383" s="2" t="s">
        <v>2290</v>
      </c>
      <c r="T383" s="2" t="s">
        <v>4605</v>
      </c>
      <c r="U383" s="2" t="n">
        <v>49</v>
      </c>
      <c r="V383" s="2" t="s">
        <v>171</v>
      </c>
      <c r="W383" s="2" t="n">
        <v>49</v>
      </c>
      <c r="X383" s="2"/>
      <c r="Y383" s="2"/>
      <c r="Z383" s="2"/>
      <c r="AA383" s="2"/>
      <c r="AB383" s="2" t="s">
        <v>506</v>
      </c>
      <c r="AC383" s="2" t="s">
        <v>3393</v>
      </c>
      <c r="AD383" s="2"/>
      <c r="AE383" s="2"/>
      <c r="AF383" s="2"/>
      <c r="AG383" s="2" t="s">
        <v>4718</v>
      </c>
      <c r="AH383" s="2" t="s">
        <v>4719</v>
      </c>
      <c r="AI383" s="2"/>
      <c r="AJ383" s="2"/>
      <c r="AK383" s="2"/>
      <c r="AL383" s="2"/>
      <c r="AM383" s="2"/>
      <c r="AN383" s="2" t="s">
        <v>175</v>
      </c>
      <c r="AO383" s="2" t="s">
        <v>4720</v>
      </c>
      <c r="AP383" s="2" t="s">
        <v>89</v>
      </c>
    </row>
    <row r="384" customFormat="false" ht="15" hidden="false" customHeight="false" outlineLevel="0" collapsed="false">
      <c r="A384" s="8" t="s">
        <v>4721</v>
      </c>
      <c r="B384" s="8" t="s">
        <v>4721</v>
      </c>
      <c r="C384" s="2" t="s">
        <v>4722</v>
      </c>
      <c r="D384" s="2" t="s">
        <v>556</v>
      </c>
      <c r="E384" s="2" t="s">
        <v>557</v>
      </c>
      <c r="F384" s="9" t="n">
        <f aca="false">Precios!R384</f>
        <v>698</v>
      </c>
      <c r="G384" s="2" t="n">
        <v>141</v>
      </c>
      <c r="H384" s="10" t="str">
        <f aca="false">Parámetros!$B$28</f>
        <v>Nuevo</v>
      </c>
      <c r="I384" s="10" t="str">
        <f aca="false">Parámetros!$B$29</f>
        <v>Clásica</v>
      </c>
      <c r="J384" s="11" t="s">
        <v>4723</v>
      </c>
      <c r="K384" s="10" t="str">
        <f aca="false">Parámetros!$B$30</f>
        <v>Mercado Envíos</v>
      </c>
      <c r="L384" s="2" t="str">
        <f aca="false">IF(F384&gt;=Parámetros!$B$7,"Envío gratis (obligatorio en Mercado Libre)",Parámetros!$B$31)</f>
        <v>Envío gratis (obligatorio en Mercado Libre)</v>
      </c>
      <c r="M384" s="10" t="str">
        <f aca="false">Parámetros!$B$32</f>
        <v>No acepto</v>
      </c>
      <c r="N384" s="10" t="str">
        <f aca="false">Parámetros!$B$33</f>
        <v>Sin garantía</v>
      </c>
      <c r="O384" s="2" t="s">
        <v>4724</v>
      </c>
      <c r="P384" s="2" t="s">
        <v>4725</v>
      </c>
      <c r="Q384" s="2" t="s">
        <v>4726</v>
      </c>
      <c r="R384" s="2" t="s">
        <v>4725</v>
      </c>
      <c r="S384" s="2" t="s">
        <v>4727</v>
      </c>
      <c r="T384" s="2" t="s">
        <v>4728</v>
      </c>
      <c r="U384" s="2" t="n">
        <v>3</v>
      </c>
      <c r="V384" s="2" t="s">
        <v>4729</v>
      </c>
      <c r="W384" s="2" t="n">
        <v>3</v>
      </c>
      <c r="X384" s="2" t="s">
        <v>4730</v>
      </c>
      <c r="Y384" s="2" t="s">
        <v>4731</v>
      </c>
      <c r="Z384" s="2" t="s">
        <v>4732</v>
      </c>
      <c r="AA384" s="2"/>
      <c r="AB384" s="2"/>
      <c r="AC384" s="2"/>
      <c r="AD384" s="2" t="s">
        <v>566</v>
      </c>
      <c r="AE384" s="2"/>
      <c r="AF384" s="2" t="s">
        <v>4733</v>
      </c>
      <c r="AG384" s="2" t="s">
        <v>4734</v>
      </c>
      <c r="AH384" s="2" t="s">
        <v>4735</v>
      </c>
      <c r="AI384" s="2" t="s">
        <v>4736</v>
      </c>
      <c r="AJ384" s="2" t="s">
        <v>4737</v>
      </c>
      <c r="AK384" s="2"/>
      <c r="AL384" s="2"/>
      <c r="AM384" s="2"/>
      <c r="AN384" s="2" t="s">
        <v>87</v>
      </c>
      <c r="AO384" s="2" t="s">
        <v>4738</v>
      </c>
      <c r="AP384" s="2" t="s">
        <v>89</v>
      </c>
    </row>
    <row r="385" customFormat="false" ht="15" hidden="false" customHeight="false" outlineLevel="0" collapsed="false">
      <c r="A385" s="8" t="s">
        <v>4739</v>
      </c>
      <c r="B385" s="8" t="s">
        <v>4739</v>
      </c>
      <c r="C385" s="2" t="s">
        <v>4740</v>
      </c>
      <c r="D385" s="2" t="s">
        <v>240</v>
      </c>
      <c r="E385" s="2" t="s">
        <v>241</v>
      </c>
      <c r="F385" s="9" t="n">
        <f aca="false">Precios!R385</f>
        <v>148</v>
      </c>
      <c r="G385" s="2" t="n">
        <v>1264</v>
      </c>
      <c r="H385" s="10" t="str">
        <f aca="false">Parámetros!$B$28</f>
        <v>Nuevo</v>
      </c>
      <c r="I385" s="10" t="str">
        <f aca="false">Parámetros!$B$29</f>
        <v>Clásica</v>
      </c>
      <c r="J385" s="11" t="s">
        <v>4741</v>
      </c>
      <c r="K385" s="10" t="str">
        <f aca="false">Parámetros!$B$30</f>
        <v>Mercado Envíos</v>
      </c>
      <c r="L385" s="2" t="str">
        <f aca="false">IF(F385&gt;=Parámetros!$B$7,"Envío gratis (obligatorio en Mercado Libre)",Parámetros!$B$31)</f>
        <v>A cargo del comprador</v>
      </c>
      <c r="M385" s="10" t="str">
        <f aca="false">Parámetros!$B$32</f>
        <v>No acepto</v>
      </c>
      <c r="N385" s="10" t="str">
        <f aca="false">Parámetros!$B$33</f>
        <v>Sin garantía</v>
      </c>
      <c r="O385" s="2" t="s">
        <v>4742</v>
      </c>
      <c r="P385" s="2" t="s">
        <v>1357</v>
      </c>
      <c r="Q385" s="2"/>
      <c r="R385" s="2" t="s">
        <v>1357</v>
      </c>
      <c r="S385" s="2" t="s">
        <v>4743</v>
      </c>
      <c r="T385" s="2" t="s">
        <v>133</v>
      </c>
      <c r="U385" s="2" t="n">
        <v>20</v>
      </c>
      <c r="V385" s="2" t="s">
        <v>133</v>
      </c>
      <c r="W385" s="2" t="n">
        <v>20</v>
      </c>
      <c r="X385" s="2" t="s">
        <v>1361</v>
      </c>
      <c r="Y385" s="2" t="s">
        <v>912</v>
      </c>
      <c r="Z385" s="2" t="s">
        <v>136</v>
      </c>
      <c r="AA385" s="2" t="s">
        <v>1835</v>
      </c>
      <c r="AB385" s="2"/>
      <c r="AC385" s="2"/>
      <c r="AD385" s="2"/>
      <c r="AE385" s="2"/>
      <c r="AF385" s="2"/>
      <c r="AG385" s="2" t="s">
        <v>4744</v>
      </c>
      <c r="AH385" s="2" t="s">
        <v>4745</v>
      </c>
      <c r="AI385" s="2" t="s">
        <v>4746</v>
      </c>
      <c r="AJ385" s="2"/>
      <c r="AK385" s="2"/>
      <c r="AL385" s="2"/>
      <c r="AM385" s="2"/>
      <c r="AN385" s="2" t="s">
        <v>87</v>
      </c>
      <c r="AO385" s="2" t="s">
        <v>4747</v>
      </c>
      <c r="AP385" s="2" t="s">
        <v>89</v>
      </c>
    </row>
    <row r="386" customFormat="false" ht="15" hidden="false" customHeight="false" outlineLevel="0" collapsed="false">
      <c r="A386" s="8" t="s">
        <v>4748</v>
      </c>
      <c r="B386" s="8" t="s">
        <v>4748</v>
      </c>
      <c r="C386" s="2" t="s">
        <v>4749</v>
      </c>
      <c r="D386" s="2" t="s">
        <v>556</v>
      </c>
      <c r="E386" s="2" t="s">
        <v>557</v>
      </c>
      <c r="F386" s="9" t="n">
        <f aca="false">Precios!R386</f>
        <v>408</v>
      </c>
      <c r="G386" s="2" t="n">
        <v>16</v>
      </c>
      <c r="H386" s="10" t="str">
        <f aca="false">Parámetros!$B$28</f>
        <v>Nuevo</v>
      </c>
      <c r="I386" s="10" t="str">
        <f aca="false">Parámetros!$B$29</f>
        <v>Clásica</v>
      </c>
      <c r="J386" s="11" t="s">
        <v>4750</v>
      </c>
      <c r="K386" s="10" t="str">
        <f aca="false">Parámetros!$B$30</f>
        <v>Mercado Envíos</v>
      </c>
      <c r="L386" s="2" t="str">
        <f aca="false">IF(F386&gt;=Parámetros!$B$7,"Envío gratis (obligatorio en Mercado Libre)",Parámetros!$B$31)</f>
        <v>Envío gratis (obligatorio en Mercado Libre)</v>
      </c>
      <c r="M386" s="10" t="str">
        <f aca="false">Parámetros!$B$32</f>
        <v>No acepto</v>
      </c>
      <c r="N386" s="10" t="str">
        <f aca="false">Parámetros!$B$33</f>
        <v>Sin garantía</v>
      </c>
      <c r="O386" s="2" t="s">
        <v>4751</v>
      </c>
      <c r="P386" s="2" t="s">
        <v>4752</v>
      </c>
      <c r="Q386" s="2" t="s">
        <v>450</v>
      </c>
      <c r="R386" s="2" t="s">
        <v>4752</v>
      </c>
      <c r="S386" s="2" t="s">
        <v>2268</v>
      </c>
      <c r="T386" s="2" t="s">
        <v>133</v>
      </c>
      <c r="U386" s="2" t="n">
        <v>10</v>
      </c>
      <c r="V386" s="2" t="s">
        <v>133</v>
      </c>
      <c r="W386" s="2" t="n">
        <v>10</v>
      </c>
      <c r="X386" s="2" t="s">
        <v>4753</v>
      </c>
      <c r="Y386" s="2" t="s">
        <v>4754</v>
      </c>
      <c r="Z386" s="2" t="s">
        <v>136</v>
      </c>
      <c r="AA386" s="2"/>
      <c r="AB386" s="2"/>
      <c r="AC386" s="2"/>
      <c r="AD386" s="2" t="s">
        <v>566</v>
      </c>
      <c r="AE386" s="2"/>
      <c r="AF386" s="2"/>
      <c r="AG386" s="2" t="s">
        <v>4755</v>
      </c>
      <c r="AH386" s="2" t="s">
        <v>4756</v>
      </c>
      <c r="AI386" s="2" t="s">
        <v>4757</v>
      </c>
      <c r="AJ386" s="2"/>
      <c r="AK386" s="2"/>
      <c r="AL386" s="2"/>
      <c r="AM386" s="2"/>
      <c r="AN386" s="2" t="s">
        <v>87</v>
      </c>
      <c r="AO386" s="2" t="s">
        <v>4758</v>
      </c>
      <c r="AP386" s="2" t="s">
        <v>89</v>
      </c>
    </row>
    <row r="387" customFormat="false" ht="15" hidden="false" customHeight="false" outlineLevel="0" collapsed="false">
      <c r="A387" s="8" t="s">
        <v>4759</v>
      </c>
      <c r="B387" s="8" t="s">
        <v>4759</v>
      </c>
      <c r="C387" s="2" t="s">
        <v>4760</v>
      </c>
      <c r="D387" s="2" t="s">
        <v>144</v>
      </c>
      <c r="E387" s="2" t="s">
        <v>145</v>
      </c>
      <c r="F387" s="9" t="n">
        <f aca="false">Precios!R387</f>
        <v>544</v>
      </c>
      <c r="G387" s="2" t="n">
        <v>122</v>
      </c>
      <c r="H387" s="10" t="str">
        <f aca="false">Parámetros!$B$28</f>
        <v>Nuevo</v>
      </c>
      <c r="I387" s="10" t="str">
        <f aca="false">Parámetros!$B$29</f>
        <v>Clásica</v>
      </c>
      <c r="J387" s="11" t="s">
        <v>4761</v>
      </c>
      <c r="K387" s="10" t="str">
        <f aca="false">Parámetros!$B$30</f>
        <v>Mercado Envíos</v>
      </c>
      <c r="L387" s="2" t="str">
        <f aca="false">IF(F387&gt;=Parámetros!$B$7,"Envío gratis (obligatorio en Mercado Libre)",Parámetros!$B$31)</f>
        <v>Envío gratis (obligatorio en Mercado Libre)</v>
      </c>
      <c r="M387" s="10" t="str">
        <f aca="false">Parámetros!$B$32</f>
        <v>No acepto</v>
      </c>
      <c r="N387" s="10" t="str">
        <f aca="false">Parámetros!$B$33</f>
        <v>Sin garantía</v>
      </c>
      <c r="O387" s="2" t="s">
        <v>4762</v>
      </c>
      <c r="P387" s="2" t="s">
        <v>2006</v>
      </c>
      <c r="Q387" s="2" t="s">
        <v>897</v>
      </c>
      <c r="R387" s="2" t="s">
        <v>2006</v>
      </c>
      <c r="S387" s="2" t="s">
        <v>2101</v>
      </c>
      <c r="T387" s="2" t="s">
        <v>133</v>
      </c>
      <c r="U387" s="2" t="n">
        <v>40</v>
      </c>
      <c r="V387" s="2" t="s">
        <v>133</v>
      </c>
      <c r="W387" s="2" t="n">
        <v>40</v>
      </c>
      <c r="X387" s="2" t="s">
        <v>2008</v>
      </c>
      <c r="Y387" s="2" t="s">
        <v>4449</v>
      </c>
      <c r="Z387" s="2" t="s">
        <v>136</v>
      </c>
      <c r="AA387" s="2"/>
      <c r="AB387" s="2"/>
      <c r="AC387" s="2"/>
      <c r="AD387" s="2"/>
      <c r="AE387" s="2"/>
      <c r="AF387" s="2" t="s">
        <v>4763</v>
      </c>
      <c r="AG387" s="2" t="s">
        <v>4764</v>
      </c>
      <c r="AH387" s="2" t="s">
        <v>4765</v>
      </c>
      <c r="AI387" s="2" t="s">
        <v>4766</v>
      </c>
      <c r="AJ387" s="2"/>
      <c r="AK387" s="2"/>
      <c r="AL387" s="2"/>
      <c r="AM387" s="2"/>
      <c r="AN387" s="2" t="s">
        <v>87</v>
      </c>
      <c r="AO387" s="2" t="s">
        <v>4767</v>
      </c>
      <c r="AP387" s="2" t="s">
        <v>89</v>
      </c>
    </row>
    <row r="388" customFormat="false" ht="15" hidden="false" customHeight="false" outlineLevel="0" collapsed="false">
      <c r="A388" s="8" t="s">
        <v>4768</v>
      </c>
      <c r="B388" s="8" t="s">
        <v>4768</v>
      </c>
      <c r="C388" s="2" t="s">
        <v>4769</v>
      </c>
      <c r="D388" s="2" t="s">
        <v>556</v>
      </c>
      <c r="E388" s="2" t="s">
        <v>557</v>
      </c>
      <c r="F388" s="9" t="n">
        <f aca="false">Precios!R388</f>
        <v>1114</v>
      </c>
      <c r="G388" s="2" t="n">
        <v>71</v>
      </c>
      <c r="H388" s="10" t="str">
        <f aca="false">Parámetros!$B$28</f>
        <v>Nuevo</v>
      </c>
      <c r="I388" s="10" t="str">
        <f aca="false">Parámetros!$B$29</f>
        <v>Clásica</v>
      </c>
      <c r="J388" s="11" t="s">
        <v>4770</v>
      </c>
      <c r="K388" s="10" t="str">
        <f aca="false">Parámetros!$B$30</f>
        <v>Mercado Envíos</v>
      </c>
      <c r="L388" s="2" t="str">
        <f aca="false">IF(F388&gt;=Parámetros!$B$7,"Envío gratis (obligatorio en Mercado Libre)",Parámetros!$B$31)</f>
        <v>Envío gratis (obligatorio en Mercado Libre)</v>
      </c>
      <c r="M388" s="10" t="str">
        <f aca="false">Parámetros!$B$32</f>
        <v>No acepto</v>
      </c>
      <c r="N388" s="10" t="str">
        <f aca="false">Parámetros!$B$33</f>
        <v>Sin garantía</v>
      </c>
      <c r="O388" s="2" t="s">
        <v>4771</v>
      </c>
      <c r="P388" s="2" t="s">
        <v>4772</v>
      </c>
      <c r="Q388" s="2" t="s">
        <v>355</v>
      </c>
      <c r="R388" s="2" t="s">
        <v>4772</v>
      </c>
      <c r="S388" s="2" t="s">
        <v>4773</v>
      </c>
      <c r="T388" s="2" t="s">
        <v>133</v>
      </c>
      <c r="U388" s="2" t="n">
        <v>50</v>
      </c>
      <c r="V388" s="2" t="s">
        <v>133</v>
      </c>
      <c r="W388" s="2" t="n">
        <v>50</v>
      </c>
      <c r="X388" s="2" t="s">
        <v>4774</v>
      </c>
      <c r="Y388" s="2" t="s">
        <v>4775</v>
      </c>
      <c r="Z388" s="2" t="s">
        <v>136</v>
      </c>
      <c r="AA388" s="2"/>
      <c r="AB388" s="2"/>
      <c r="AC388" s="2"/>
      <c r="AD388" s="2"/>
      <c r="AE388" s="2"/>
      <c r="AF388" s="2"/>
      <c r="AG388" s="2" t="s">
        <v>4776</v>
      </c>
      <c r="AH388" s="2" t="s">
        <v>4777</v>
      </c>
      <c r="AI388" s="2" t="s">
        <v>4778</v>
      </c>
      <c r="AJ388" s="2"/>
      <c r="AK388" s="2"/>
      <c r="AL388" s="2"/>
      <c r="AM388" s="2"/>
      <c r="AN388" s="2" t="s">
        <v>87</v>
      </c>
      <c r="AO388" s="2" t="s">
        <v>4779</v>
      </c>
      <c r="AP388" s="2" t="s">
        <v>89</v>
      </c>
    </row>
    <row r="389" customFormat="false" ht="15" hidden="false" customHeight="false" outlineLevel="0" collapsed="false">
      <c r="A389" s="8" t="s">
        <v>4780</v>
      </c>
      <c r="B389" s="8" t="s">
        <v>4780</v>
      </c>
      <c r="C389" s="2" t="s">
        <v>4781</v>
      </c>
      <c r="D389" s="2" t="s">
        <v>92</v>
      </c>
      <c r="E389" s="2" t="s">
        <v>93</v>
      </c>
      <c r="F389" s="9" t="n">
        <f aca="false">Precios!R389</f>
        <v>88.82</v>
      </c>
      <c r="G389" s="2" t="n">
        <v>995</v>
      </c>
      <c r="H389" s="10" t="str">
        <f aca="false">Parámetros!$B$28</f>
        <v>Nuevo</v>
      </c>
      <c r="I389" s="10" t="str">
        <f aca="false">Parámetros!$B$29</f>
        <v>Clásica</v>
      </c>
      <c r="J389" s="11" t="s">
        <v>4782</v>
      </c>
      <c r="K389" s="10" t="str">
        <f aca="false">Parámetros!$B$30</f>
        <v>Mercado Envíos</v>
      </c>
      <c r="L389" s="2" t="str">
        <f aca="false">IF(F389&gt;=Parámetros!$B$7,"Envío gratis (obligatorio en Mercado Libre)",Parámetros!$B$31)</f>
        <v>A cargo del comprador</v>
      </c>
      <c r="M389" s="10" t="str">
        <f aca="false">Parámetros!$B$32</f>
        <v>No acepto</v>
      </c>
      <c r="N389" s="10" t="str">
        <f aca="false">Parámetros!$B$33</f>
        <v>Sin garantía</v>
      </c>
      <c r="O389" s="2" t="s">
        <v>4783</v>
      </c>
      <c r="P389" s="2" t="s">
        <v>3248</v>
      </c>
      <c r="Q389" s="2" t="s">
        <v>1471</v>
      </c>
      <c r="R389" s="2" t="s">
        <v>3248</v>
      </c>
      <c r="S389" s="2" t="s">
        <v>4784</v>
      </c>
      <c r="T389" s="2" t="s">
        <v>4530</v>
      </c>
      <c r="U389" s="2" t="n">
        <v>237</v>
      </c>
      <c r="V389" s="2" t="s">
        <v>77</v>
      </c>
      <c r="W389" s="2" t="n">
        <v>1</v>
      </c>
      <c r="X389" s="2"/>
      <c r="Y389" s="2"/>
      <c r="Z389" s="2"/>
      <c r="AA389" s="2" t="s">
        <v>4785</v>
      </c>
      <c r="AB389" s="2"/>
      <c r="AC389" s="2" t="s">
        <v>1845</v>
      </c>
      <c r="AD389" s="2"/>
      <c r="AE389" s="2"/>
      <c r="AF389" s="2"/>
      <c r="AG389" s="2" t="s">
        <v>4786</v>
      </c>
      <c r="AH389" s="2" t="s">
        <v>4787</v>
      </c>
      <c r="AI389" s="2" t="s">
        <v>4788</v>
      </c>
      <c r="AJ389" s="2" t="s">
        <v>4789</v>
      </c>
      <c r="AK389" s="2"/>
      <c r="AL389" s="2"/>
      <c r="AM389" s="2"/>
      <c r="AN389" s="2" t="s">
        <v>87</v>
      </c>
      <c r="AO389" s="2" t="s">
        <v>4790</v>
      </c>
      <c r="AP389" s="2" t="s">
        <v>89</v>
      </c>
    </row>
    <row r="390" customFormat="false" ht="15" hidden="false" customHeight="false" outlineLevel="0" collapsed="false">
      <c r="A390" s="8" t="s">
        <v>4791</v>
      </c>
      <c r="B390" s="8" t="s">
        <v>4791</v>
      </c>
      <c r="C390" s="2" t="s">
        <v>4792</v>
      </c>
      <c r="D390" s="2" t="s">
        <v>144</v>
      </c>
      <c r="E390" s="2" t="s">
        <v>145</v>
      </c>
      <c r="F390" s="9" t="n">
        <f aca="false">Precios!R390</f>
        <v>434</v>
      </c>
      <c r="G390" s="2" t="n">
        <v>250</v>
      </c>
      <c r="H390" s="10" t="str">
        <f aca="false">Parámetros!$B$28</f>
        <v>Nuevo</v>
      </c>
      <c r="I390" s="10" t="str">
        <f aca="false">Parámetros!$B$29</f>
        <v>Clásica</v>
      </c>
      <c r="J390" s="11" t="s">
        <v>4793</v>
      </c>
      <c r="K390" s="10" t="str">
        <f aca="false">Parámetros!$B$30</f>
        <v>Mercado Envíos</v>
      </c>
      <c r="L390" s="2" t="str">
        <f aca="false">IF(F390&gt;=Parámetros!$B$7,"Envío gratis (obligatorio en Mercado Libre)",Parámetros!$B$31)</f>
        <v>Envío gratis (obligatorio en Mercado Libre)</v>
      </c>
      <c r="M390" s="10" t="str">
        <f aca="false">Parámetros!$B$32</f>
        <v>No acepto</v>
      </c>
      <c r="N390" s="10" t="str">
        <f aca="false">Parámetros!$B$33</f>
        <v>Sin garantía</v>
      </c>
      <c r="O390" s="2" t="s">
        <v>4794</v>
      </c>
      <c r="P390" s="2" t="s">
        <v>4795</v>
      </c>
      <c r="Q390" s="2" t="s">
        <v>3115</v>
      </c>
      <c r="R390" s="2" t="s">
        <v>2913</v>
      </c>
      <c r="S390" s="2"/>
      <c r="T390" s="2" t="s">
        <v>152</v>
      </c>
      <c r="U390" s="2" t="n">
        <v>20</v>
      </c>
      <c r="V390" s="2" t="s">
        <v>133</v>
      </c>
      <c r="W390" s="2" t="n">
        <v>20</v>
      </c>
      <c r="X390" s="2" t="s">
        <v>4796</v>
      </c>
      <c r="Y390" s="2" t="s">
        <v>4797</v>
      </c>
      <c r="Z390" s="2" t="s">
        <v>136</v>
      </c>
      <c r="AA390" s="2"/>
      <c r="AB390" s="2"/>
      <c r="AC390" s="2"/>
      <c r="AD390" s="2"/>
      <c r="AE390" s="2"/>
      <c r="AF390" s="2"/>
      <c r="AG390" s="2" t="s">
        <v>4798</v>
      </c>
      <c r="AH390" s="2" t="s">
        <v>4799</v>
      </c>
      <c r="AI390" s="2" t="s">
        <v>4800</v>
      </c>
      <c r="AJ390" s="2" t="s">
        <v>4801</v>
      </c>
      <c r="AK390" s="2"/>
      <c r="AL390" s="2"/>
      <c r="AM390" s="2"/>
      <c r="AN390" s="2" t="s">
        <v>87</v>
      </c>
      <c r="AO390" s="2" t="s">
        <v>4802</v>
      </c>
      <c r="AP390" s="2" t="s">
        <v>89</v>
      </c>
    </row>
    <row r="391" customFormat="false" ht="15" hidden="false" customHeight="false" outlineLevel="0" collapsed="false">
      <c r="A391" s="8" t="s">
        <v>4803</v>
      </c>
      <c r="B391" s="8" t="s">
        <v>4803</v>
      </c>
      <c r="C391" s="2" t="s">
        <v>4804</v>
      </c>
      <c r="D391" s="2" t="s">
        <v>162</v>
      </c>
      <c r="E391" s="2" t="s">
        <v>163</v>
      </c>
      <c r="F391" s="9" t="n">
        <f aca="false">Precios!R391</f>
        <v>113</v>
      </c>
      <c r="G391" s="2" t="n">
        <v>92</v>
      </c>
      <c r="H391" s="10" t="str">
        <f aca="false">Parámetros!$B$28</f>
        <v>Nuevo</v>
      </c>
      <c r="I391" s="10" t="str">
        <f aca="false">Parámetros!$B$29</f>
        <v>Clásica</v>
      </c>
      <c r="J391" s="11" t="s">
        <v>4805</v>
      </c>
      <c r="K391" s="10" t="str">
        <f aca="false">Parámetros!$B$30</f>
        <v>Mercado Envíos</v>
      </c>
      <c r="L391" s="2" t="str">
        <f aca="false">IF(F391&gt;=Parámetros!$B$7,"Envío gratis (obligatorio en Mercado Libre)",Parámetros!$B$31)</f>
        <v>A cargo del comprador</v>
      </c>
      <c r="M391" s="10" t="str">
        <f aca="false">Parámetros!$B$32</f>
        <v>No acepto</v>
      </c>
      <c r="N391" s="10" t="str">
        <f aca="false">Parámetros!$B$33</f>
        <v>Sin garantía</v>
      </c>
      <c r="O391" s="2"/>
      <c r="P391" s="2" t="s">
        <v>2152</v>
      </c>
      <c r="Q391" s="2" t="s">
        <v>167</v>
      </c>
      <c r="R391" s="2" t="s">
        <v>231</v>
      </c>
      <c r="S391" s="2" t="s">
        <v>4806</v>
      </c>
      <c r="T391" s="2" t="s">
        <v>3511</v>
      </c>
      <c r="U391" s="2" t="n">
        <v>14</v>
      </c>
      <c r="V391" s="2" t="s">
        <v>171</v>
      </c>
      <c r="W391" s="2" t="n">
        <v>14</v>
      </c>
      <c r="X391" s="2"/>
      <c r="Y391" s="2"/>
      <c r="Z391" s="2"/>
      <c r="AA391" s="2" t="s">
        <v>276</v>
      </c>
      <c r="AB391" s="2" t="s">
        <v>286</v>
      </c>
      <c r="AC391" s="2"/>
      <c r="AD391" s="2" t="s">
        <v>103</v>
      </c>
      <c r="AE391" s="2"/>
      <c r="AF391" s="2"/>
      <c r="AG391" s="2" t="s">
        <v>4807</v>
      </c>
      <c r="AH391" s="2" t="s">
        <v>4808</v>
      </c>
      <c r="AI391" s="2"/>
      <c r="AJ391" s="2"/>
      <c r="AK391" s="2"/>
      <c r="AL391" s="2"/>
      <c r="AM391" s="2"/>
      <c r="AN391" s="2" t="s">
        <v>175</v>
      </c>
      <c r="AO391" s="2" t="s">
        <v>4809</v>
      </c>
      <c r="AP391" s="2" t="s">
        <v>89</v>
      </c>
    </row>
    <row r="392" customFormat="false" ht="15" hidden="false" customHeight="false" outlineLevel="0" collapsed="false">
      <c r="A392" s="8" t="s">
        <v>4810</v>
      </c>
      <c r="B392" s="8" t="s">
        <v>4810</v>
      </c>
      <c r="C392" s="2" t="s">
        <v>4811</v>
      </c>
      <c r="D392" s="2" t="s">
        <v>144</v>
      </c>
      <c r="E392" s="2" t="s">
        <v>145</v>
      </c>
      <c r="F392" s="9" t="n">
        <f aca="false">Precios!R392</f>
        <v>260</v>
      </c>
      <c r="G392" s="2" t="n">
        <v>1298</v>
      </c>
      <c r="H392" s="10" t="str">
        <f aca="false">Parámetros!$B$28</f>
        <v>Nuevo</v>
      </c>
      <c r="I392" s="10" t="str">
        <f aca="false">Parámetros!$B$29</f>
        <v>Clásica</v>
      </c>
      <c r="J392" s="11" t="s">
        <v>4812</v>
      </c>
      <c r="K392" s="10" t="str">
        <f aca="false">Parámetros!$B$30</f>
        <v>Mercado Envíos</v>
      </c>
      <c r="L392" s="2" t="str">
        <f aca="false">IF(F392&gt;=Parámetros!$B$7,"Envío gratis (obligatorio en Mercado Libre)",Parámetros!$B$31)</f>
        <v>A cargo del comprador</v>
      </c>
      <c r="M392" s="10" t="str">
        <f aca="false">Parámetros!$B$32</f>
        <v>No acepto</v>
      </c>
      <c r="N392" s="10" t="str">
        <f aca="false">Parámetros!$B$33</f>
        <v>Sin garantía</v>
      </c>
      <c r="O392" s="2" t="s">
        <v>4813</v>
      </c>
      <c r="P392" s="2" t="s">
        <v>2557</v>
      </c>
      <c r="Q392" s="2" t="s">
        <v>4814</v>
      </c>
      <c r="R392" s="2"/>
      <c r="S392" s="2" t="s">
        <v>4815</v>
      </c>
      <c r="T392" s="2" t="s">
        <v>1112</v>
      </c>
      <c r="U392" s="2" t="n">
        <v>48</v>
      </c>
      <c r="V392" s="2" t="s">
        <v>1736</v>
      </c>
      <c r="W392" s="2" t="n">
        <v>48</v>
      </c>
      <c r="X392" s="2" t="s">
        <v>4816</v>
      </c>
      <c r="Y392" s="2" t="s">
        <v>4817</v>
      </c>
      <c r="Z392" s="2" t="s">
        <v>136</v>
      </c>
      <c r="AA392" s="2"/>
      <c r="AB392" s="2"/>
      <c r="AC392" s="2"/>
      <c r="AD392" s="2"/>
      <c r="AE392" s="2"/>
      <c r="AF392" s="2" t="s">
        <v>4818</v>
      </c>
      <c r="AG392" s="2" t="s">
        <v>4819</v>
      </c>
      <c r="AH392" s="2" t="s">
        <v>4820</v>
      </c>
      <c r="AI392" s="2" t="s">
        <v>4821</v>
      </c>
      <c r="AJ392" s="2"/>
      <c r="AK392" s="2"/>
      <c r="AL392" s="2"/>
      <c r="AM392" s="2"/>
      <c r="AN392" s="2" t="s">
        <v>87</v>
      </c>
      <c r="AO392" s="2" t="s">
        <v>4822</v>
      </c>
      <c r="AP392" s="2" t="s">
        <v>89</v>
      </c>
    </row>
    <row r="393" customFormat="false" ht="15" hidden="false" customHeight="false" outlineLevel="0" collapsed="false">
      <c r="A393" s="8" t="s">
        <v>4823</v>
      </c>
      <c r="B393" s="8" t="s">
        <v>4823</v>
      </c>
      <c r="C393" s="2" t="s">
        <v>4824</v>
      </c>
      <c r="D393" s="2" t="s">
        <v>68</v>
      </c>
      <c r="E393" s="2" t="s">
        <v>69</v>
      </c>
      <c r="F393" s="9" t="n">
        <f aca="false">Precios!R393</f>
        <v>728</v>
      </c>
      <c r="G393" s="2" t="n">
        <v>451</v>
      </c>
      <c r="H393" s="10" t="str">
        <f aca="false">Parámetros!$B$28</f>
        <v>Nuevo</v>
      </c>
      <c r="I393" s="10" t="str">
        <f aca="false">Parámetros!$B$29</f>
        <v>Clásica</v>
      </c>
      <c r="J393" s="11" t="s">
        <v>4825</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t="s">
        <v>4826</v>
      </c>
      <c r="P393" s="2" t="s">
        <v>412</v>
      </c>
      <c r="Q393" s="2" t="s">
        <v>4827</v>
      </c>
      <c r="R393" s="2" t="s">
        <v>356</v>
      </c>
      <c r="S393" s="2" t="s">
        <v>357</v>
      </c>
      <c r="T393" s="2" t="s">
        <v>4828</v>
      </c>
      <c r="U393" s="2" t="n">
        <v>5</v>
      </c>
      <c r="V393" s="2" t="s">
        <v>805</v>
      </c>
      <c r="W393" s="2" t="n">
        <v>5</v>
      </c>
      <c r="X393" s="2" t="s">
        <v>4829</v>
      </c>
      <c r="Y393" s="2" t="s">
        <v>4830</v>
      </c>
      <c r="Z393" s="2" t="s">
        <v>80</v>
      </c>
      <c r="AA393" s="2"/>
      <c r="AB393" s="2"/>
      <c r="AC393" s="2"/>
      <c r="AD393" s="2"/>
      <c r="AE393" s="2"/>
      <c r="AF393" s="2"/>
      <c r="AG393" s="2" t="s">
        <v>4831</v>
      </c>
      <c r="AH393" s="2" t="s">
        <v>4832</v>
      </c>
      <c r="AI393" s="2" t="s">
        <v>4833</v>
      </c>
      <c r="AJ393" s="2"/>
      <c r="AK393" s="2"/>
      <c r="AL393" s="2"/>
      <c r="AM393" s="2"/>
      <c r="AN393" s="2" t="s">
        <v>87</v>
      </c>
      <c r="AO393" s="2" t="s">
        <v>4834</v>
      </c>
      <c r="AP393" s="2" t="s">
        <v>89</v>
      </c>
    </row>
    <row r="394" customFormat="false" ht="15" hidden="false" customHeight="false" outlineLevel="0" collapsed="false">
      <c r="A394" s="8" t="s">
        <v>4835</v>
      </c>
      <c r="B394" s="8" t="s">
        <v>4835</v>
      </c>
      <c r="C394" s="2" t="s">
        <v>4836</v>
      </c>
      <c r="D394" s="2" t="s">
        <v>3410</v>
      </c>
      <c r="E394" s="2" t="s">
        <v>3411</v>
      </c>
      <c r="F394" s="9" t="n">
        <f aca="false">Precios!R394</f>
        <v>257</v>
      </c>
      <c r="G394" s="2" t="n">
        <v>28</v>
      </c>
      <c r="H394" s="10" t="str">
        <f aca="false">Parámetros!$B$28</f>
        <v>Nuevo</v>
      </c>
      <c r="I394" s="10" t="str">
        <f aca="false">Parámetros!$B$29</f>
        <v>Clásica</v>
      </c>
      <c r="J394" s="11" t="s">
        <v>4837</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t="s">
        <v>4838</v>
      </c>
      <c r="P394" s="2" t="s">
        <v>4839</v>
      </c>
      <c r="Q394" s="2" t="s">
        <v>4840</v>
      </c>
      <c r="R394" s="2" t="s">
        <v>4841</v>
      </c>
      <c r="S394" s="2"/>
      <c r="T394" s="2" t="s">
        <v>219</v>
      </c>
      <c r="U394" s="2" t="n">
        <v>30</v>
      </c>
      <c r="V394" s="2" t="s">
        <v>220</v>
      </c>
      <c r="W394" s="2" t="n">
        <v>30</v>
      </c>
      <c r="X394" s="2" t="s">
        <v>4842</v>
      </c>
      <c r="Y394" s="2" t="s">
        <v>4843</v>
      </c>
      <c r="Z394" s="2" t="s">
        <v>136</v>
      </c>
      <c r="AA394" s="2"/>
      <c r="AB394" s="2"/>
      <c r="AC394" s="2"/>
      <c r="AD394" s="2"/>
      <c r="AE394" s="2"/>
      <c r="AF394" s="2" t="s">
        <v>4844</v>
      </c>
      <c r="AG394" s="2" t="s">
        <v>4845</v>
      </c>
      <c r="AH394" s="2" t="s">
        <v>4846</v>
      </c>
      <c r="AI394" s="2" t="s">
        <v>4847</v>
      </c>
      <c r="AJ394" s="2" t="s">
        <v>4848</v>
      </c>
      <c r="AK394" s="2" t="s">
        <v>4849</v>
      </c>
      <c r="AL394" s="2"/>
      <c r="AM394" s="2"/>
      <c r="AN394" s="2" t="s">
        <v>87</v>
      </c>
      <c r="AO394" s="2" t="s">
        <v>4850</v>
      </c>
      <c r="AP394" s="2" t="s">
        <v>89</v>
      </c>
    </row>
    <row r="395" customFormat="false" ht="15" hidden="false" customHeight="false" outlineLevel="0" collapsed="false">
      <c r="A395" s="8" t="s">
        <v>4851</v>
      </c>
      <c r="B395" s="8" t="s">
        <v>4851</v>
      </c>
      <c r="C395" s="2" t="s">
        <v>4852</v>
      </c>
      <c r="D395" s="2" t="s">
        <v>1811</v>
      </c>
      <c r="E395" s="2" t="s">
        <v>1812</v>
      </c>
      <c r="F395" s="9" t="n">
        <f aca="false">Precios!R395</f>
        <v>675.72</v>
      </c>
      <c r="G395" s="2" t="n">
        <v>68</v>
      </c>
      <c r="H395" s="10" t="str">
        <f aca="false">Parámetros!$B$28</f>
        <v>Nuevo</v>
      </c>
      <c r="I395" s="10" t="str">
        <f aca="false">Parámetros!$B$29</f>
        <v>Clásica</v>
      </c>
      <c r="J395" s="11" t="s">
        <v>4853</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t="s">
        <v>4854</v>
      </c>
      <c r="P395" s="2" t="s">
        <v>4855</v>
      </c>
      <c r="Q395" s="2" t="s">
        <v>1446</v>
      </c>
      <c r="R395" s="2" t="s">
        <v>3415</v>
      </c>
      <c r="S395" s="2"/>
      <c r="T395" s="2" t="s">
        <v>2316</v>
      </c>
      <c r="U395" s="2" t="n">
        <v>30</v>
      </c>
      <c r="V395" s="2" t="s">
        <v>100</v>
      </c>
      <c r="W395" s="2" t="n">
        <v>1</v>
      </c>
      <c r="X395" s="2" t="s">
        <v>4856</v>
      </c>
      <c r="Y395" s="2" t="s">
        <v>4857</v>
      </c>
      <c r="Z395" s="2" t="s">
        <v>1819</v>
      </c>
      <c r="AA395" s="2"/>
      <c r="AB395" s="2"/>
      <c r="AC395" s="2"/>
      <c r="AD395" s="2"/>
      <c r="AE395" s="2"/>
      <c r="AF395" s="2"/>
      <c r="AG395" s="2" t="s">
        <v>4858</v>
      </c>
      <c r="AH395" s="2" t="s">
        <v>4859</v>
      </c>
      <c r="AI395" s="2" t="s">
        <v>4860</v>
      </c>
      <c r="AJ395" s="2"/>
      <c r="AK395" s="2"/>
      <c r="AL395" s="2"/>
      <c r="AM395" s="2"/>
      <c r="AN395" s="2" t="s">
        <v>87</v>
      </c>
      <c r="AO395" s="2" t="s">
        <v>4861</v>
      </c>
      <c r="AP395" s="2" t="s">
        <v>89</v>
      </c>
    </row>
    <row r="396" customFormat="false" ht="15" hidden="false" customHeight="false" outlineLevel="0" collapsed="false">
      <c r="A396" s="8" t="s">
        <v>4862</v>
      </c>
      <c r="B396" s="8" t="s">
        <v>4862</v>
      </c>
      <c r="C396" s="2" t="s">
        <v>4863</v>
      </c>
      <c r="D396" s="2" t="s">
        <v>445</v>
      </c>
      <c r="E396" s="2" t="s">
        <v>446</v>
      </c>
      <c r="F396" s="9" t="n">
        <f aca="false">Precios!R396</f>
        <v>485</v>
      </c>
      <c r="G396" s="2" t="n">
        <v>1036</v>
      </c>
      <c r="H396" s="10" t="str">
        <f aca="false">Parámetros!$B$28</f>
        <v>Nuevo</v>
      </c>
      <c r="I396" s="10" t="str">
        <f aca="false">Parámetros!$B$29</f>
        <v>Clásica</v>
      </c>
      <c r="J396" s="11" t="s">
        <v>4864</v>
      </c>
      <c r="K396" s="10" t="str">
        <f aca="false">Parámetros!$B$30</f>
        <v>Mercado Envíos</v>
      </c>
      <c r="L396" s="2" t="str">
        <f aca="false">IF(F396&gt;=Parámetros!$B$7,"Envío gratis (obligatorio en Mercado Libre)",Parámetros!$B$31)</f>
        <v>Envío gratis (obligatorio en Mercado Libre)</v>
      </c>
      <c r="M396" s="10" t="str">
        <f aca="false">Parámetros!$B$32</f>
        <v>No acepto</v>
      </c>
      <c r="N396" s="10" t="str">
        <f aca="false">Parámetros!$B$33</f>
        <v>Sin garantía</v>
      </c>
      <c r="O396" s="2" t="s">
        <v>4865</v>
      </c>
      <c r="P396" s="2" t="s">
        <v>4866</v>
      </c>
      <c r="Q396" s="2" t="s">
        <v>4867</v>
      </c>
      <c r="R396" s="2"/>
      <c r="S396" s="2"/>
      <c r="T396" s="2" t="s">
        <v>219</v>
      </c>
      <c r="U396" s="2" t="n">
        <v>30</v>
      </c>
      <c r="V396" s="2" t="s">
        <v>220</v>
      </c>
      <c r="W396" s="2" t="n">
        <v>30</v>
      </c>
      <c r="X396" s="2" t="s">
        <v>4868</v>
      </c>
      <c r="Y396" s="2" t="s">
        <v>900</v>
      </c>
      <c r="Z396" s="2" t="s">
        <v>136</v>
      </c>
      <c r="AA396" s="2"/>
      <c r="AB396" s="2"/>
      <c r="AC396" s="2"/>
      <c r="AD396" s="2"/>
      <c r="AE396" s="2"/>
      <c r="AF396" s="2"/>
      <c r="AG396" s="2" t="s">
        <v>4869</v>
      </c>
      <c r="AH396" s="2" t="s">
        <v>4870</v>
      </c>
      <c r="AI396" s="2"/>
      <c r="AJ396" s="2"/>
      <c r="AK396" s="2"/>
      <c r="AL396" s="2"/>
      <c r="AM396" s="2"/>
      <c r="AN396" s="2" t="s">
        <v>87</v>
      </c>
      <c r="AO396" s="2" t="s">
        <v>4871</v>
      </c>
      <c r="AP396" s="2" t="s">
        <v>89</v>
      </c>
    </row>
    <row r="397" customFormat="false" ht="15" hidden="false" customHeight="false" outlineLevel="0" collapsed="false">
      <c r="A397" s="8" t="s">
        <v>4872</v>
      </c>
      <c r="B397" s="8" t="s">
        <v>4872</v>
      </c>
      <c r="C397" s="2" t="s">
        <v>4873</v>
      </c>
      <c r="D397" s="2" t="s">
        <v>162</v>
      </c>
      <c r="E397" s="2" t="s">
        <v>163</v>
      </c>
      <c r="F397" s="9" t="n">
        <f aca="false">Precios!R397</f>
        <v>242</v>
      </c>
      <c r="G397" s="2" t="n">
        <v>215</v>
      </c>
      <c r="H397" s="10" t="str">
        <f aca="false">Parámetros!$B$28</f>
        <v>Nuevo</v>
      </c>
      <c r="I397" s="10" t="str">
        <f aca="false">Parámetros!$B$29</f>
        <v>Clásica</v>
      </c>
      <c r="J397" s="11" t="s">
        <v>4874</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t="s">
        <v>4875</v>
      </c>
      <c r="P397" s="2" t="s">
        <v>2152</v>
      </c>
      <c r="Q397" s="2" t="s">
        <v>601</v>
      </c>
      <c r="R397" s="2" t="s">
        <v>936</v>
      </c>
      <c r="S397" s="2" t="s">
        <v>4806</v>
      </c>
      <c r="T397" s="2" t="s">
        <v>3511</v>
      </c>
      <c r="U397" s="2" t="n">
        <v>40</v>
      </c>
      <c r="V397" s="2" t="s">
        <v>171</v>
      </c>
      <c r="W397" s="2" t="n">
        <v>40</v>
      </c>
      <c r="X397" s="2"/>
      <c r="Y397" s="2"/>
      <c r="Z397" s="2"/>
      <c r="AA397" s="2" t="s">
        <v>98</v>
      </c>
      <c r="AB397" s="2" t="s">
        <v>426</v>
      </c>
      <c r="AC397" s="2"/>
      <c r="AD397" s="2" t="s">
        <v>103</v>
      </c>
      <c r="AE397" s="2"/>
      <c r="AF397" s="2"/>
      <c r="AG397" s="2" t="s">
        <v>4876</v>
      </c>
      <c r="AH397" s="2" t="s">
        <v>4877</v>
      </c>
      <c r="AI397" s="2" t="s">
        <v>4878</v>
      </c>
      <c r="AJ397" s="2" t="s">
        <v>4879</v>
      </c>
      <c r="AK397" s="2"/>
      <c r="AL397" s="2"/>
      <c r="AM397" s="2"/>
      <c r="AN397" s="2" t="s">
        <v>175</v>
      </c>
      <c r="AO397" s="2" t="s">
        <v>4880</v>
      </c>
      <c r="AP397" s="2" t="s">
        <v>89</v>
      </c>
    </row>
    <row r="398" customFormat="false" ht="15" hidden="false" customHeight="false" outlineLevel="0" collapsed="false">
      <c r="A398" s="8" t="s">
        <v>4881</v>
      </c>
      <c r="B398" s="8" t="s">
        <v>4881</v>
      </c>
      <c r="C398" s="2" t="s">
        <v>4882</v>
      </c>
      <c r="D398" s="2" t="s">
        <v>1059</v>
      </c>
      <c r="E398" s="2" t="s">
        <v>1060</v>
      </c>
      <c r="F398" s="9" t="n">
        <f aca="false">Precios!R398</f>
        <v>1588</v>
      </c>
      <c r="G398" s="2" t="n">
        <v>0</v>
      </c>
      <c r="H398" s="10" t="str">
        <f aca="false">Parámetros!$B$28</f>
        <v>Nuevo</v>
      </c>
      <c r="I398" s="10" t="str">
        <f aca="false">Parámetros!$B$29</f>
        <v>Clásica</v>
      </c>
      <c r="J398" s="11" t="s">
        <v>4883</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t="s">
        <v>4884</v>
      </c>
      <c r="P398" s="2" t="s">
        <v>4885</v>
      </c>
      <c r="Q398" s="2" t="s">
        <v>4886</v>
      </c>
      <c r="R398" s="2" t="s">
        <v>4887</v>
      </c>
      <c r="S398" s="2"/>
      <c r="T398" s="2" t="s">
        <v>4888</v>
      </c>
      <c r="U398" s="2" t="n">
        <v>30</v>
      </c>
      <c r="V398" s="2" t="s">
        <v>544</v>
      </c>
      <c r="W398" s="2" t="n">
        <v>30</v>
      </c>
      <c r="X398" s="2" t="s">
        <v>4889</v>
      </c>
      <c r="Y398" s="2" t="s">
        <v>4890</v>
      </c>
      <c r="Z398" s="2" t="s">
        <v>136</v>
      </c>
      <c r="AA398" s="2"/>
      <c r="AB398" s="2"/>
      <c r="AC398" s="2"/>
      <c r="AD398" s="2"/>
      <c r="AE398" s="2"/>
      <c r="AF398" s="2" t="s">
        <v>4891</v>
      </c>
      <c r="AG398" s="2" t="s">
        <v>4845</v>
      </c>
      <c r="AH398" s="2" t="s">
        <v>4892</v>
      </c>
      <c r="AI398" s="2" t="s">
        <v>4893</v>
      </c>
      <c r="AJ398" s="2" t="s">
        <v>4894</v>
      </c>
      <c r="AK398" s="2"/>
      <c r="AL398" s="2"/>
      <c r="AM398" s="2"/>
      <c r="AN398" s="2" t="s">
        <v>87</v>
      </c>
      <c r="AO398" s="2" t="s">
        <v>4895</v>
      </c>
      <c r="AP398" s="2" t="s">
        <v>89</v>
      </c>
    </row>
    <row r="399" customFormat="false" ht="15" hidden="false" customHeight="false" outlineLevel="0" collapsed="false">
      <c r="A399" s="8" t="s">
        <v>4896</v>
      </c>
      <c r="B399" s="8" t="s">
        <v>4896</v>
      </c>
      <c r="C399" s="2" t="s">
        <v>4897</v>
      </c>
      <c r="D399" s="2" t="s">
        <v>144</v>
      </c>
      <c r="E399" s="2" t="s">
        <v>145</v>
      </c>
      <c r="F399" s="9" t="n">
        <f aca="false">Precios!R399</f>
        <v>798</v>
      </c>
      <c r="G399" s="2" t="n">
        <v>150</v>
      </c>
      <c r="H399" s="10" t="str">
        <f aca="false">Parámetros!$B$28</f>
        <v>Nuevo</v>
      </c>
      <c r="I399" s="10" t="str">
        <f aca="false">Parámetros!$B$29</f>
        <v>Clásica</v>
      </c>
      <c r="J399" s="11" t="s">
        <v>4898</v>
      </c>
      <c r="K399" s="10" t="str">
        <f aca="false">Parámetros!$B$30</f>
        <v>Mercado Envíos</v>
      </c>
      <c r="L399" s="2" t="str">
        <f aca="false">IF(F399&gt;=Parámetros!$B$7,"Envío gratis (obligatorio en Mercado Libre)",Parámetros!$B$31)</f>
        <v>Envío gratis (obligatorio en Mercado Libre)</v>
      </c>
      <c r="M399" s="10" t="str">
        <f aca="false">Parámetros!$B$32</f>
        <v>No acepto</v>
      </c>
      <c r="N399" s="10" t="str">
        <f aca="false">Parámetros!$B$33</f>
        <v>Sin garantía</v>
      </c>
      <c r="O399" s="2" t="s">
        <v>4899</v>
      </c>
      <c r="P399" s="2" t="s">
        <v>4900</v>
      </c>
      <c r="Q399" s="2" t="s">
        <v>4901</v>
      </c>
      <c r="R399" s="2"/>
      <c r="S399" s="2"/>
      <c r="T399" s="2" t="s">
        <v>152</v>
      </c>
      <c r="U399" s="2" t="n">
        <v>100</v>
      </c>
      <c r="V399" s="2" t="s">
        <v>133</v>
      </c>
      <c r="W399" s="2" t="n">
        <v>100</v>
      </c>
      <c r="X399" s="2" t="s">
        <v>2526</v>
      </c>
      <c r="Y399" s="2"/>
      <c r="Z399" s="2" t="s">
        <v>136</v>
      </c>
      <c r="AA399" s="2"/>
      <c r="AB399" s="2"/>
      <c r="AC399" s="2"/>
      <c r="AD399" s="2"/>
      <c r="AE399" s="2"/>
      <c r="AF399" s="2"/>
      <c r="AG399" s="2" t="s">
        <v>4902</v>
      </c>
      <c r="AH399" s="2" t="s">
        <v>4903</v>
      </c>
      <c r="AI399" s="2" t="s">
        <v>4904</v>
      </c>
      <c r="AJ399" s="2"/>
      <c r="AK399" s="2"/>
      <c r="AL399" s="2"/>
      <c r="AM399" s="2"/>
      <c r="AN399" s="2" t="s">
        <v>87</v>
      </c>
      <c r="AO399" s="2" t="s">
        <v>4905</v>
      </c>
      <c r="AP399" s="2" t="s">
        <v>89</v>
      </c>
    </row>
    <row r="400" customFormat="false" ht="15" hidden="false" customHeight="false" outlineLevel="0" collapsed="false">
      <c r="A400" s="8" t="s">
        <v>4906</v>
      </c>
      <c r="B400" s="8" t="s">
        <v>4906</v>
      </c>
      <c r="C400" s="2" t="s">
        <v>4907</v>
      </c>
      <c r="D400" s="2" t="s">
        <v>4908</v>
      </c>
      <c r="E400" s="2" t="s">
        <v>4909</v>
      </c>
      <c r="F400" s="9" t="n">
        <f aca="false">Precios!R400</f>
        <v>39</v>
      </c>
      <c r="G400" s="2" t="n">
        <v>8019</v>
      </c>
      <c r="H400" s="10" t="str">
        <f aca="false">Parámetros!$B$28</f>
        <v>Nuevo</v>
      </c>
      <c r="I400" s="10" t="str">
        <f aca="false">Parámetros!$B$29</f>
        <v>Clásica</v>
      </c>
      <c r="J400" s="11" t="s">
        <v>4910</v>
      </c>
      <c r="K400" s="10" t="str">
        <f aca="false">Parámetros!$B$30</f>
        <v>Mercado Envíos</v>
      </c>
      <c r="L400" s="2" t="str">
        <f aca="false">IF(F400&gt;=Parámetros!$B$7,"Envío gratis (obligatorio en Mercado Libre)",Parámetros!$B$31)</f>
        <v>A cargo del comprador</v>
      </c>
      <c r="M400" s="10" t="str">
        <f aca="false">Parámetros!$B$32</f>
        <v>No acepto</v>
      </c>
      <c r="N400" s="10" t="str">
        <f aca="false">Parámetros!$B$33</f>
        <v>Sin garantía</v>
      </c>
      <c r="O400" s="2"/>
      <c r="P400" s="2" t="s">
        <v>847</v>
      </c>
      <c r="Q400" s="2" t="s">
        <v>847</v>
      </c>
      <c r="R400" s="2"/>
      <c r="S400" s="2"/>
      <c r="T400" s="2" t="s">
        <v>4911</v>
      </c>
      <c r="U400" s="2" t="n">
        <v>100</v>
      </c>
      <c r="V400" s="2" t="s">
        <v>77</v>
      </c>
      <c r="W400" s="2" t="n">
        <v>1</v>
      </c>
      <c r="X400" s="2"/>
      <c r="Y400" s="2"/>
      <c r="Z400" s="2"/>
      <c r="AA400" s="2"/>
      <c r="AB400" s="2"/>
      <c r="AC400" s="2"/>
      <c r="AD400" s="2"/>
      <c r="AE400" s="2"/>
      <c r="AF400" s="2"/>
      <c r="AG400" s="2" t="s">
        <v>4912</v>
      </c>
      <c r="AH400" s="2" t="s">
        <v>4913</v>
      </c>
      <c r="AI400" s="2"/>
      <c r="AJ400" s="2"/>
      <c r="AK400" s="2"/>
      <c r="AL400" s="2"/>
      <c r="AM400" s="2"/>
      <c r="AN400" s="2" t="s">
        <v>87</v>
      </c>
      <c r="AO400" s="2" t="s">
        <v>4914</v>
      </c>
      <c r="AP400" s="2" t="s">
        <v>89</v>
      </c>
    </row>
    <row r="401" customFormat="false" ht="15" hidden="false" customHeight="false" outlineLevel="0" collapsed="false">
      <c r="A401" s="8" t="s">
        <v>4915</v>
      </c>
      <c r="B401" s="8" t="s">
        <v>4915</v>
      </c>
      <c r="C401" s="2" t="s">
        <v>4916</v>
      </c>
      <c r="D401" s="2" t="s">
        <v>144</v>
      </c>
      <c r="E401" s="2" t="s">
        <v>145</v>
      </c>
      <c r="F401" s="9" t="n">
        <f aca="false">Precios!R401</f>
        <v>281</v>
      </c>
      <c r="G401" s="2" t="n">
        <v>55</v>
      </c>
      <c r="H401" s="10" t="str">
        <f aca="false">Parámetros!$B$28</f>
        <v>Nuevo</v>
      </c>
      <c r="I401" s="10" t="str">
        <f aca="false">Parámetros!$B$29</f>
        <v>Clásica</v>
      </c>
      <c r="J401" s="11" t="s">
        <v>4917</v>
      </c>
      <c r="K401" s="10" t="str">
        <f aca="false">Parámetros!$B$30</f>
        <v>Mercado Envíos</v>
      </c>
      <c r="L401" s="2" t="str">
        <f aca="false">IF(F401&gt;=Parámetros!$B$7,"Envío gratis (obligatorio en Mercado Libre)",Parámetros!$B$31)</f>
        <v>A cargo del comprador</v>
      </c>
      <c r="M401" s="10" t="str">
        <f aca="false">Parámetros!$B$32</f>
        <v>No acepto</v>
      </c>
      <c r="N401" s="10" t="str">
        <f aca="false">Parámetros!$B$33</f>
        <v>Sin garantía</v>
      </c>
      <c r="O401" s="2" t="s">
        <v>4918</v>
      </c>
      <c r="P401" s="2" t="s">
        <v>1125</v>
      </c>
      <c r="Q401" s="2" t="s">
        <v>1126</v>
      </c>
      <c r="R401" s="2" t="s">
        <v>4919</v>
      </c>
      <c r="S401" s="2"/>
      <c r="T401" s="2" t="s">
        <v>4920</v>
      </c>
      <c r="U401" s="2" t="n">
        <v>10</v>
      </c>
      <c r="V401" s="2" t="s">
        <v>757</v>
      </c>
      <c r="W401" s="2" t="n">
        <v>10</v>
      </c>
      <c r="X401" s="2" t="s">
        <v>4921</v>
      </c>
      <c r="Y401" s="2" t="s">
        <v>4922</v>
      </c>
      <c r="Z401" s="2" t="s">
        <v>136</v>
      </c>
      <c r="AA401" s="2"/>
      <c r="AB401" s="2"/>
      <c r="AC401" s="2"/>
      <c r="AD401" s="2"/>
      <c r="AE401" s="2"/>
      <c r="AF401" s="2"/>
      <c r="AG401" s="2" t="s">
        <v>4923</v>
      </c>
      <c r="AH401" s="2" t="s">
        <v>4924</v>
      </c>
      <c r="AI401" s="2" t="s">
        <v>4925</v>
      </c>
      <c r="AJ401" s="2"/>
      <c r="AK401" s="2"/>
      <c r="AL401" s="2"/>
      <c r="AM401" s="2"/>
      <c r="AN401" s="2" t="s">
        <v>87</v>
      </c>
      <c r="AO401" s="2" t="s">
        <v>4926</v>
      </c>
      <c r="AP401" s="2" t="s">
        <v>89</v>
      </c>
    </row>
    <row r="402" customFormat="false" ht="15" hidden="false" customHeight="false" outlineLevel="0" collapsed="false">
      <c r="A402" s="8" t="s">
        <v>4927</v>
      </c>
      <c r="B402" s="8" t="s">
        <v>4927</v>
      </c>
      <c r="C402" s="2" t="s">
        <v>4928</v>
      </c>
      <c r="D402" s="2" t="s">
        <v>331</v>
      </c>
      <c r="E402" s="2" t="s">
        <v>332</v>
      </c>
      <c r="F402" s="9" t="n">
        <f aca="false">Precios!R402</f>
        <v>257</v>
      </c>
      <c r="G402" s="2" t="n">
        <v>277</v>
      </c>
      <c r="H402" s="10" t="str">
        <f aca="false">Parámetros!$B$28</f>
        <v>Nuevo</v>
      </c>
      <c r="I402" s="10" t="str">
        <f aca="false">Parámetros!$B$29</f>
        <v>Clásica</v>
      </c>
      <c r="J402" s="11" t="s">
        <v>4929</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t="s">
        <v>4930</v>
      </c>
      <c r="P402" s="2" t="s">
        <v>540</v>
      </c>
      <c r="Q402" s="2" t="s">
        <v>3013</v>
      </c>
      <c r="R402" s="2" t="s">
        <v>4931</v>
      </c>
      <c r="S402" s="2" t="s">
        <v>4932</v>
      </c>
      <c r="T402" s="2" t="s">
        <v>3546</v>
      </c>
      <c r="U402" s="2" t="n">
        <v>10</v>
      </c>
      <c r="V402" s="2" t="s">
        <v>544</v>
      </c>
      <c r="W402" s="2" t="n">
        <v>10</v>
      </c>
      <c r="X402" s="2" t="s">
        <v>4933</v>
      </c>
      <c r="Y402" s="2" t="s">
        <v>4934</v>
      </c>
      <c r="Z402" s="2" t="s">
        <v>136</v>
      </c>
      <c r="AA402" s="2"/>
      <c r="AB402" s="2"/>
      <c r="AC402" s="2" t="s">
        <v>4935</v>
      </c>
      <c r="AD402" s="2"/>
      <c r="AE402" s="2"/>
      <c r="AF402" s="2"/>
      <c r="AG402" s="2" t="s">
        <v>4936</v>
      </c>
      <c r="AH402" s="2" t="s">
        <v>4937</v>
      </c>
      <c r="AI402" s="2" t="s">
        <v>4938</v>
      </c>
      <c r="AJ402" s="2"/>
      <c r="AK402" s="2"/>
      <c r="AL402" s="2"/>
      <c r="AM402" s="2"/>
      <c r="AN402" s="2" t="s">
        <v>87</v>
      </c>
      <c r="AO402" s="2" t="s">
        <v>4939</v>
      </c>
      <c r="AP402" s="2" t="s">
        <v>89</v>
      </c>
    </row>
    <row r="403" customFormat="false" ht="15" hidden="false" customHeight="false" outlineLevel="0" collapsed="false">
      <c r="A403" s="8" t="s">
        <v>4940</v>
      </c>
      <c r="B403" s="8" t="s">
        <v>4940</v>
      </c>
      <c r="C403" s="2" t="s">
        <v>4941</v>
      </c>
      <c r="D403" s="2" t="s">
        <v>303</v>
      </c>
      <c r="E403" s="2" t="s">
        <v>304</v>
      </c>
      <c r="F403" s="9" t="n">
        <f aca="false">Precios!R403</f>
        <v>334</v>
      </c>
      <c r="G403" s="2" t="n">
        <v>5</v>
      </c>
      <c r="H403" s="10" t="str">
        <f aca="false">Parámetros!$B$28</f>
        <v>Nuevo</v>
      </c>
      <c r="I403" s="10" t="str">
        <f aca="false">Parámetros!$B$29</f>
        <v>Clásica</v>
      </c>
      <c r="J403" s="11" t="s">
        <v>4942</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t="s">
        <v>4943</v>
      </c>
      <c r="P403" s="2" t="s">
        <v>4944</v>
      </c>
      <c r="Q403" s="2" t="s">
        <v>1196</v>
      </c>
      <c r="R403" s="2" t="s">
        <v>4945</v>
      </c>
      <c r="S403" s="2"/>
      <c r="T403" s="2" t="s">
        <v>248</v>
      </c>
      <c r="U403" s="2" t="n">
        <v>340</v>
      </c>
      <c r="V403" s="2" t="s">
        <v>77</v>
      </c>
      <c r="W403" s="2" t="n">
        <v>1</v>
      </c>
      <c r="X403" s="2" t="s">
        <v>4946</v>
      </c>
      <c r="Y403" s="2" t="s">
        <v>4947</v>
      </c>
      <c r="Z403" s="2" t="s">
        <v>136</v>
      </c>
      <c r="AA403" s="2" t="s">
        <v>4948</v>
      </c>
      <c r="AB403" s="2"/>
      <c r="AC403" s="2"/>
      <c r="AD403" s="2"/>
      <c r="AE403" s="2"/>
      <c r="AF403" s="2"/>
      <c r="AG403" s="2" t="s">
        <v>4949</v>
      </c>
      <c r="AH403" s="2" t="s">
        <v>4950</v>
      </c>
      <c r="AI403" s="2" t="s">
        <v>4951</v>
      </c>
      <c r="AJ403" s="2"/>
      <c r="AK403" s="2"/>
      <c r="AL403" s="2"/>
      <c r="AM403" s="2"/>
      <c r="AN403" s="2" t="s">
        <v>87</v>
      </c>
      <c r="AO403" s="2" t="s">
        <v>4952</v>
      </c>
      <c r="AP403" s="2" t="s">
        <v>89</v>
      </c>
    </row>
    <row r="404" customFormat="false" ht="15" hidden="false" customHeight="false" outlineLevel="0" collapsed="false">
      <c r="A404" s="8" t="s">
        <v>4953</v>
      </c>
      <c r="B404" s="8" t="s">
        <v>4953</v>
      </c>
      <c r="C404" s="2" t="s">
        <v>4954</v>
      </c>
      <c r="D404" s="2" t="s">
        <v>4955</v>
      </c>
      <c r="E404" s="2" t="s">
        <v>4956</v>
      </c>
      <c r="F404" s="9" t="n">
        <f aca="false">Precios!R404</f>
        <v>146</v>
      </c>
      <c r="G404" s="2" t="n">
        <v>30</v>
      </c>
      <c r="H404" s="10" t="str">
        <f aca="false">Parámetros!$B$28</f>
        <v>Nuevo</v>
      </c>
      <c r="I404" s="10" t="str">
        <f aca="false">Parámetros!$B$29</f>
        <v>Clásica</v>
      </c>
      <c r="J404" s="11" t="s">
        <v>4957</v>
      </c>
      <c r="K404" s="10" t="str">
        <f aca="false">Parámetros!$B$30</f>
        <v>Mercado Envíos</v>
      </c>
      <c r="L404" s="2" t="str">
        <f aca="false">IF(F404&gt;=Parámetros!$B$7,"Envío gratis (obligatorio en Mercado Libre)",Parámetros!$B$31)</f>
        <v>A cargo del comprador</v>
      </c>
      <c r="M404" s="10" t="str">
        <f aca="false">Parámetros!$B$32</f>
        <v>No acepto</v>
      </c>
      <c r="N404" s="10" t="str">
        <f aca="false">Parámetros!$B$33</f>
        <v>Sin garantía</v>
      </c>
      <c r="O404" s="2" t="s">
        <v>4958</v>
      </c>
      <c r="P404" s="2" t="s">
        <v>4959</v>
      </c>
      <c r="Q404" s="2" t="s">
        <v>4959</v>
      </c>
      <c r="R404" s="2" t="s">
        <v>4960</v>
      </c>
      <c r="S404" s="2" t="s">
        <v>4961</v>
      </c>
      <c r="T404" s="2" t="s">
        <v>1748</v>
      </c>
      <c r="U404" s="2" t="n">
        <v>4</v>
      </c>
      <c r="V404" s="2" t="s">
        <v>171</v>
      </c>
      <c r="W404" s="2" t="n">
        <v>4</v>
      </c>
      <c r="X404" s="2"/>
      <c r="Y404" s="2"/>
      <c r="Z404" s="2"/>
      <c r="AA404" s="2"/>
      <c r="AB404" s="2"/>
      <c r="AC404" s="2" t="s">
        <v>3393</v>
      </c>
      <c r="AD404" s="2" t="s">
        <v>103</v>
      </c>
      <c r="AE404" s="2"/>
      <c r="AF404" s="2"/>
      <c r="AG404" s="2" t="s">
        <v>4962</v>
      </c>
      <c r="AH404" s="2" t="s">
        <v>4963</v>
      </c>
      <c r="AI404" s="2" t="s">
        <v>4964</v>
      </c>
      <c r="AJ404" s="2" t="s">
        <v>4965</v>
      </c>
      <c r="AK404" s="2"/>
      <c r="AL404" s="2"/>
      <c r="AM404" s="2"/>
      <c r="AN404" s="2" t="s">
        <v>175</v>
      </c>
      <c r="AO404" s="2" t="s">
        <v>4966</v>
      </c>
      <c r="AP404" s="2" t="s">
        <v>89</v>
      </c>
    </row>
    <row r="405" customFormat="false" ht="15" hidden="false" customHeight="false" outlineLevel="0" collapsed="false">
      <c r="A405" s="8" t="s">
        <v>4967</v>
      </c>
      <c r="B405" s="8" t="s">
        <v>4967</v>
      </c>
      <c r="C405" s="2" t="s">
        <v>4968</v>
      </c>
      <c r="D405" s="2" t="s">
        <v>240</v>
      </c>
      <c r="E405" s="2" t="s">
        <v>241</v>
      </c>
      <c r="F405" s="9" t="n">
        <f aca="false">Precios!R405</f>
        <v>558</v>
      </c>
      <c r="G405" s="2" t="n">
        <v>28</v>
      </c>
      <c r="H405" s="10" t="str">
        <f aca="false">Parámetros!$B$28</f>
        <v>Nuevo</v>
      </c>
      <c r="I405" s="10" t="str">
        <f aca="false">Parámetros!$B$29</f>
        <v>Clásica</v>
      </c>
      <c r="J405" s="11" t="s">
        <v>4969</v>
      </c>
      <c r="K405" s="10" t="str">
        <f aca="false">Parámetros!$B$30</f>
        <v>Mercado Envíos</v>
      </c>
      <c r="L405" s="2" t="str">
        <f aca="false">IF(F405&gt;=Parámetros!$B$7,"Envío gratis (obligatorio en Mercado Libre)",Parámetros!$B$31)</f>
        <v>Envío gratis (obligatorio en Mercado Libre)</v>
      </c>
      <c r="M405" s="10" t="str">
        <f aca="false">Parámetros!$B$32</f>
        <v>No acepto</v>
      </c>
      <c r="N405" s="10" t="str">
        <f aca="false">Parámetros!$B$33</f>
        <v>Sin garantía</v>
      </c>
      <c r="O405" s="2" t="s">
        <v>4970</v>
      </c>
      <c r="P405" s="2" t="s">
        <v>4971</v>
      </c>
      <c r="Q405" s="2" t="s">
        <v>1098</v>
      </c>
      <c r="R405" s="2"/>
      <c r="S405" s="2"/>
      <c r="T405" s="2" t="s">
        <v>152</v>
      </c>
      <c r="U405" s="2" t="n">
        <v>20</v>
      </c>
      <c r="V405" s="2" t="s">
        <v>133</v>
      </c>
      <c r="W405" s="2" t="n">
        <v>20</v>
      </c>
      <c r="X405" s="2" t="s">
        <v>1361</v>
      </c>
      <c r="Y405" s="2" t="s">
        <v>4449</v>
      </c>
      <c r="Z405" s="2" t="s">
        <v>136</v>
      </c>
      <c r="AA405" s="2"/>
      <c r="AB405" s="2"/>
      <c r="AC405" s="2"/>
      <c r="AD405" s="2"/>
      <c r="AE405" s="2"/>
      <c r="AF405" s="2"/>
      <c r="AG405" s="2" t="s">
        <v>4972</v>
      </c>
      <c r="AH405" s="2" t="s">
        <v>4973</v>
      </c>
      <c r="AI405" s="2" t="s">
        <v>4974</v>
      </c>
      <c r="AJ405" s="2"/>
      <c r="AK405" s="2"/>
      <c r="AL405" s="2"/>
      <c r="AM405" s="2"/>
      <c r="AN405" s="2" t="s">
        <v>87</v>
      </c>
      <c r="AO405" s="2" t="s">
        <v>4975</v>
      </c>
      <c r="AP405" s="2" t="s">
        <v>89</v>
      </c>
    </row>
    <row r="406" customFormat="false" ht="15" hidden="false" customHeight="false" outlineLevel="0" collapsed="false">
      <c r="A406" s="8" t="s">
        <v>4976</v>
      </c>
      <c r="B406" s="8" t="s">
        <v>4976</v>
      </c>
      <c r="C406" s="2" t="s">
        <v>4977</v>
      </c>
      <c r="D406" s="2" t="s">
        <v>1811</v>
      </c>
      <c r="E406" s="2" t="s">
        <v>1812</v>
      </c>
      <c r="F406" s="9" t="n">
        <f aca="false">Precios!R406</f>
        <v>742</v>
      </c>
      <c r="G406" s="2" t="n">
        <v>0</v>
      </c>
      <c r="H406" s="10" t="str">
        <f aca="false">Parámetros!$B$28</f>
        <v>Nuevo</v>
      </c>
      <c r="I406" s="10" t="str">
        <f aca="false">Parámetros!$B$29</f>
        <v>Clásica</v>
      </c>
      <c r="J406" s="11" t="s">
        <v>4978</v>
      </c>
      <c r="K406" s="10" t="str">
        <f aca="false">Parámetros!$B$30</f>
        <v>Mercado Envíos</v>
      </c>
      <c r="L406" s="2" t="str">
        <f aca="false">IF(F406&gt;=Parámetros!$B$7,"Envío gratis (obligatorio en Mercado Libre)",Parámetros!$B$31)</f>
        <v>Envío gratis (obligatorio en Mercado Libre)</v>
      </c>
      <c r="M406" s="10" t="str">
        <f aca="false">Parámetros!$B$32</f>
        <v>No acepto</v>
      </c>
      <c r="N406" s="10" t="str">
        <f aca="false">Parámetros!$B$33</f>
        <v>Sin garantía</v>
      </c>
      <c r="O406" s="2" t="s">
        <v>4979</v>
      </c>
      <c r="P406" s="2" t="s">
        <v>2122</v>
      </c>
      <c r="Q406" s="2" t="s">
        <v>4980</v>
      </c>
      <c r="R406" s="2"/>
      <c r="S406" s="2"/>
      <c r="T406" s="2" t="s">
        <v>2316</v>
      </c>
      <c r="U406" s="2" t="n">
        <v>30</v>
      </c>
      <c r="V406" s="2" t="s">
        <v>100</v>
      </c>
      <c r="W406" s="2" t="n">
        <v>1</v>
      </c>
      <c r="X406" s="2" t="s">
        <v>3947</v>
      </c>
      <c r="Y406" s="2" t="s">
        <v>4981</v>
      </c>
      <c r="Z406" s="2" t="s">
        <v>1819</v>
      </c>
      <c r="AA406" s="2"/>
      <c r="AB406" s="2"/>
      <c r="AC406" s="2"/>
      <c r="AD406" s="2"/>
      <c r="AE406" s="2"/>
      <c r="AF406" s="2"/>
      <c r="AG406" s="2" t="s">
        <v>4982</v>
      </c>
      <c r="AH406" s="2" t="s">
        <v>4983</v>
      </c>
      <c r="AI406" s="2" t="s">
        <v>4984</v>
      </c>
      <c r="AJ406" s="2"/>
      <c r="AK406" s="2"/>
      <c r="AL406" s="2"/>
      <c r="AM406" s="2"/>
      <c r="AN406" s="2" t="s">
        <v>87</v>
      </c>
      <c r="AO406" s="2" t="s">
        <v>4985</v>
      </c>
      <c r="AP406" s="2" t="s">
        <v>89</v>
      </c>
    </row>
    <row r="407" customFormat="false" ht="15" hidden="false" customHeight="false" outlineLevel="0" collapsed="false">
      <c r="A407" s="8" t="s">
        <v>4986</v>
      </c>
      <c r="B407" s="8" t="s">
        <v>4986</v>
      </c>
      <c r="C407" s="2" t="s">
        <v>4987</v>
      </c>
      <c r="D407" s="2" t="s">
        <v>3048</v>
      </c>
      <c r="E407" s="2" t="s">
        <v>3049</v>
      </c>
      <c r="F407" s="9" t="n">
        <f aca="false">Precios!R407</f>
        <v>558</v>
      </c>
      <c r="G407" s="2" t="n">
        <v>69</v>
      </c>
      <c r="H407" s="10" t="str">
        <f aca="false">Parámetros!$B$28</f>
        <v>Nuevo</v>
      </c>
      <c r="I407" s="10" t="str">
        <f aca="false">Parámetros!$B$29</f>
        <v>Clásica</v>
      </c>
      <c r="J407" s="11" t="s">
        <v>4988</v>
      </c>
      <c r="K407" s="10" t="str">
        <f aca="false">Parámetros!$B$30</f>
        <v>Mercado Envíos</v>
      </c>
      <c r="L407" s="2" t="str">
        <f aca="false">IF(F407&gt;=Parámetros!$B$7,"Envío gratis (obligatorio en Mercado Libre)",Parámetros!$B$31)</f>
        <v>Envío gratis (obligatorio en Mercado Libre)</v>
      </c>
      <c r="M407" s="10" t="str">
        <f aca="false">Parámetros!$B$32</f>
        <v>No acepto</v>
      </c>
      <c r="N407" s="10" t="str">
        <f aca="false">Parámetros!$B$33</f>
        <v>Sin garantía</v>
      </c>
      <c r="O407" s="2" t="s">
        <v>4989</v>
      </c>
      <c r="P407" s="2" t="s">
        <v>3052</v>
      </c>
      <c r="Q407" s="2" t="s">
        <v>3053</v>
      </c>
      <c r="R407" s="2"/>
      <c r="S407" s="2"/>
      <c r="T407" s="2" t="s">
        <v>4990</v>
      </c>
      <c r="U407" s="2" t="n">
        <v>5</v>
      </c>
      <c r="V407" s="2" t="s">
        <v>757</v>
      </c>
      <c r="W407" s="2" t="n">
        <v>5</v>
      </c>
      <c r="X407" s="2" t="s">
        <v>4991</v>
      </c>
      <c r="Y407" s="2" t="s">
        <v>4992</v>
      </c>
      <c r="Z407" s="2" t="s">
        <v>4993</v>
      </c>
      <c r="AA407" s="2"/>
      <c r="AB407" s="2"/>
      <c r="AC407" s="2"/>
      <c r="AD407" s="2"/>
      <c r="AE407" s="2"/>
      <c r="AF407" s="2" t="s">
        <v>4994</v>
      </c>
      <c r="AG407" s="2" t="s">
        <v>4995</v>
      </c>
      <c r="AH407" s="2" t="s">
        <v>4996</v>
      </c>
      <c r="AI407" s="2" t="s">
        <v>4997</v>
      </c>
      <c r="AJ407" s="2" t="s">
        <v>4998</v>
      </c>
      <c r="AK407" s="2"/>
      <c r="AL407" s="2"/>
      <c r="AM407" s="2"/>
      <c r="AN407" s="2" t="s">
        <v>87</v>
      </c>
      <c r="AO407" s="2" t="s">
        <v>4999</v>
      </c>
      <c r="AP407" s="2" t="s">
        <v>89</v>
      </c>
    </row>
    <row r="408" customFormat="false" ht="15" hidden="false" customHeight="false" outlineLevel="0" collapsed="false">
      <c r="A408" s="8" t="s">
        <v>5000</v>
      </c>
      <c r="B408" s="8" t="s">
        <v>5000</v>
      </c>
      <c r="C408" s="2" t="s">
        <v>5001</v>
      </c>
      <c r="D408" s="2" t="s">
        <v>331</v>
      </c>
      <c r="E408" s="2" t="s">
        <v>332</v>
      </c>
      <c r="F408" s="9" t="n">
        <f aca="false">Precios!R408</f>
        <v>217</v>
      </c>
      <c r="G408" s="2" t="n">
        <v>113</v>
      </c>
      <c r="H408" s="10" t="str">
        <f aca="false">Parámetros!$B$28</f>
        <v>Nuevo</v>
      </c>
      <c r="I408" s="10" t="str">
        <f aca="false">Parámetros!$B$29</f>
        <v>Clásica</v>
      </c>
      <c r="J408" s="11" t="s">
        <v>5002</v>
      </c>
      <c r="K408" s="10" t="str">
        <f aca="false">Parámetros!$B$30</f>
        <v>Mercado Envíos</v>
      </c>
      <c r="L408" s="2" t="str">
        <f aca="false">IF(F408&gt;=Parámetros!$B$7,"Envío gratis (obligatorio en Mercado Libre)",Parámetros!$B$31)</f>
        <v>A cargo del comprador</v>
      </c>
      <c r="M408" s="10" t="str">
        <f aca="false">Parámetros!$B$32</f>
        <v>No acepto</v>
      </c>
      <c r="N408" s="10" t="str">
        <f aca="false">Parámetros!$B$33</f>
        <v>Sin garantía</v>
      </c>
      <c r="O408" s="2" t="s">
        <v>5003</v>
      </c>
      <c r="P408" s="2" t="s">
        <v>1015</v>
      </c>
      <c r="Q408" s="2" t="s">
        <v>1016</v>
      </c>
      <c r="R408" s="2" t="s">
        <v>1359</v>
      </c>
      <c r="S408" s="2"/>
      <c r="T408" s="2" t="s">
        <v>5004</v>
      </c>
      <c r="U408" s="2" t="n">
        <v>30</v>
      </c>
      <c r="V408" s="2" t="s">
        <v>77</v>
      </c>
      <c r="W408" s="2" t="n">
        <v>1</v>
      </c>
      <c r="X408" s="2" t="s">
        <v>1017</v>
      </c>
      <c r="Y408" s="2"/>
      <c r="Z408" s="2" t="s">
        <v>136</v>
      </c>
      <c r="AA408" s="2" t="s">
        <v>5005</v>
      </c>
      <c r="AB408" s="2"/>
      <c r="AC408" s="2"/>
      <c r="AD408" s="2"/>
      <c r="AE408" s="2"/>
      <c r="AF408" s="2"/>
      <c r="AG408" s="2" t="s">
        <v>5006</v>
      </c>
      <c r="AH408" s="2" t="s">
        <v>5007</v>
      </c>
      <c r="AI408" s="2" t="s">
        <v>5008</v>
      </c>
      <c r="AJ408" s="2"/>
      <c r="AK408" s="2"/>
      <c r="AL408" s="2"/>
      <c r="AM408" s="2"/>
      <c r="AN408" s="2" t="s">
        <v>87</v>
      </c>
      <c r="AO408" s="2" t="s">
        <v>5009</v>
      </c>
      <c r="AP408" s="2" t="s">
        <v>89</v>
      </c>
    </row>
    <row r="409" customFormat="false" ht="15" hidden="false" customHeight="false" outlineLevel="0" collapsed="false">
      <c r="A409" s="8" t="s">
        <v>5010</v>
      </c>
      <c r="B409" s="8" t="s">
        <v>5010</v>
      </c>
      <c r="C409" s="2" t="s">
        <v>5011</v>
      </c>
      <c r="D409" s="2" t="s">
        <v>4258</v>
      </c>
      <c r="E409" s="2" t="s">
        <v>4259</v>
      </c>
      <c r="F409" s="9" t="n">
        <f aca="false">Precios!R409</f>
        <v>274</v>
      </c>
      <c r="G409" s="2" t="n">
        <v>0</v>
      </c>
      <c r="H409" s="10" t="str">
        <f aca="false">Parámetros!$B$28</f>
        <v>Nuevo</v>
      </c>
      <c r="I409" s="10" t="str">
        <f aca="false">Parámetros!$B$29</f>
        <v>Clásica</v>
      </c>
      <c r="J409" s="11" t="s">
        <v>5012</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t="s">
        <v>5013</v>
      </c>
      <c r="P409" s="2" t="s">
        <v>5014</v>
      </c>
      <c r="Q409" s="2" t="s">
        <v>1641</v>
      </c>
      <c r="R409" s="2"/>
      <c r="S409" s="2"/>
      <c r="T409" s="2" t="s">
        <v>5015</v>
      </c>
      <c r="U409" s="2" t="n">
        <v>40</v>
      </c>
      <c r="V409" s="2" t="s">
        <v>100</v>
      </c>
      <c r="W409" s="2" t="n">
        <v>2</v>
      </c>
      <c r="X409" s="2" t="s">
        <v>5016</v>
      </c>
      <c r="Y409" s="2" t="s">
        <v>5017</v>
      </c>
      <c r="Z409" s="2" t="s">
        <v>1819</v>
      </c>
      <c r="AA409" s="2"/>
      <c r="AB409" s="2"/>
      <c r="AC409" s="2"/>
      <c r="AD409" s="2"/>
      <c r="AE409" s="2"/>
      <c r="AF409" s="2" t="s">
        <v>5018</v>
      </c>
      <c r="AG409" s="2" t="s">
        <v>5019</v>
      </c>
      <c r="AH409" s="2" t="s">
        <v>5020</v>
      </c>
      <c r="AI409" s="2" t="s">
        <v>5021</v>
      </c>
      <c r="AJ409" s="2"/>
      <c r="AK409" s="2"/>
      <c r="AL409" s="2"/>
      <c r="AM409" s="2"/>
      <c r="AN409" s="2" t="s">
        <v>87</v>
      </c>
      <c r="AO409" s="2" t="s">
        <v>5022</v>
      </c>
      <c r="AP409" s="2" t="s">
        <v>89</v>
      </c>
    </row>
    <row r="410" customFormat="false" ht="15" hidden="false" customHeight="false" outlineLevel="0" collapsed="false">
      <c r="A410" s="8" t="s">
        <v>5023</v>
      </c>
      <c r="B410" s="8" t="s">
        <v>5023</v>
      </c>
      <c r="C410" s="2" t="s">
        <v>5024</v>
      </c>
      <c r="D410" s="2" t="s">
        <v>1093</v>
      </c>
      <c r="E410" s="2" t="s">
        <v>1094</v>
      </c>
      <c r="F410" s="9" t="n">
        <f aca="false">Precios!R410</f>
        <v>384</v>
      </c>
      <c r="G410" s="2" t="n">
        <v>301</v>
      </c>
      <c r="H410" s="10" t="str">
        <f aca="false">Parámetros!$B$28</f>
        <v>Nuevo</v>
      </c>
      <c r="I410" s="10" t="str">
        <f aca="false">Parámetros!$B$29</f>
        <v>Clásica</v>
      </c>
      <c r="J410" s="11" t="s">
        <v>5025</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t="s">
        <v>5026</v>
      </c>
      <c r="P410" s="2" t="s">
        <v>1603</v>
      </c>
      <c r="Q410" s="2" t="s">
        <v>129</v>
      </c>
      <c r="R410" s="2" t="s">
        <v>5027</v>
      </c>
      <c r="S410" s="2" t="s">
        <v>4519</v>
      </c>
      <c r="T410" s="2" t="s">
        <v>5028</v>
      </c>
      <c r="U410" s="2" t="n">
        <v>3</v>
      </c>
      <c r="V410" s="2" t="s">
        <v>1432</v>
      </c>
      <c r="W410" s="2" t="n">
        <v>1</v>
      </c>
      <c r="X410" s="2" t="s">
        <v>1607</v>
      </c>
      <c r="Y410" s="2" t="s">
        <v>5029</v>
      </c>
      <c r="Z410" s="2" t="s">
        <v>5030</v>
      </c>
      <c r="AA410" s="2"/>
      <c r="AB410" s="2"/>
      <c r="AC410" s="2"/>
      <c r="AD410" s="2"/>
      <c r="AE410" s="2"/>
      <c r="AF410" s="2" t="s">
        <v>5031</v>
      </c>
      <c r="AG410" s="2" t="s">
        <v>5032</v>
      </c>
      <c r="AH410" s="2" t="s">
        <v>5033</v>
      </c>
      <c r="AI410" s="2" t="s">
        <v>5034</v>
      </c>
      <c r="AJ410" s="2"/>
      <c r="AK410" s="2"/>
      <c r="AL410" s="2"/>
      <c r="AM410" s="2"/>
      <c r="AN410" s="2" t="s">
        <v>87</v>
      </c>
      <c r="AO410" s="2" t="s">
        <v>5035</v>
      </c>
      <c r="AP410" s="2" t="s">
        <v>89</v>
      </c>
    </row>
    <row r="411" customFormat="false" ht="15" hidden="false" customHeight="false" outlineLevel="0" collapsed="false">
      <c r="A411" s="8" t="s">
        <v>5036</v>
      </c>
      <c r="B411" s="8" t="s">
        <v>5036</v>
      </c>
      <c r="C411" s="2" t="s">
        <v>5037</v>
      </c>
      <c r="D411" s="2" t="s">
        <v>3048</v>
      </c>
      <c r="E411" s="2" t="s">
        <v>3049</v>
      </c>
      <c r="F411" s="9" t="n">
        <f aca="false">Precios!R411</f>
        <v>255.41</v>
      </c>
      <c r="G411" s="2" t="n">
        <v>49</v>
      </c>
      <c r="H411" s="10" t="str">
        <f aca="false">Parámetros!$B$28</f>
        <v>Nuevo</v>
      </c>
      <c r="I411" s="10" t="str">
        <f aca="false">Parámetros!$B$29</f>
        <v>Clásica</v>
      </c>
      <c r="J411" s="11" t="s">
        <v>5038</v>
      </c>
      <c r="K411" s="10" t="str">
        <f aca="false">Parámetros!$B$30</f>
        <v>Mercado Envíos</v>
      </c>
      <c r="L411" s="2" t="str">
        <f aca="false">IF(F411&gt;=Parámetros!$B$7,"Envío gratis (obligatorio en Mercado Libre)",Parámetros!$B$31)</f>
        <v>A cargo del comprador</v>
      </c>
      <c r="M411" s="10" t="str">
        <f aca="false">Parámetros!$B$32</f>
        <v>No acepto</v>
      </c>
      <c r="N411" s="10" t="str">
        <f aca="false">Parámetros!$B$33</f>
        <v>Sin garantía</v>
      </c>
      <c r="O411" s="2" t="s">
        <v>5039</v>
      </c>
      <c r="P411" s="2" t="s">
        <v>5040</v>
      </c>
      <c r="Q411" s="2" t="s">
        <v>4840</v>
      </c>
      <c r="R411" s="2"/>
      <c r="S411" s="2"/>
      <c r="T411" s="2" t="s">
        <v>152</v>
      </c>
      <c r="U411" s="2" t="n">
        <v>10</v>
      </c>
      <c r="V411" s="2" t="s">
        <v>133</v>
      </c>
      <c r="W411" s="2" t="n">
        <v>10</v>
      </c>
      <c r="X411" s="2" t="s">
        <v>5041</v>
      </c>
      <c r="Y411" s="2" t="s">
        <v>4754</v>
      </c>
      <c r="Z411" s="2" t="s">
        <v>136</v>
      </c>
      <c r="AA411" s="2"/>
      <c r="AB411" s="2"/>
      <c r="AC411" s="2"/>
      <c r="AD411" s="2"/>
      <c r="AE411" s="2"/>
      <c r="AF411" s="2" t="s">
        <v>5042</v>
      </c>
      <c r="AG411" s="2" t="s">
        <v>5043</v>
      </c>
      <c r="AH411" s="2" t="s">
        <v>5044</v>
      </c>
      <c r="AI411" s="2" t="s">
        <v>5045</v>
      </c>
      <c r="AJ411" s="2"/>
      <c r="AK411" s="2"/>
      <c r="AL411" s="2"/>
      <c r="AM411" s="2"/>
      <c r="AN411" s="2" t="s">
        <v>87</v>
      </c>
      <c r="AO411" s="2" t="s">
        <v>5046</v>
      </c>
      <c r="AP411" s="2" t="s">
        <v>89</v>
      </c>
    </row>
    <row r="412" customFormat="false" ht="15" hidden="false" customHeight="false" outlineLevel="0" collapsed="false">
      <c r="A412" s="8" t="s">
        <v>5047</v>
      </c>
      <c r="B412" s="8" t="s">
        <v>5047</v>
      </c>
      <c r="C412" s="2" t="s">
        <v>5048</v>
      </c>
      <c r="D412" s="2" t="s">
        <v>483</v>
      </c>
      <c r="E412" s="2" t="s">
        <v>484</v>
      </c>
      <c r="F412" s="9" t="n">
        <f aca="false">Precios!R412</f>
        <v>518</v>
      </c>
      <c r="G412" s="2" t="n">
        <v>43</v>
      </c>
      <c r="H412" s="10" t="str">
        <f aca="false">Parámetros!$B$28</f>
        <v>Nuevo</v>
      </c>
      <c r="I412" s="10" t="str">
        <f aca="false">Parámetros!$B$29</f>
        <v>Clásica</v>
      </c>
      <c r="J412" s="11" t="s">
        <v>5049</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t="s">
        <v>5050</v>
      </c>
      <c r="P412" s="2" t="s">
        <v>5051</v>
      </c>
      <c r="Q412" s="2" t="s">
        <v>488</v>
      </c>
      <c r="R412" s="2" t="s">
        <v>5052</v>
      </c>
      <c r="S412" s="2"/>
      <c r="T412" s="2" t="s">
        <v>4677</v>
      </c>
      <c r="U412" s="2" t="n">
        <v>5</v>
      </c>
      <c r="V412" s="2" t="s">
        <v>77</v>
      </c>
      <c r="W412" s="2" t="n">
        <v>1</v>
      </c>
      <c r="X412" s="2" t="s">
        <v>5053</v>
      </c>
      <c r="Y412" s="2" t="s">
        <v>5054</v>
      </c>
      <c r="Z412" s="2" t="s">
        <v>494</v>
      </c>
      <c r="AA412" s="2"/>
      <c r="AB412" s="2"/>
      <c r="AC412" s="2"/>
      <c r="AD412" s="2"/>
      <c r="AE412" s="2"/>
      <c r="AF412" s="2" t="s">
        <v>5055</v>
      </c>
      <c r="AG412" s="2" t="s">
        <v>5056</v>
      </c>
      <c r="AH412" s="2" t="s">
        <v>5057</v>
      </c>
      <c r="AI412" s="2" t="s">
        <v>5058</v>
      </c>
      <c r="AJ412" s="2" t="s">
        <v>5059</v>
      </c>
      <c r="AK412" s="2"/>
      <c r="AL412" s="2"/>
      <c r="AM412" s="2"/>
      <c r="AN412" s="2" t="s">
        <v>87</v>
      </c>
      <c r="AO412" s="2" t="s">
        <v>5060</v>
      </c>
      <c r="AP412" s="2" t="s">
        <v>89</v>
      </c>
    </row>
    <row r="413" customFormat="false" ht="15" hidden="false" customHeight="false" outlineLevel="0" collapsed="false">
      <c r="A413" s="8" t="s">
        <v>5061</v>
      </c>
      <c r="B413" s="8" t="s">
        <v>5061</v>
      </c>
      <c r="C413" s="2" t="s">
        <v>5062</v>
      </c>
      <c r="D413" s="2" t="s">
        <v>240</v>
      </c>
      <c r="E413" s="2" t="s">
        <v>241</v>
      </c>
      <c r="F413" s="9" t="n">
        <f aca="false">Precios!R413</f>
        <v>55</v>
      </c>
      <c r="G413" s="2" t="n">
        <v>2026</v>
      </c>
      <c r="H413" s="10" t="str">
        <f aca="false">Parámetros!$B$28</f>
        <v>Nuevo</v>
      </c>
      <c r="I413" s="10" t="str">
        <f aca="false">Parámetros!$B$29</f>
        <v>Clásica</v>
      </c>
      <c r="J413" s="11" t="s">
        <v>5063</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c r="P413" s="2" t="s">
        <v>5064</v>
      </c>
      <c r="Q413" s="2" t="s">
        <v>5065</v>
      </c>
      <c r="R413" s="2"/>
      <c r="S413" s="2"/>
      <c r="T413" s="2" t="s">
        <v>152</v>
      </c>
      <c r="U413" s="2" t="n">
        <v>10</v>
      </c>
      <c r="V413" s="2" t="s">
        <v>133</v>
      </c>
      <c r="W413" s="2" t="n">
        <v>10</v>
      </c>
      <c r="X413" s="2" t="s">
        <v>5066</v>
      </c>
      <c r="Y413" s="2" t="s">
        <v>5067</v>
      </c>
      <c r="Z413" s="2" t="s">
        <v>136</v>
      </c>
      <c r="AA413" s="2"/>
      <c r="AB413" s="2"/>
      <c r="AC413" s="2"/>
      <c r="AD413" s="2"/>
      <c r="AE413" s="2"/>
      <c r="AF413" s="2" t="s">
        <v>5068</v>
      </c>
      <c r="AG413" s="2" t="s">
        <v>4902</v>
      </c>
      <c r="AH413" s="2" t="s">
        <v>5069</v>
      </c>
      <c r="AI413" s="2"/>
      <c r="AJ413" s="2"/>
      <c r="AK413" s="2"/>
      <c r="AL413" s="2"/>
      <c r="AM413" s="2"/>
      <c r="AN413" s="2" t="s">
        <v>87</v>
      </c>
      <c r="AO413" s="2" t="s">
        <v>5070</v>
      </c>
      <c r="AP413" s="2" t="s">
        <v>89</v>
      </c>
    </row>
    <row r="414" customFormat="false" ht="15" hidden="false" customHeight="false" outlineLevel="0" collapsed="false">
      <c r="A414" s="8" t="s">
        <v>5071</v>
      </c>
      <c r="B414" s="8" t="s">
        <v>5071</v>
      </c>
      <c r="C414" s="2" t="s">
        <v>5072</v>
      </c>
      <c r="D414" s="2" t="s">
        <v>3410</v>
      </c>
      <c r="E414" s="2" t="s">
        <v>3411</v>
      </c>
      <c r="F414" s="9" t="n">
        <f aca="false">Precios!R414</f>
        <v>656.02</v>
      </c>
      <c r="G414" s="2" t="n">
        <v>312</v>
      </c>
      <c r="H414" s="10" t="str">
        <f aca="false">Parámetros!$B$28</f>
        <v>Nuevo</v>
      </c>
      <c r="I414" s="10" t="str">
        <f aca="false">Parámetros!$B$29</f>
        <v>Clásica</v>
      </c>
      <c r="J414" s="11" t="s">
        <v>5073</v>
      </c>
      <c r="K414" s="10" t="str">
        <f aca="false">Parámetros!$B$30</f>
        <v>Mercado Envíos</v>
      </c>
      <c r="L414" s="2" t="str">
        <f aca="false">IF(F414&gt;=Parámetros!$B$7,"Envío gratis (obligatorio en Mercado Libre)",Parámetros!$B$31)</f>
        <v>Envío gratis (obligatorio en Mercado Libre)</v>
      </c>
      <c r="M414" s="10" t="str">
        <f aca="false">Parámetros!$B$32</f>
        <v>No acepto</v>
      </c>
      <c r="N414" s="10" t="str">
        <f aca="false">Parámetros!$B$33</f>
        <v>Sin garantía</v>
      </c>
      <c r="O414" s="2" t="s">
        <v>5074</v>
      </c>
      <c r="P414" s="2" t="s">
        <v>5075</v>
      </c>
      <c r="Q414" s="2" t="s">
        <v>949</v>
      </c>
      <c r="R414" s="2"/>
      <c r="S414" s="2"/>
      <c r="T414" s="2" t="s">
        <v>152</v>
      </c>
      <c r="U414" s="2" t="n">
        <v>6</v>
      </c>
      <c r="V414" s="2" t="s">
        <v>133</v>
      </c>
      <c r="W414" s="2" t="n">
        <v>6</v>
      </c>
      <c r="X414" s="2" t="s">
        <v>5076</v>
      </c>
      <c r="Y414" s="2" t="s">
        <v>912</v>
      </c>
      <c r="Z414" s="2" t="s">
        <v>136</v>
      </c>
      <c r="AA414" s="2"/>
      <c r="AB414" s="2"/>
      <c r="AC414" s="2"/>
      <c r="AD414" s="2"/>
      <c r="AE414" s="2"/>
      <c r="AF414" s="2" t="s">
        <v>5077</v>
      </c>
      <c r="AG414" s="2" t="s">
        <v>4845</v>
      </c>
      <c r="AH414" s="2" t="s">
        <v>5078</v>
      </c>
      <c r="AI414" s="2" t="s">
        <v>5079</v>
      </c>
      <c r="AJ414" s="2"/>
      <c r="AK414" s="2"/>
      <c r="AL414" s="2"/>
      <c r="AM414" s="2"/>
      <c r="AN414" s="2" t="s">
        <v>87</v>
      </c>
      <c r="AO414" s="2" t="s">
        <v>5080</v>
      </c>
      <c r="AP414" s="2" t="s">
        <v>89</v>
      </c>
    </row>
    <row r="415" customFormat="false" ht="15" hidden="false" customHeight="false" outlineLevel="0" collapsed="false">
      <c r="A415" s="8" t="s">
        <v>5081</v>
      </c>
      <c r="B415" s="8" t="s">
        <v>5081</v>
      </c>
      <c r="C415" s="2" t="s">
        <v>5082</v>
      </c>
      <c r="D415" s="2" t="s">
        <v>144</v>
      </c>
      <c r="E415" s="2" t="s">
        <v>145</v>
      </c>
      <c r="F415" s="9" t="n">
        <f aca="false">Precios!R415</f>
        <v>504</v>
      </c>
      <c r="G415" s="2" t="n">
        <v>22</v>
      </c>
      <c r="H415" s="10" t="str">
        <f aca="false">Parámetros!$B$28</f>
        <v>Nuevo</v>
      </c>
      <c r="I415" s="10" t="str">
        <f aca="false">Parámetros!$B$29</f>
        <v>Clásica</v>
      </c>
      <c r="J415" s="11" t="s">
        <v>5083</v>
      </c>
      <c r="K415" s="10" t="str">
        <f aca="false">Parámetros!$B$30</f>
        <v>Mercado Envíos</v>
      </c>
      <c r="L415" s="2" t="str">
        <f aca="false">IF(F415&gt;=Parámetros!$B$7,"Envío gratis (obligatorio en Mercado Libre)",Parámetros!$B$31)</f>
        <v>Envío gratis (obligatorio en Mercado Libre)</v>
      </c>
      <c r="M415" s="10" t="str">
        <f aca="false">Parámetros!$B$32</f>
        <v>No acepto</v>
      </c>
      <c r="N415" s="10" t="str">
        <f aca="false">Parámetros!$B$33</f>
        <v>Sin garantía</v>
      </c>
      <c r="O415" s="2" t="s">
        <v>5084</v>
      </c>
      <c r="P415" s="2" t="s">
        <v>1733</v>
      </c>
      <c r="Q415" s="2" t="s">
        <v>5085</v>
      </c>
      <c r="R415" s="2" t="s">
        <v>5086</v>
      </c>
      <c r="S415" s="2" t="s">
        <v>1359</v>
      </c>
      <c r="T415" s="2" t="s">
        <v>5087</v>
      </c>
      <c r="U415" s="2" t="n">
        <v>30</v>
      </c>
      <c r="V415" s="2" t="s">
        <v>77</v>
      </c>
      <c r="W415" s="2" t="n">
        <v>1</v>
      </c>
      <c r="X415" s="2" t="s">
        <v>5088</v>
      </c>
      <c r="Y415" s="2" t="s">
        <v>5089</v>
      </c>
      <c r="Z415" s="2" t="s">
        <v>136</v>
      </c>
      <c r="AA415" s="2" t="s">
        <v>5090</v>
      </c>
      <c r="AB415" s="2"/>
      <c r="AC415" s="2"/>
      <c r="AD415" s="2"/>
      <c r="AE415" s="2"/>
      <c r="AF415" s="2"/>
      <c r="AG415" s="2" t="s">
        <v>5091</v>
      </c>
      <c r="AH415" s="2" t="s">
        <v>5092</v>
      </c>
      <c r="AI415" s="2" t="s">
        <v>5093</v>
      </c>
      <c r="AJ415" s="2"/>
      <c r="AK415" s="2"/>
      <c r="AL415" s="2"/>
      <c r="AM415" s="2"/>
      <c r="AN415" s="2" t="s">
        <v>87</v>
      </c>
      <c r="AO415" s="2" t="s">
        <v>5094</v>
      </c>
      <c r="AP415" s="2" t="s">
        <v>89</v>
      </c>
    </row>
    <row r="416" customFormat="false" ht="15" hidden="false" customHeight="false" outlineLevel="0" collapsed="false">
      <c r="A416" s="8" t="s">
        <v>5095</v>
      </c>
      <c r="B416" s="8" t="s">
        <v>5095</v>
      </c>
      <c r="C416" s="2" t="s">
        <v>5096</v>
      </c>
      <c r="D416" s="2" t="s">
        <v>445</v>
      </c>
      <c r="E416" s="2" t="s">
        <v>446</v>
      </c>
      <c r="F416" s="9" t="n">
        <f aca="false">Precios!R416</f>
        <v>1263.23</v>
      </c>
      <c r="G416" s="2" t="n">
        <v>12</v>
      </c>
      <c r="H416" s="10" t="str">
        <f aca="false">Parámetros!$B$28</f>
        <v>Nuevo</v>
      </c>
      <c r="I416" s="10" t="str">
        <f aca="false">Parámetros!$B$29</f>
        <v>Clásica</v>
      </c>
      <c r="J416" s="11" t="s">
        <v>5097</v>
      </c>
      <c r="K416" s="10" t="str">
        <f aca="false">Parámetros!$B$30</f>
        <v>Mercado Envíos</v>
      </c>
      <c r="L416" s="2" t="str">
        <f aca="false">IF(F416&gt;=Parámetros!$B$7,"Envío gratis (obligatorio en Mercado Libre)",Parámetros!$B$31)</f>
        <v>Envío gratis (obligatorio en Mercado Libre)</v>
      </c>
      <c r="M416" s="10" t="str">
        <f aca="false">Parámetros!$B$32</f>
        <v>No acepto</v>
      </c>
      <c r="N416" s="10" t="str">
        <f aca="false">Parámetros!$B$33</f>
        <v>Sin garantía</v>
      </c>
      <c r="O416" s="2" t="s">
        <v>5098</v>
      </c>
      <c r="P416" s="2" t="s">
        <v>5099</v>
      </c>
      <c r="Q416" s="2" t="s">
        <v>3066</v>
      </c>
      <c r="R416" s="2" t="s">
        <v>5100</v>
      </c>
      <c r="S416" s="2" t="s">
        <v>5101</v>
      </c>
      <c r="T416" s="2" t="s">
        <v>5102</v>
      </c>
      <c r="U416" s="2" t="n">
        <v>35</v>
      </c>
      <c r="V416" s="2" t="s">
        <v>133</v>
      </c>
      <c r="W416" s="2" t="n">
        <v>35</v>
      </c>
      <c r="X416" s="2" t="s">
        <v>5103</v>
      </c>
      <c r="Y416" s="2" t="s">
        <v>5104</v>
      </c>
      <c r="Z416" s="2" t="s">
        <v>136</v>
      </c>
      <c r="AA416" s="2" t="s">
        <v>81</v>
      </c>
      <c r="AB416" s="2"/>
      <c r="AC416" s="2"/>
      <c r="AD416" s="2"/>
      <c r="AE416" s="2"/>
      <c r="AF416" s="2"/>
      <c r="AG416" s="2" t="s">
        <v>5105</v>
      </c>
      <c r="AH416" s="2" t="s">
        <v>5106</v>
      </c>
      <c r="AI416" s="2" t="s">
        <v>5107</v>
      </c>
      <c r="AJ416" s="2" t="s">
        <v>5108</v>
      </c>
      <c r="AK416" s="2" t="s">
        <v>5109</v>
      </c>
      <c r="AL416" s="2"/>
      <c r="AM416" s="2"/>
      <c r="AN416" s="2" t="s">
        <v>87</v>
      </c>
      <c r="AO416" s="2" t="s">
        <v>5110</v>
      </c>
      <c r="AP416" s="2" t="s">
        <v>89</v>
      </c>
    </row>
    <row r="417" customFormat="false" ht="15" hidden="false" customHeight="false" outlineLevel="0" collapsed="false">
      <c r="A417" s="8" t="s">
        <v>5111</v>
      </c>
      <c r="B417" s="8" t="s">
        <v>5111</v>
      </c>
      <c r="C417" s="2" t="s">
        <v>5112</v>
      </c>
      <c r="D417" s="2" t="s">
        <v>612</v>
      </c>
      <c r="E417" s="2" t="s">
        <v>613</v>
      </c>
      <c r="F417" s="9" t="n">
        <f aca="false">Precios!R417</f>
        <v>80.9</v>
      </c>
      <c r="G417" s="2" t="n">
        <v>777</v>
      </c>
      <c r="H417" s="10" t="str">
        <f aca="false">Parámetros!$B$28</f>
        <v>Nuevo</v>
      </c>
      <c r="I417" s="10" t="str">
        <f aca="false">Parámetros!$B$29</f>
        <v>Clásica</v>
      </c>
      <c r="J417" s="11" t="s">
        <v>5113</v>
      </c>
      <c r="K417" s="10" t="str">
        <f aca="false">Parámetros!$B$30</f>
        <v>Mercado Envíos</v>
      </c>
      <c r="L417" s="2" t="str">
        <f aca="false">IF(F417&gt;=Parámetros!$B$7,"Envío gratis (obligatorio en Mercado Libre)",Parámetros!$B$31)</f>
        <v>A cargo del comprador</v>
      </c>
      <c r="M417" s="10" t="str">
        <f aca="false">Parámetros!$B$32</f>
        <v>No acepto</v>
      </c>
      <c r="N417" s="10" t="str">
        <f aca="false">Parámetros!$B$33</f>
        <v>Sin garantía</v>
      </c>
      <c r="O417" s="2" t="s">
        <v>5114</v>
      </c>
      <c r="P417" s="2" t="s">
        <v>616</v>
      </c>
      <c r="Q417" s="2" t="s">
        <v>617</v>
      </c>
      <c r="R417" s="2" t="s">
        <v>5115</v>
      </c>
      <c r="S417" s="2" t="s">
        <v>5116</v>
      </c>
      <c r="T417" s="2" t="s">
        <v>3946</v>
      </c>
      <c r="U417" s="2" t="n">
        <v>150</v>
      </c>
      <c r="V417" s="2" t="s">
        <v>77</v>
      </c>
      <c r="W417" s="2" t="n">
        <v>1</v>
      </c>
      <c r="X417" s="2"/>
      <c r="Y417" s="2"/>
      <c r="Z417" s="2"/>
      <c r="AA417" s="2"/>
      <c r="AB417" s="2"/>
      <c r="AC417" s="2" t="s">
        <v>2384</v>
      </c>
      <c r="AD417" s="2"/>
      <c r="AE417" s="2"/>
      <c r="AF417" s="2"/>
      <c r="AG417" s="2" t="s">
        <v>5117</v>
      </c>
      <c r="AH417" s="2" t="s">
        <v>5118</v>
      </c>
      <c r="AI417" s="2" t="s">
        <v>5119</v>
      </c>
      <c r="AJ417" s="2"/>
      <c r="AK417" s="2"/>
      <c r="AL417" s="2"/>
      <c r="AM417" s="2"/>
      <c r="AN417" s="2" t="s">
        <v>175</v>
      </c>
      <c r="AO417" s="2" t="s">
        <v>5120</v>
      </c>
      <c r="AP417" s="2" t="s">
        <v>89</v>
      </c>
    </row>
    <row r="418" customFormat="false" ht="15" hidden="false" customHeight="false" outlineLevel="0" collapsed="false">
      <c r="A418" s="8" t="s">
        <v>5121</v>
      </c>
      <c r="B418" s="8" t="s">
        <v>5121</v>
      </c>
      <c r="C418" s="2" t="s">
        <v>5122</v>
      </c>
      <c r="D418" s="2" t="s">
        <v>303</v>
      </c>
      <c r="E418" s="2" t="s">
        <v>304</v>
      </c>
      <c r="F418" s="9" t="n">
        <f aca="false">Precios!R418</f>
        <v>214.84</v>
      </c>
      <c r="G418" s="2" t="n">
        <v>584</v>
      </c>
      <c r="H418" s="10" t="str">
        <f aca="false">Parámetros!$B$28</f>
        <v>Nuevo</v>
      </c>
      <c r="I418" s="10" t="str">
        <f aca="false">Parámetros!$B$29</f>
        <v>Clásica</v>
      </c>
      <c r="J418" s="11" t="s">
        <v>5123</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t="s">
        <v>5124</v>
      </c>
      <c r="P418" s="2" t="s">
        <v>4446</v>
      </c>
      <c r="Q418" s="2" t="s">
        <v>129</v>
      </c>
      <c r="R418" s="2" t="s">
        <v>390</v>
      </c>
      <c r="S418" s="2" t="s">
        <v>5125</v>
      </c>
      <c r="T418" s="2" t="s">
        <v>5126</v>
      </c>
      <c r="U418" s="2" t="n">
        <v>10</v>
      </c>
      <c r="V418" s="2" t="s">
        <v>133</v>
      </c>
      <c r="W418" s="2" t="n">
        <v>10</v>
      </c>
      <c r="X418" s="2" t="s">
        <v>4448</v>
      </c>
      <c r="Y418" s="2" t="s">
        <v>5127</v>
      </c>
      <c r="Z418" s="2" t="s">
        <v>136</v>
      </c>
      <c r="AA418" s="2" t="s">
        <v>547</v>
      </c>
      <c r="AB418" s="2"/>
      <c r="AC418" s="2" t="s">
        <v>3187</v>
      </c>
      <c r="AD418" s="2"/>
      <c r="AE418" s="2"/>
      <c r="AF418" s="2"/>
      <c r="AG418" s="2" t="s">
        <v>5128</v>
      </c>
      <c r="AH418" s="2" t="s">
        <v>5129</v>
      </c>
      <c r="AI418" s="2" t="s">
        <v>5130</v>
      </c>
      <c r="AJ418" s="2"/>
      <c r="AK418" s="2"/>
      <c r="AL418" s="2"/>
      <c r="AM418" s="2"/>
      <c r="AN418" s="2" t="s">
        <v>87</v>
      </c>
      <c r="AO418" s="2" t="s">
        <v>5131</v>
      </c>
      <c r="AP418" s="2" t="s">
        <v>89</v>
      </c>
    </row>
    <row r="419" customFormat="false" ht="15" hidden="false" customHeight="false" outlineLevel="0" collapsed="false">
      <c r="A419" s="8" t="s">
        <v>5132</v>
      </c>
      <c r="B419" s="8" t="s">
        <v>5132</v>
      </c>
      <c r="C419" s="2" t="s">
        <v>5133</v>
      </c>
      <c r="D419" s="2" t="s">
        <v>144</v>
      </c>
      <c r="E419" s="2" t="s">
        <v>145</v>
      </c>
      <c r="F419" s="9" t="n">
        <f aca="false">Precios!R419</f>
        <v>554.39</v>
      </c>
      <c r="G419" s="2" t="n">
        <v>101</v>
      </c>
      <c r="H419" s="10" t="str">
        <f aca="false">Parámetros!$B$28</f>
        <v>Nuevo</v>
      </c>
      <c r="I419" s="10" t="str">
        <f aca="false">Parámetros!$B$29</f>
        <v>Clásica</v>
      </c>
      <c r="J419" s="11" t="s">
        <v>5134</v>
      </c>
      <c r="K419" s="10" t="str">
        <f aca="false">Parámetros!$B$30</f>
        <v>Mercado Envíos</v>
      </c>
      <c r="L419" s="2" t="str">
        <f aca="false">IF(F419&gt;=Parámetros!$B$7,"Envío gratis (obligatorio en Mercado Libre)",Parámetros!$B$31)</f>
        <v>Envío gratis (obligatorio en Mercado Libre)</v>
      </c>
      <c r="M419" s="10" t="str">
        <f aca="false">Parámetros!$B$32</f>
        <v>No acepto</v>
      </c>
      <c r="N419" s="10" t="str">
        <f aca="false">Parámetros!$B$33</f>
        <v>Sin garantía</v>
      </c>
      <c r="O419" s="2" t="s">
        <v>5135</v>
      </c>
      <c r="P419" s="2" t="s">
        <v>5136</v>
      </c>
      <c r="Q419" s="2" t="s">
        <v>5137</v>
      </c>
      <c r="R419" s="2" t="s">
        <v>3991</v>
      </c>
      <c r="S419" s="2" t="s">
        <v>5138</v>
      </c>
      <c r="T419" s="2" t="s">
        <v>4086</v>
      </c>
      <c r="U419" s="2" t="n">
        <v>10</v>
      </c>
      <c r="V419" s="2" t="s">
        <v>1736</v>
      </c>
      <c r="W419" s="2" t="n">
        <v>10</v>
      </c>
      <c r="X419" s="2" t="s">
        <v>5139</v>
      </c>
      <c r="Y419" s="2" t="s">
        <v>5140</v>
      </c>
      <c r="Z419" s="2" t="s">
        <v>136</v>
      </c>
      <c r="AA419" s="2" t="s">
        <v>81</v>
      </c>
      <c r="AB419" s="2"/>
      <c r="AC419" s="2"/>
      <c r="AD419" s="2"/>
      <c r="AE419" s="2"/>
      <c r="AF419" s="2" t="s">
        <v>5141</v>
      </c>
      <c r="AG419" s="2" t="s">
        <v>5142</v>
      </c>
      <c r="AH419" s="2" t="s">
        <v>5143</v>
      </c>
      <c r="AI419" s="2" t="s">
        <v>5144</v>
      </c>
      <c r="AJ419" s="2" t="s">
        <v>5145</v>
      </c>
      <c r="AK419" s="2"/>
      <c r="AL419" s="2"/>
      <c r="AM419" s="2"/>
      <c r="AN419" s="2" t="s">
        <v>87</v>
      </c>
      <c r="AO419" s="2" t="s">
        <v>5146</v>
      </c>
      <c r="AP419" s="2" t="s">
        <v>89</v>
      </c>
    </row>
    <row r="420" customFormat="false" ht="15" hidden="false" customHeight="false" outlineLevel="0" collapsed="false">
      <c r="A420" s="8" t="s">
        <v>5147</v>
      </c>
      <c r="B420" s="8" t="s">
        <v>5147</v>
      </c>
      <c r="C420" s="2" t="s">
        <v>5148</v>
      </c>
      <c r="D420" s="2" t="s">
        <v>1093</v>
      </c>
      <c r="E420" s="2" t="s">
        <v>1094</v>
      </c>
      <c r="F420" s="9" t="n">
        <f aca="false">Precios!R420</f>
        <v>91</v>
      </c>
      <c r="G420" s="2" t="n">
        <v>1848</v>
      </c>
      <c r="H420" s="10" t="str">
        <f aca="false">Parámetros!$B$28</f>
        <v>Nuevo</v>
      </c>
      <c r="I420" s="10" t="str">
        <f aca="false">Parámetros!$B$29</f>
        <v>Clásica</v>
      </c>
      <c r="J420" s="11" t="s">
        <v>5149</v>
      </c>
      <c r="K420" s="10" t="str">
        <f aca="false">Parámetros!$B$30</f>
        <v>Mercado Envíos</v>
      </c>
      <c r="L420" s="2" t="str">
        <f aca="false">IF(F420&gt;=Parámetros!$B$7,"Envío gratis (obligatorio en Mercado Libre)",Parámetros!$B$31)</f>
        <v>A cargo del comprador</v>
      </c>
      <c r="M420" s="10" t="str">
        <f aca="false">Parámetros!$B$32</f>
        <v>No acepto</v>
      </c>
      <c r="N420" s="10" t="str">
        <f aca="false">Parámetros!$B$33</f>
        <v>Sin garantía</v>
      </c>
      <c r="O420" s="2" t="s">
        <v>5150</v>
      </c>
      <c r="P420" s="2" t="s">
        <v>560</v>
      </c>
      <c r="Q420" s="2" t="s">
        <v>5151</v>
      </c>
      <c r="R420" s="2" t="s">
        <v>560</v>
      </c>
      <c r="S420" s="2" t="s">
        <v>5152</v>
      </c>
      <c r="T420" s="2" t="s">
        <v>4086</v>
      </c>
      <c r="U420" s="2" t="n">
        <v>2</v>
      </c>
      <c r="V420" s="2" t="s">
        <v>1736</v>
      </c>
      <c r="W420" s="2" t="n">
        <v>2</v>
      </c>
      <c r="X420" s="2" t="s">
        <v>564</v>
      </c>
      <c r="Y420" s="2" t="s">
        <v>5153</v>
      </c>
      <c r="Z420" s="2" t="s">
        <v>136</v>
      </c>
      <c r="AA420" s="2" t="s">
        <v>5154</v>
      </c>
      <c r="AB420" s="2"/>
      <c r="AC420" s="2"/>
      <c r="AD420" s="2" t="s">
        <v>566</v>
      </c>
      <c r="AE420" s="2"/>
      <c r="AF420" s="2" t="s">
        <v>5155</v>
      </c>
      <c r="AG420" s="2" t="s">
        <v>5156</v>
      </c>
      <c r="AH420" s="2" t="s">
        <v>5157</v>
      </c>
      <c r="AI420" s="2" t="s">
        <v>5158</v>
      </c>
      <c r="AJ420" s="2"/>
      <c r="AK420" s="2"/>
      <c r="AL420" s="2"/>
      <c r="AM420" s="2"/>
      <c r="AN420" s="2" t="s">
        <v>87</v>
      </c>
      <c r="AO420" s="2" t="s">
        <v>5159</v>
      </c>
      <c r="AP420" s="2" t="s">
        <v>89</v>
      </c>
    </row>
    <row r="421" customFormat="false" ht="15" hidden="false" customHeight="false" outlineLevel="0" collapsed="false">
      <c r="A421" s="8" t="s">
        <v>5160</v>
      </c>
      <c r="B421" s="8" t="s">
        <v>5160</v>
      </c>
      <c r="C421" s="2" t="s">
        <v>5161</v>
      </c>
      <c r="D421" s="2" t="s">
        <v>331</v>
      </c>
      <c r="E421" s="2" t="s">
        <v>332</v>
      </c>
      <c r="F421" s="9" t="n">
        <f aca="false">Precios!R421</f>
        <v>123.09</v>
      </c>
      <c r="G421" s="2" t="n">
        <v>664</v>
      </c>
      <c r="H421" s="10" t="str">
        <f aca="false">Parámetros!$B$28</f>
        <v>Nuevo</v>
      </c>
      <c r="I421" s="10" t="str">
        <f aca="false">Parámetros!$B$29</f>
        <v>Clásica</v>
      </c>
      <c r="J421" s="11" t="s">
        <v>5162</v>
      </c>
      <c r="K421" s="10" t="str">
        <f aca="false">Parámetros!$B$30</f>
        <v>Mercado Envíos</v>
      </c>
      <c r="L421" s="2" t="str">
        <f aca="false">IF(F421&gt;=Parámetros!$B$7,"Envío gratis (obligatorio en Mercado Libre)",Parámetros!$B$31)</f>
        <v>A cargo del comprador</v>
      </c>
      <c r="M421" s="10" t="str">
        <f aca="false">Parámetros!$B$32</f>
        <v>No acepto</v>
      </c>
      <c r="N421" s="10" t="str">
        <f aca="false">Parámetros!$B$33</f>
        <v>Sin garantía</v>
      </c>
      <c r="O421" s="2" t="s">
        <v>5163</v>
      </c>
      <c r="P421" s="2" t="s">
        <v>1766</v>
      </c>
      <c r="Q421" s="2" t="s">
        <v>355</v>
      </c>
      <c r="R421" s="2" t="s">
        <v>1766</v>
      </c>
      <c r="S421" s="2" t="s">
        <v>152</v>
      </c>
      <c r="T421" s="2" t="s">
        <v>3920</v>
      </c>
      <c r="U421" s="2" t="n">
        <v>20</v>
      </c>
      <c r="V421" s="2" t="s">
        <v>133</v>
      </c>
      <c r="W421" s="2" t="n">
        <v>20</v>
      </c>
      <c r="X421" s="2" t="s">
        <v>5164</v>
      </c>
      <c r="Y421" s="2" t="s">
        <v>5165</v>
      </c>
      <c r="Z421" s="2" t="s">
        <v>136</v>
      </c>
      <c r="AA421" s="2" t="s">
        <v>5166</v>
      </c>
      <c r="AB421" s="2"/>
      <c r="AC421" s="2"/>
      <c r="AD421" s="2"/>
      <c r="AE421" s="2"/>
      <c r="AF421" s="2"/>
      <c r="AG421" s="2" t="s">
        <v>155</v>
      </c>
      <c r="AH421" s="2" t="s">
        <v>5167</v>
      </c>
      <c r="AI421" s="2" t="s">
        <v>5168</v>
      </c>
      <c r="AJ421" s="2" t="s">
        <v>5169</v>
      </c>
      <c r="AK421" s="2" t="s">
        <v>5170</v>
      </c>
      <c r="AL421" s="2"/>
      <c r="AM421" s="2"/>
      <c r="AN421" s="2" t="s">
        <v>87</v>
      </c>
      <c r="AO421" s="2" t="s">
        <v>5171</v>
      </c>
      <c r="AP421" s="2" t="s">
        <v>89</v>
      </c>
    </row>
    <row r="422" customFormat="false" ht="15" hidden="false" customHeight="false" outlineLevel="0" collapsed="false">
      <c r="A422" s="8" t="s">
        <v>5172</v>
      </c>
      <c r="B422" s="8" t="s">
        <v>5172</v>
      </c>
      <c r="C422" s="2" t="s">
        <v>5173</v>
      </c>
      <c r="D422" s="2" t="s">
        <v>750</v>
      </c>
      <c r="E422" s="2" t="s">
        <v>751</v>
      </c>
      <c r="F422" s="9" t="n">
        <f aca="false">Precios!R422</f>
        <v>881</v>
      </c>
      <c r="G422" s="2" t="n">
        <v>219</v>
      </c>
      <c r="H422" s="10" t="str">
        <f aca="false">Parámetros!$B$28</f>
        <v>Nuevo</v>
      </c>
      <c r="I422" s="10" t="str">
        <f aca="false">Parámetros!$B$29</f>
        <v>Clásica</v>
      </c>
      <c r="J422" s="11" t="s">
        <v>5174</v>
      </c>
      <c r="K422" s="10" t="str">
        <f aca="false">Parámetros!$B$30</f>
        <v>Mercado Envíos</v>
      </c>
      <c r="L422" s="2" t="str">
        <f aca="false">IF(F422&gt;=Parámetros!$B$7,"Envío gratis (obligatorio en Mercado Libre)",Parámetros!$B$31)</f>
        <v>Envío gratis (obligatorio en Mercado Libre)</v>
      </c>
      <c r="M422" s="10" t="str">
        <f aca="false">Parámetros!$B$32</f>
        <v>No acepto</v>
      </c>
      <c r="N422" s="10" t="str">
        <f aca="false">Parámetros!$B$33</f>
        <v>Sin garantía</v>
      </c>
      <c r="O422" s="2" t="s">
        <v>5175</v>
      </c>
      <c r="P422" s="2" t="s">
        <v>5176</v>
      </c>
      <c r="Q422" s="2" t="s">
        <v>5177</v>
      </c>
      <c r="R422" s="2" t="s">
        <v>5176</v>
      </c>
      <c r="S422" s="2" t="s">
        <v>5178</v>
      </c>
      <c r="T422" s="2" t="s">
        <v>5179</v>
      </c>
      <c r="U422" s="2" t="n">
        <v>3</v>
      </c>
      <c r="V422" s="2" t="s">
        <v>77</v>
      </c>
      <c r="W422" s="2" t="n">
        <v>10</v>
      </c>
      <c r="X422" s="2" t="s">
        <v>2651</v>
      </c>
      <c r="Y422" s="2" t="s">
        <v>5180</v>
      </c>
      <c r="Z422" s="2" t="s">
        <v>136</v>
      </c>
      <c r="AA422" s="2" t="s">
        <v>1130</v>
      </c>
      <c r="AB422" s="2"/>
      <c r="AC422" s="2"/>
      <c r="AD422" s="2"/>
      <c r="AE422" s="2"/>
      <c r="AF422" s="2"/>
      <c r="AG422" s="2" t="s">
        <v>5181</v>
      </c>
      <c r="AH422" s="2" t="s">
        <v>5182</v>
      </c>
      <c r="AI422" s="2" t="s">
        <v>5183</v>
      </c>
      <c r="AJ422" s="2"/>
      <c r="AK422" s="2"/>
      <c r="AL422" s="2"/>
      <c r="AM422" s="2"/>
      <c r="AN422" s="2" t="s">
        <v>87</v>
      </c>
      <c r="AO422" s="2" t="s">
        <v>5184</v>
      </c>
      <c r="AP422" s="2" t="s">
        <v>89</v>
      </c>
    </row>
    <row r="423" customFormat="false" ht="15" hidden="false" customHeight="false" outlineLevel="0" collapsed="false">
      <c r="A423" s="8" t="s">
        <v>5185</v>
      </c>
      <c r="B423" s="8" t="s">
        <v>5185</v>
      </c>
      <c r="C423" s="2" t="s">
        <v>5186</v>
      </c>
      <c r="D423" s="2" t="s">
        <v>1059</v>
      </c>
      <c r="E423" s="2" t="s">
        <v>1060</v>
      </c>
      <c r="F423" s="9" t="n">
        <f aca="false">Precios!R423</f>
        <v>1131.56</v>
      </c>
      <c r="G423" s="2" t="n">
        <v>2</v>
      </c>
      <c r="H423" s="10" t="str">
        <f aca="false">Parámetros!$B$28</f>
        <v>Nuevo</v>
      </c>
      <c r="I423" s="10" t="str">
        <f aca="false">Parámetros!$B$29</f>
        <v>Clásica</v>
      </c>
      <c r="J423" s="11" t="s">
        <v>5187</v>
      </c>
      <c r="K423" s="10" t="str">
        <f aca="false">Parámetros!$B$30</f>
        <v>Mercado Envíos</v>
      </c>
      <c r="L423" s="2" t="str">
        <f aca="false">IF(F423&gt;=Parámetros!$B$7,"Envío gratis (obligatorio en Mercado Libre)",Parámetros!$B$31)</f>
        <v>Envío gratis (obligatorio en Mercado Libre)</v>
      </c>
      <c r="M423" s="10" t="str">
        <f aca="false">Parámetros!$B$32</f>
        <v>No acepto</v>
      </c>
      <c r="N423" s="10" t="str">
        <f aca="false">Parámetros!$B$33</f>
        <v>Sin garantía</v>
      </c>
      <c r="O423" s="2" t="s">
        <v>5188</v>
      </c>
      <c r="P423" s="2" t="s">
        <v>4885</v>
      </c>
      <c r="Q423" s="2" t="s">
        <v>5189</v>
      </c>
      <c r="R423" s="2" t="s">
        <v>4885</v>
      </c>
      <c r="S423" s="2" t="s">
        <v>1185</v>
      </c>
      <c r="T423" s="2" t="s">
        <v>3920</v>
      </c>
      <c r="U423" s="2" t="n">
        <v>30</v>
      </c>
      <c r="V423" s="2" t="s">
        <v>133</v>
      </c>
      <c r="W423" s="2" t="n">
        <v>30</v>
      </c>
      <c r="X423" s="2" t="s">
        <v>4889</v>
      </c>
      <c r="Y423" s="2" t="s">
        <v>5190</v>
      </c>
      <c r="Z423" s="2" t="s">
        <v>136</v>
      </c>
      <c r="AA423" s="2" t="s">
        <v>81</v>
      </c>
      <c r="AB423" s="2"/>
      <c r="AC423" s="2"/>
      <c r="AD423" s="2"/>
      <c r="AE423" s="2"/>
      <c r="AF423" s="2" t="s">
        <v>5191</v>
      </c>
      <c r="AG423" s="2" t="s">
        <v>5192</v>
      </c>
      <c r="AH423" s="2" t="s">
        <v>5193</v>
      </c>
      <c r="AI423" s="2" t="s">
        <v>5194</v>
      </c>
      <c r="AJ423" s="2" t="s">
        <v>5195</v>
      </c>
      <c r="AK423" s="2"/>
      <c r="AL423" s="2"/>
      <c r="AM423" s="2"/>
      <c r="AN423" s="2" t="s">
        <v>87</v>
      </c>
      <c r="AO423" s="2" t="s">
        <v>5196</v>
      </c>
      <c r="AP423" s="2" t="s">
        <v>89</v>
      </c>
    </row>
    <row r="424" customFormat="false" ht="15" hidden="false" customHeight="false" outlineLevel="0" collapsed="false">
      <c r="A424" s="8" t="s">
        <v>5197</v>
      </c>
      <c r="B424" s="8" t="s">
        <v>5197</v>
      </c>
      <c r="C424" s="2" t="s">
        <v>5198</v>
      </c>
      <c r="D424" s="2" t="s">
        <v>4955</v>
      </c>
      <c r="E424" s="2" t="s">
        <v>4956</v>
      </c>
      <c r="F424" s="9" t="n">
        <f aca="false">Precios!R424</f>
        <v>224.15</v>
      </c>
      <c r="G424" s="2" t="n">
        <v>6</v>
      </c>
      <c r="H424" s="10" t="str">
        <f aca="false">Parámetros!$B$28</f>
        <v>Nuevo</v>
      </c>
      <c r="I424" s="10" t="str">
        <f aca="false">Parámetros!$B$29</f>
        <v>Clásica</v>
      </c>
      <c r="J424" s="11" t="s">
        <v>5199</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t="s">
        <v>5200</v>
      </c>
      <c r="P424" s="2" t="s">
        <v>5201</v>
      </c>
      <c r="Q424" s="2" t="s">
        <v>4959</v>
      </c>
      <c r="R424" s="2" t="s">
        <v>5202</v>
      </c>
      <c r="S424" s="2" t="s">
        <v>5203</v>
      </c>
      <c r="T424" s="2" t="s">
        <v>1748</v>
      </c>
      <c r="U424" s="2"/>
      <c r="V424" s="2"/>
      <c r="W424" s="2" t="n">
        <v>4</v>
      </c>
      <c r="X424" s="2"/>
      <c r="Y424" s="2"/>
      <c r="Z424" s="2"/>
      <c r="AA424" s="2" t="s">
        <v>1375</v>
      </c>
      <c r="AB424" s="2"/>
      <c r="AC424" s="2" t="s">
        <v>5204</v>
      </c>
      <c r="AD424" s="2"/>
      <c r="AE424" s="2"/>
      <c r="AF424" s="2"/>
      <c r="AG424" s="2" t="s">
        <v>5205</v>
      </c>
      <c r="AH424" s="2" t="s">
        <v>5206</v>
      </c>
      <c r="AI424" s="2" t="s">
        <v>5207</v>
      </c>
      <c r="AJ424" s="2"/>
      <c r="AK424" s="2"/>
      <c r="AL424" s="2"/>
      <c r="AM424" s="2"/>
      <c r="AN424" s="2" t="s">
        <v>175</v>
      </c>
      <c r="AO424" s="2" t="s">
        <v>5208</v>
      </c>
      <c r="AP424" s="2" t="s">
        <v>89</v>
      </c>
    </row>
    <row r="425" customFormat="false" ht="15" hidden="false" customHeight="false" outlineLevel="0" collapsed="false">
      <c r="A425" s="8" t="s">
        <v>5209</v>
      </c>
      <c r="B425" s="8" t="s">
        <v>5209</v>
      </c>
      <c r="C425" s="2" t="s">
        <v>5210</v>
      </c>
      <c r="D425" s="2" t="s">
        <v>68</v>
      </c>
      <c r="E425" s="2" t="s">
        <v>69</v>
      </c>
      <c r="F425" s="9" t="n">
        <f aca="false">Precios!R425</f>
        <v>979</v>
      </c>
      <c r="G425" s="2" t="n">
        <v>0</v>
      </c>
      <c r="H425" s="10" t="str">
        <f aca="false">Parámetros!$B$28</f>
        <v>Nuevo</v>
      </c>
      <c r="I425" s="10" t="str">
        <f aca="false">Parámetros!$B$29</f>
        <v>Clásica</v>
      </c>
      <c r="J425" s="11" t="s">
        <v>5211</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t="s">
        <v>5212</v>
      </c>
      <c r="P425" s="2" t="s">
        <v>5213</v>
      </c>
      <c r="Q425" s="2" t="s">
        <v>5214</v>
      </c>
      <c r="R425" s="2" t="s">
        <v>5213</v>
      </c>
      <c r="S425" s="2" t="s">
        <v>5215</v>
      </c>
      <c r="T425" s="2" t="s">
        <v>3920</v>
      </c>
      <c r="U425" s="2" t="n">
        <v>30</v>
      </c>
      <c r="V425" s="2" t="s">
        <v>133</v>
      </c>
      <c r="W425" s="2" t="n">
        <v>30</v>
      </c>
      <c r="X425" s="2" t="s">
        <v>5216</v>
      </c>
      <c r="Y425" s="2" t="s">
        <v>5217</v>
      </c>
      <c r="Z425" s="2" t="s">
        <v>136</v>
      </c>
      <c r="AA425" s="2" t="s">
        <v>1186</v>
      </c>
      <c r="AB425" s="2"/>
      <c r="AC425" s="2"/>
      <c r="AD425" s="2"/>
      <c r="AE425" s="2"/>
      <c r="AF425" s="2" t="s">
        <v>5218</v>
      </c>
      <c r="AG425" s="2" t="s">
        <v>5192</v>
      </c>
      <c r="AH425" s="2" t="s">
        <v>5219</v>
      </c>
      <c r="AI425" s="2" t="s">
        <v>5220</v>
      </c>
      <c r="AJ425" s="2" t="s">
        <v>5221</v>
      </c>
      <c r="AK425" s="2"/>
      <c r="AL425" s="2"/>
      <c r="AM425" s="2"/>
      <c r="AN425" s="2" t="s">
        <v>87</v>
      </c>
      <c r="AO425" s="2" t="s">
        <v>5222</v>
      </c>
      <c r="AP425" s="2" t="s">
        <v>89</v>
      </c>
    </row>
    <row r="426" customFormat="false" ht="15" hidden="false" customHeight="false" outlineLevel="0" collapsed="false">
      <c r="A426" s="8" t="s">
        <v>5223</v>
      </c>
      <c r="B426" s="8" t="s">
        <v>5223</v>
      </c>
      <c r="C426" s="2" t="s">
        <v>5224</v>
      </c>
      <c r="D426" s="2" t="s">
        <v>5225</v>
      </c>
      <c r="E426" s="2" t="s">
        <v>5226</v>
      </c>
      <c r="F426" s="9" t="n">
        <f aca="false">Precios!R426</f>
        <v>163</v>
      </c>
      <c r="G426" s="2" t="n">
        <v>555</v>
      </c>
      <c r="H426" s="10" t="str">
        <f aca="false">Parámetros!$B$28</f>
        <v>Nuevo</v>
      </c>
      <c r="I426" s="10" t="str">
        <f aca="false">Parámetros!$B$29</f>
        <v>Clásica</v>
      </c>
      <c r="J426" s="11" t="s">
        <v>5227</v>
      </c>
      <c r="K426" s="10" t="str">
        <f aca="false">Parámetros!$B$30</f>
        <v>Mercado Envíos</v>
      </c>
      <c r="L426" s="2" t="str">
        <f aca="false">IF(F426&gt;=Parámetros!$B$7,"Envío gratis (obligatorio en Mercado Libre)",Parámetros!$B$31)</f>
        <v>A cargo del comprador</v>
      </c>
      <c r="M426" s="10" t="str">
        <f aca="false">Parámetros!$B$32</f>
        <v>No acepto</v>
      </c>
      <c r="N426" s="10" t="str">
        <f aca="false">Parámetros!$B$33</f>
        <v>Sin garantía</v>
      </c>
      <c r="O426" s="2" t="s">
        <v>5228</v>
      </c>
      <c r="P426" s="2" t="s">
        <v>3370</v>
      </c>
      <c r="Q426" s="2" t="s">
        <v>617</v>
      </c>
      <c r="R426" s="2" t="s">
        <v>5229</v>
      </c>
      <c r="S426" s="2" t="s">
        <v>5230</v>
      </c>
      <c r="T426" s="2" t="s">
        <v>5231</v>
      </c>
      <c r="U426" s="2" t="n">
        <v>400</v>
      </c>
      <c r="V426" s="2" t="s">
        <v>77</v>
      </c>
      <c r="W426" s="2" t="n">
        <v>1</v>
      </c>
      <c r="X426" s="2"/>
      <c r="Y426" s="2"/>
      <c r="Z426" s="2"/>
      <c r="AA426" s="2"/>
      <c r="AB426" s="2"/>
      <c r="AC426" s="2"/>
      <c r="AD426" s="2"/>
      <c r="AE426" s="2" t="s">
        <v>5232</v>
      </c>
      <c r="AF426" s="2"/>
      <c r="AG426" s="2" t="s">
        <v>5233</v>
      </c>
      <c r="AH426" s="2" t="s">
        <v>5234</v>
      </c>
      <c r="AI426" s="2" t="s">
        <v>5235</v>
      </c>
      <c r="AJ426" s="2"/>
      <c r="AK426" s="2"/>
      <c r="AL426" s="2"/>
      <c r="AM426" s="2"/>
      <c r="AN426" s="2" t="s">
        <v>175</v>
      </c>
      <c r="AO426" s="2" t="s">
        <v>5236</v>
      </c>
      <c r="AP426" s="2" t="s">
        <v>89</v>
      </c>
    </row>
    <row r="427" customFormat="false" ht="15" hidden="false" customHeight="false" outlineLevel="0" collapsed="false">
      <c r="A427" s="8" t="s">
        <v>5237</v>
      </c>
      <c r="B427" s="8" t="s">
        <v>5237</v>
      </c>
      <c r="C427" s="2" t="s">
        <v>5238</v>
      </c>
      <c r="D427" s="2" t="s">
        <v>5239</v>
      </c>
      <c r="E427" s="2" t="s">
        <v>5240</v>
      </c>
      <c r="F427" s="9" t="n">
        <f aca="false">Precios!R427</f>
        <v>278</v>
      </c>
      <c r="G427" s="2" t="n">
        <v>262</v>
      </c>
      <c r="H427" s="10" t="str">
        <f aca="false">Parámetros!$B$28</f>
        <v>Nuevo</v>
      </c>
      <c r="I427" s="10" t="str">
        <f aca="false">Parámetros!$B$29</f>
        <v>Clásica</v>
      </c>
      <c r="J427" s="11" t="s">
        <v>5241</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c r="P427" s="2" t="s">
        <v>5242</v>
      </c>
      <c r="Q427" s="2" t="s">
        <v>5243</v>
      </c>
      <c r="R427" s="2" t="s">
        <v>5244</v>
      </c>
      <c r="S427" s="2" t="s">
        <v>5245</v>
      </c>
      <c r="T427" s="2" t="s">
        <v>5246</v>
      </c>
      <c r="U427" s="2" t="n">
        <v>5</v>
      </c>
      <c r="V427" s="2" t="s">
        <v>5247</v>
      </c>
      <c r="W427" s="2" t="n">
        <v>12</v>
      </c>
      <c r="X427" s="2"/>
      <c r="Y427" s="2"/>
      <c r="Z427" s="2"/>
      <c r="AA427" s="2"/>
      <c r="AB427" s="2"/>
      <c r="AC427" s="2"/>
      <c r="AD427" s="2"/>
      <c r="AE427" s="2"/>
      <c r="AF427" s="2"/>
      <c r="AG427" s="2" t="s">
        <v>5248</v>
      </c>
      <c r="AH427" s="2" t="s">
        <v>5249</v>
      </c>
      <c r="AI427" s="2"/>
      <c r="AJ427" s="2"/>
      <c r="AK427" s="2"/>
      <c r="AL427" s="2"/>
      <c r="AM427" s="2"/>
      <c r="AN427" s="2" t="s">
        <v>108</v>
      </c>
      <c r="AO427" s="2" t="s">
        <v>5250</v>
      </c>
      <c r="AP427" s="2" t="s">
        <v>89</v>
      </c>
    </row>
    <row r="428" customFormat="false" ht="15" hidden="false" customHeight="false" outlineLevel="0" collapsed="false">
      <c r="A428" s="8" t="s">
        <v>5251</v>
      </c>
      <c r="B428" s="8" t="s">
        <v>5251</v>
      </c>
      <c r="C428" s="2" t="s">
        <v>5252</v>
      </c>
      <c r="D428" s="2" t="s">
        <v>240</v>
      </c>
      <c r="E428" s="2" t="s">
        <v>241</v>
      </c>
      <c r="F428" s="9" t="n">
        <f aca="false">Precios!R428</f>
        <v>129</v>
      </c>
      <c r="G428" s="2" t="n">
        <v>473</v>
      </c>
      <c r="H428" s="10" t="str">
        <f aca="false">Parámetros!$B$28</f>
        <v>Nuevo</v>
      </c>
      <c r="I428" s="10" t="str">
        <f aca="false">Parámetros!$B$29</f>
        <v>Clásica</v>
      </c>
      <c r="J428" s="11" t="s">
        <v>5253</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c r="P428" s="2" t="s">
        <v>128</v>
      </c>
      <c r="Q428" s="2" t="s">
        <v>129</v>
      </c>
      <c r="R428" s="2" t="s">
        <v>128</v>
      </c>
      <c r="S428" s="2" t="s">
        <v>451</v>
      </c>
      <c r="T428" s="2" t="s">
        <v>5254</v>
      </c>
      <c r="U428" s="2" t="n">
        <v>80</v>
      </c>
      <c r="V428" s="2" t="s">
        <v>133</v>
      </c>
      <c r="W428" s="2" t="n">
        <v>80</v>
      </c>
      <c r="X428" s="2" t="s">
        <v>134</v>
      </c>
      <c r="Y428" s="2" t="s">
        <v>912</v>
      </c>
      <c r="Z428" s="2" t="s">
        <v>136</v>
      </c>
      <c r="AA428" s="2" t="s">
        <v>5255</v>
      </c>
      <c r="AB428" s="2"/>
      <c r="AC428" s="2"/>
      <c r="AD428" s="2"/>
      <c r="AE428" s="2"/>
      <c r="AF428" s="2"/>
      <c r="AG428" s="2" t="s">
        <v>5256</v>
      </c>
      <c r="AH428" s="2" t="s">
        <v>5257</v>
      </c>
      <c r="AI428" s="2"/>
      <c r="AJ428" s="2"/>
      <c r="AK428" s="2"/>
      <c r="AL428" s="2"/>
      <c r="AM428" s="2"/>
      <c r="AN428" s="2" t="s">
        <v>87</v>
      </c>
      <c r="AO428" s="2" t="s">
        <v>5258</v>
      </c>
      <c r="AP428" s="2" t="s">
        <v>89</v>
      </c>
    </row>
    <row r="429" customFormat="false" ht="15" hidden="false" customHeight="false" outlineLevel="0" collapsed="false">
      <c r="A429" s="8" t="s">
        <v>5259</v>
      </c>
      <c r="B429" s="8" t="s">
        <v>5259</v>
      </c>
      <c r="C429" s="2" t="s">
        <v>5260</v>
      </c>
      <c r="D429" s="2" t="s">
        <v>144</v>
      </c>
      <c r="E429" s="2" t="s">
        <v>145</v>
      </c>
      <c r="F429" s="9" t="n">
        <f aca="false">Precios!R429</f>
        <v>876.62</v>
      </c>
      <c r="G429" s="2" t="n">
        <v>3</v>
      </c>
      <c r="H429" s="10" t="str">
        <f aca="false">Parámetros!$B$28</f>
        <v>Nuevo</v>
      </c>
      <c r="I429" s="10" t="str">
        <f aca="false">Parámetros!$B$29</f>
        <v>Clásica</v>
      </c>
      <c r="J429" s="11" t="s">
        <v>5261</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t="s">
        <v>5262</v>
      </c>
      <c r="P429" s="2" t="s">
        <v>5263</v>
      </c>
      <c r="Q429" s="2" t="s">
        <v>2368</v>
      </c>
      <c r="R429" s="2" t="s">
        <v>5264</v>
      </c>
      <c r="S429" s="2" t="s">
        <v>5265</v>
      </c>
      <c r="T429" s="2" t="s">
        <v>4086</v>
      </c>
      <c r="U429" s="2" t="n">
        <v>30</v>
      </c>
      <c r="V429" s="2" t="s">
        <v>1736</v>
      </c>
      <c r="W429" s="2" t="n">
        <v>30</v>
      </c>
      <c r="X429" s="2" t="s">
        <v>5266</v>
      </c>
      <c r="Y429" s="2" t="s">
        <v>5267</v>
      </c>
      <c r="Z429" s="2" t="s">
        <v>136</v>
      </c>
      <c r="AA429" s="2" t="s">
        <v>81</v>
      </c>
      <c r="AB429" s="2"/>
      <c r="AC429" s="2"/>
      <c r="AD429" s="2"/>
      <c r="AE429" s="2"/>
      <c r="AF429" s="2" t="s">
        <v>5268</v>
      </c>
      <c r="AG429" s="2" t="s">
        <v>155</v>
      </c>
      <c r="AH429" s="2" t="s">
        <v>5269</v>
      </c>
      <c r="AI429" s="2" t="s">
        <v>5270</v>
      </c>
      <c r="AJ429" s="2" t="s">
        <v>5271</v>
      </c>
      <c r="AK429" s="2"/>
      <c r="AL429" s="2"/>
      <c r="AM429" s="2"/>
      <c r="AN429" s="2" t="s">
        <v>87</v>
      </c>
      <c r="AO429" s="2" t="s">
        <v>5272</v>
      </c>
      <c r="AP429" s="2" t="s">
        <v>89</v>
      </c>
    </row>
    <row r="430" customFormat="false" ht="15" hidden="false" customHeight="false" outlineLevel="0" collapsed="false">
      <c r="A430" s="8" t="s">
        <v>5273</v>
      </c>
      <c r="B430" s="8" t="s">
        <v>5273</v>
      </c>
      <c r="C430" s="2" t="s">
        <v>5274</v>
      </c>
      <c r="D430" s="2" t="s">
        <v>162</v>
      </c>
      <c r="E430" s="2" t="s">
        <v>163</v>
      </c>
      <c r="F430" s="9" t="n">
        <f aca="false">Precios!R430</f>
        <v>435</v>
      </c>
      <c r="G430" s="2" t="n">
        <v>6</v>
      </c>
      <c r="H430" s="10" t="str">
        <f aca="false">Parámetros!$B$28</f>
        <v>Nuevo</v>
      </c>
      <c r="I430" s="10" t="str">
        <f aca="false">Parámetros!$B$29</f>
        <v>Clásica</v>
      </c>
      <c r="J430" s="11" t="s">
        <v>5275</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t="s">
        <v>5276</v>
      </c>
      <c r="P430" s="2" t="s">
        <v>166</v>
      </c>
      <c r="Q430" s="2" t="s">
        <v>601</v>
      </c>
      <c r="R430" s="2" t="s">
        <v>3228</v>
      </c>
      <c r="S430" s="2" t="s">
        <v>5277</v>
      </c>
      <c r="T430" s="2" t="s">
        <v>5278</v>
      </c>
      <c r="U430" s="2" t="n">
        <v>40</v>
      </c>
      <c r="V430" s="2" t="s">
        <v>171</v>
      </c>
      <c r="W430" s="2" t="n">
        <v>40</v>
      </c>
      <c r="X430" s="2"/>
      <c r="Y430" s="2"/>
      <c r="Z430" s="2"/>
      <c r="AA430" s="2" t="s">
        <v>181</v>
      </c>
      <c r="AB430" s="2" t="s">
        <v>5279</v>
      </c>
      <c r="AC430" s="2"/>
      <c r="AD430" s="2" t="s">
        <v>103</v>
      </c>
      <c r="AE430" s="2"/>
      <c r="AF430" s="2"/>
      <c r="AG430" s="2" t="s">
        <v>5280</v>
      </c>
      <c r="AH430" s="2" t="s">
        <v>5281</v>
      </c>
      <c r="AI430" s="2" t="s">
        <v>5282</v>
      </c>
      <c r="AJ430" s="2" t="s">
        <v>5283</v>
      </c>
      <c r="AK430" s="2" t="s">
        <v>5284</v>
      </c>
      <c r="AL430" s="2"/>
      <c r="AM430" s="2"/>
      <c r="AN430" s="2" t="s">
        <v>175</v>
      </c>
      <c r="AO430" s="2" t="s">
        <v>5285</v>
      </c>
      <c r="AP430" s="2" t="s">
        <v>89</v>
      </c>
    </row>
    <row r="431" customFormat="false" ht="15" hidden="false" customHeight="false" outlineLevel="0" collapsed="false">
      <c r="A431" s="8" t="s">
        <v>5286</v>
      </c>
      <c r="B431" s="8" t="s">
        <v>5286</v>
      </c>
      <c r="C431" s="2" t="s">
        <v>5287</v>
      </c>
      <c r="D431" s="2" t="s">
        <v>5288</v>
      </c>
      <c r="E431" s="2" t="s">
        <v>5289</v>
      </c>
      <c r="F431" s="9" t="n">
        <f aca="false">Precios!R431</f>
        <v>113</v>
      </c>
      <c r="G431" s="2" t="n">
        <v>32</v>
      </c>
      <c r="H431" s="10" t="str">
        <f aca="false">Parámetros!$B$28</f>
        <v>Nuevo</v>
      </c>
      <c r="I431" s="10" t="str">
        <f aca="false">Parámetros!$B$29</f>
        <v>Clásica</v>
      </c>
      <c r="J431" s="11" t="s">
        <v>5290</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t="s">
        <v>5291</v>
      </c>
      <c r="P431" s="2" t="s">
        <v>3444</v>
      </c>
      <c r="Q431" s="2" t="s">
        <v>617</v>
      </c>
      <c r="R431" s="2" t="s">
        <v>5292</v>
      </c>
      <c r="S431" s="2" t="s">
        <v>5293</v>
      </c>
      <c r="T431" s="2" t="s">
        <v>3695</v>
      </c>
      <c r="U431" s="2" t="n">
        <v>700</v>
      </c>
      <c r="V431" s="2" t="s">
        <v>77</v>
      </c>
      <c r="W431" s="2" t="n">
        <v>1</v>
      </c>
      <c r="X431" s="2"/>
      <c r="Y431" s="2"/>
      <c r="Z431" s="2"/>
      <c r="AA431" s="2"/>
      <c r="AB431" s="2"/>
      <c r="AC431" s="2" t="s">
        <v>5294</v>
      </c>
      <c r="AD431" s="2"/>
      <c r="AE431" s="2" t="s">
        <v>2622</v>
      </c>
      <c r="AF431" s="2"/>
      <c r="AG431" s="2" t="s">
        <v>5295</v>
      </c>
      <c r="AH431" s="2" t="s">
        <v>5296</v>
      </c>
      <c r="AI431" s="2" t="s">
        <v>5297</v>
      </c>
      <c r="AJ431" s="2"/>
      <c r="AK431" s="2"/>
      <c r="AL431" s="2"/>
      <c r="AM431" s="2"/>
      <c r="AN431" s="2" t="s">
        <v>175</v>
      </c>
      <c r="AO431" s="2" t="s">
        <v>5298</v>
      </c>
      <c r="AP431" s="2" t="s">
        <v>89</v>
      </c>
    </row>
    <row r="432" customFormat="false" ht="15" hidden="false" customHeight="false" outlineLevel="0" collapsed="false">
      <c r="A432" s="8" t="s">
        <v>5299</v>
      </c>
      <c r="B432" s="8" t="s">
        <v>5299</v>
      </c>
      <c r="C432" s="2" t="s">
        <v>5300</v>
      </c>
      <c r="D432" s="2" t="s">
        <v>4258</v>
      </c>
      <c r="E432" s="2" t="s">
        <v>4259</v>
      </c>
      <c r="F432" s="9" t="n">
        <f aca="false">Precios!R432</f>
        <v>86</v>
      </c>
      <c r="G432" s="2" t="n">
        <v>540</v>
      </c>
      <c r="H432" s="10" t="str">
        <f aca="false">Parámetros!$B$28</f>
        <v>Nuevo</v>
      </c>
      <c r="I432" s="10" t="str">
        <f aca="false">Parámetros!$B$29</f>
        <v>Clásica</v>
      </c>
      <c r="J432" s="11" t="s">
        <v>5301</v>
      </c>
      <c r="K432" s="10" t="str">
        <f aca="false">Parámetros!$B$30</f>
        <v>Mercado Envíos</v>
      </c>
      <c r="L432" s="2" t="str">
        <f aca="false">IF(F432&gt;=Parámetros!$B$7,"Envío gratis (obligatorio en Mercado Libre)",Parámetros!$B$31)</f>
        <v>A cargo del comprador</v>
      </c>
      <c r="M432" s="10" t="str">
        <f aca="false">Parámetros!$B$32</f>
        <v>No acepto</v>
      </c>
      <c r="N432" s="10" t="str">
        <f aca="false">Parámetros!$B$33</f>
        <v>Sin garantía</v>
      </c>
      <c r="O432" s="2" t="s">
        <v>5302</v>
      </c>
      <c r="P432" s="2" t="s">
        <v>5303</v>
      </c>
      <c r="Q432" s="2"/>
      <c r="R432" s="2" t="s">
        <v>5304</v>
      </c>
      <c r="S432" s="2" t="s">
        <v>5305</v>
      </c>
      <c r="T432" s="2" t="s">
        <v>5306</v>
      </c>
      <c r="U432" s="2" t="n">
        <v>50</v>
      </c>
      <c r="V432" s="2" t="s">
        <v>100</v>
      </c>
      <c r="W432" s="2" t="n">
        <v>1</v>
      </c>
      <c r="X432" s="2" t="s">
        <v>5307</v>
      </c>
      <c r="Y432" s="2" t="s">
        <v>5308</v>
      </c>
      <c r="Z432" s="2" t="s">
        <v>1819</v>
      </c>
      <c r="AA432" s="2" t="s">
        <v>5309</v>
      </c>
      <c r="AB432" s="2"/>
      <c r="AC432" s="2"/>
      <c r="AD432" s="2"/>
      <c r="AE432" s="2"/>
      <c r="AF432" s="2" t="s">
        <v>5310</v>
      </c>
      <c r="AG432" s="2" t="s">
        <v>5311</v>
      </c>
      <c r="AH432" s="2" t="s">
        <v>5312</v>
      </c>
      <c r="AI432" s="2" t="s">
        <v>5313</v>
      </c>
      <c r="AJ432" s="2" t="s">
        <v>5314</v>
      </c>
      <c r="AK432" s="2"/>
      <c r="AL432" s="2"/>
      <c r="AM432" s="2"/>
      <c r="AN432" s="2" t="s">
        <v>87</v>
      </c>
      <c r="AO432" s="2" t="s">
        <v>5315</v>
      </c>
      <c r="AP432" s="2" t="s">
        <v>89</v>
      </c>
    </row>
    <row r="433" customFormat="false" ht="15" hidden="false" customHeight="false" outlineLevel="0" collapsed="false">
      <c r="A433" s="8" t="s">
        <v>5316</v>
      </c>
      <c r="B433" s="8" t="s">
        <v>5316</v>
      </c>
      <c r="C433" s="2" t="s">
        <v>5317</v>
      </c>
      <c r="D433" s="2" t="s">
        <v>2351</v>
      </c>
      <c r="E433" s="2" t="s">
        <v>2352</v>
      </c>
      <c r="F433" s="9" t="n">
        <f aca="false">Precios!R433</f>
        <v>95</v>
      </c>
      <c r="G433" s="2" t="n">
        <v>410</v>
      </c>
      <c r="H433" s="10" t="str">
        <f aca="false">Parámetros!$B$28</f>
        <v>Nuevo</v>
      </c>
      <c r="I433" s="10" t="str">
        <f aca="false">Parámetros!$B$29</f>
        <v>Clásica</v>
      </c>
      <c r="J433" s="11" t="s">
        <v>5318</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t="s">
        <v>5319</v>
      </c>
      <c r="P433" s="2" t="s">
        <v>5320</v>
      </c>
      <c r="Q433" s="2"/>
      <c r="R433" s="2" t="s">
        <v>5321</v>
      </c>
      <c r="S433" s="2" t="s">
        <v>5322</v>
      </c>
      <c r="T433" s="2" t="s">
        <v>5323</v>
      </c>
      <c r="U433" s="2" t="n">
        <v>200</v>
      </c>
      <c r="V433" s="2" t="s">
        <v>100</v>
      </c>
      <c r="W433" s="2" t="n">
        <v>1</v>
      </c>
      <c r="X433" s="2"/>
      <c r="Y433" s="2"/>
      <c r="Z433" s="2"/>
      <c r="AA433" s="2"/>
      <c r="AB433" s="2"/>
      <c r="AC433" s="2"/>
      <c r="AD433" s="2"/>
      <c r="AE433" s="2" t="s">
        <v>5324</v>
      </c>
      <c r="AF433" s="2"/>
      <c r="AG433" s="2" t="s">
        <v>5325</v>
      </c>
      <c r="AH433" s="2" t="s">
        <v>5326</v>
      </c>
      <c r="AI433" s="2"/>
      <c r="AJ433" s="2"/>
      <c r="AK433" s="2"/>
      <c r="AL433" s="2"/>
      <c r="AM433" s="2"/>
      <c r="AN433" s="2" t="s">
        <v>175</v>
      </c>
      <c r="AO433" s="2" t="s">
        <v>5327</v>
      </c>
      <c r="AP433" s="2" t="s">
        <v>89</v>
      </c>
    </row>
    <row r="434" customFormat="false" ht="15" hidden="false" customHeight="false" outlineLevel="0" collapsed="false">
      <c r="A434" s="8" t="s">
        <v>5328</v>
      </c>
      <c r="B434" s="8" t="s">
        <v>5328</v>
      </c>
      <c r="C434" s="2" t="s">
        <v>5329</v>
      </c>
      <c r="D434" s="2" t="s">
        <v>483</v>
      </c>
      <c r="E434" s="2" t="s">
        <v>484</v>
      </c>
      <c r="F434" s="9" t="n">
        <f aca="false">Precios!R434</f>
        <v>1048</v>
      </c>
      <c r="G434" s="2" t="n">
        <v>60</v>
      </c>
      <c r="H434" s="10" t="str">
        <f aca="false">Parámetros!$B$28</f>
        <v>Nuevo</v>
      </c>
      <c r="I434" s="10" t="str">
        <f aca="false">Parámetros!$B$29</f>
        <v>Clásica</v>
      </c>
      <c r="J434" s="11" t="s">
        <v>5330</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t="s">
        <v>5331</v>
      </c>
      <c r="P434" s="2" t="s">
        <v>5332</v>
      </c>
      <c r="Q434" s="2" t="s">
        <v>321</v>
      </c>
      <c r="R434" s="2" t="s">
        <v>5332</v>
      </c>
      <c r="S434" s="2" t="s">
        <v>5333</v>
      </c>
      <c r="T434" s="2" t="s">
        <v>4175</v>
      </c>
      <c r="U434" s="2" t="n">
        <v>2.5</v>
      </c>
      <c r="V434" s="2" t="s">
        <v>77</v>
      </c>
      <c r="W434" s="2" t="n">
        <v>1</v>
      </c>
      <c r="X434" s="2" t="s">
        <v>5334</v>
      </c>
      <c r="Y434" s="2" t="s">
        <v>5335</v>
      </c>
      <c r="Z434" s="2" t="s">
        <v>494</v>
      </c>
      <c r="AA434" s="2" t="s">
        <v>5336</v>
      </c>
      <c r="AB434" s="2"/>
      <c r="AC434" s="2"/>
      <c r="AD434" s="2"/>
      <c r="AE434" s="2"/>
      <c r="AF434" s="2" t="s">
        <v>5337</v>
      </c>
      <c r="AG434" s="2" t="s">
        <v>3005</v>
      </c>
      <c r="AH434" s="2" t="s">
        <v>5338</v>
      </c>
      <c r="AI434" s="2" t="s">
        <v>5339</v>
      </c>
      <c r="AJ434" s="2" t="s">
        <v>5340</v>
      </c>
      <c r="AK434" s="2"/>
      <c r="AL434" s="2"/>
      <c r="AM434" s="2"/>
      <c r="AN434" s="2" t="s">
        <v>87</v>
      </c>
      <c r="AO434" s="2" t="s">
        <v>5341</v>
      </c>
      <c r="AP434" s="2" t="s">
        <v>89</v>
      </c>
    </row>
    <row r="435" customFormat="false" ht="15" hidden="false" customHeight="false" outlineLevel="0" collapsed="false">
      <c r="A435" s="8" t="s">
        <v>5342</v>
      </c>
      <c r="B435" s="8" t="s">
        <v>5342</v>
      </c>
      <c r="C435" s="2" t="s">
        <v>5343</v>
      </c>
      <c r="D435" s="2" t="s">
        <v>1059</v>
      </c>
      <c r="E435" s="2" t="s">
        <v>1060</v>
      </c>
      <c r="F435" s="9" t="n">
        <f aca="false">Precios!R435</f>
        <v>1879.01</v>
      </c>
      <c r="G435" s="2" t="n">
        <v>0</v>
      </c>
      <c r="H435" s="10" t="str">
        <f aca="false">Parámetros!$B$28</f>
        <v>Nuevo</v>
      </c>
      <c r="I435" s="10" t="str">
        <f aca="false">Parámetros!$B$29</f>
        <v>Clásica</v>
      </c>
      <c r="J435" s="11" t="s">
        <v>5344</v>
      </c>
      <c r="K435" s="10" t="str">
        <f aca="false">Parámetros!$B$30</f>
        <v>Mercado Envíos</v>
      </c>
      <c r="L435" s="2" t="str">
        <f aca="false">IF(F435&gt;=Parámetros!$B$7,"Envío gratis (obligatorio en Mercado Libre)",Parámetros!$B$31)</f>
        <v>Envío gratis (obligatorio en Mercado Libre)</v>
      </c>
      <c r="M435" s="10" t="str">
        <f aca="false">Parámetros!$B$32</f>
        <v>No acepto</v>
      </c>
      <c r="N435" s="10" t="str">
        <f aca="false">Parámetros!$B$33</f>
        <v>Sin garantía</v>
      </c>
      <c r="O435" s="2" t="s">
        <v>5345</v>
      </c>
      <c r="P435" s="2" t="s">
        <v>5346</v>
      </c>
      <c r="Q435" s="2" t="s">
        <v>355</v>
      </c>
      <c r="R435" s="2" t="s">
        <v>5346</v>
      </c>
      <c r="S435" s="2" t="s">
        <v>5347</v>
      </c>
      <c r="T435" s="2" t="s">
        <v>3920</v>
      </c>
      <c r="U435" s="2" t="n">
        <v>30</v>
      </c>
      <c r="V435" s="2" t="s">
        <v>133</v>
      </c>
      <c r="W435" s="2" t="n">
        <v>30</v>
      </c>
      <c r="X435" s="2" t="s">
        <v>5348</v>
      </c>
      <c r="Y435" s="2" t="s">
        <v>5349</v>
      </c>
      <c r="Z435" s="2" t="s">
        <v>136</v>
      </c>
      <c r="AA435" s="2" t="s">
        <v>81</v>
      </c>
      <c r="AB435" s="2"/>
      <c r="AC435" s="2"/>
      <c r="AD435" s="2"/>
      <c r="AE435" s="2"/>
      <c r="AF435" s="2" t="s">
        <v>5350</v>
      </c>
      <c r="AG435" s="2" t="s">
        <v>155</v>
      </c>
      <c r="AH435" s="2" t="s">
        <v>5351</v>
      </c>
      <c r="AI435" s="2" t="s">
        <v>5352</v>
      </c>
      <c r="AJ435" s="2"/>
      <c r="AK435" s="2"/>
      <c r="AL435" s="2"/>
      <c r="AM435" s="2"/>
      <c r="AN435" s="2" t="s">
        <v>87</v>
      </c>
      <c r="AO435" s="2" t="s">
        <v>5353</v>
      </c>
      <c r="AP435" s="2" t="s">
        <v>89</v>
      </c>
    </row>
    <row r="436" customFormat="false" ht="15" hidden="false" customHeight="false" outlineLevel="0" collapsed="false">
      <c r="A436" s="8" t="s">
        <v>5354</v>
      </c>
      <c r="B436" s="8" t="s">
        <v>5354</v>
      </c>
      <c r="C436" s="2" t="s">
        <v>5355</v>
      </c>
      <c r="D436" s="2" t="s">
        <v>1677</v>
      </c>
      <c r="E436" s="2" t="s">
        <v>1678</v>
      </c>
      <c r="F436" s="9" t="n">
        <f aca="false">Precios!R436</f>
        <v>207</v>
      </c>
      <c r="G436" s="2" t="n">
        <v>496</v>
      </c>
      <c r="H436" s="10" t="str">
        <f aca="false">Parámetros!$B$28</f>
        <v>Nuevo</v>
      </c>
      <c r="I436" s="10" t="str">
        <f aca="false">Parámetros!$B$29</f>
        <v>Clásica</v>
      </c>
      <c r="J436" s="11" t="s">
        <v>5356</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t="s">
        <v>5357</v>
      </c>
      <c r="P436" s="2" t="s">
        <v>4704</v>
      </c>
      <c r="Q436" s="2" t="s">
        <v>4705</v>
      </c>
      <c r="R436" s="2" t="s">
        <v>5358</v>
      </c>
      <c r="S436" s="2" t="s">
        <v>1682</v>
      </c>
      <c r="T436" s="2" t="s">
        <v>5359</v>
      </c>
      <c r="U436" s="2" t="n">
        <v>300</v>
      </c>
      <c r="V436" s="2" t="s">
        <v>77</v>
      </c>
      <c r="W436" s="2" t="n">
        <v>1</v>
      </c>
      <c r="X436" s="2" t="s">
        <v>5360</v>
      </c>
      <c r="Y436" s="2" t="s">
        <v>5361</v>
      </c>
      <c r="Z436" s="2" t="s">
        <v>5362</v>
      </c>
      <c r="AA436" s="2"/>
      <c r="AB436" s="2"/>
      <c r="AC436" s="2"/>
      <c r="AD436" s="2"/>
      <c r="AE436" s="2"/>
      <c r="AF436" s="2"/>
      <c r="AG436" s="2" t="s">
        <v>5363</v>
      </c>
      <c r="AH436" s="2" t="s">
        <v>5364</v>
      </c>
      <c r="AI436" s="2" t="s">
        <v>5365</v>
      </c>
      <c r="AJ436" s="2"/>
      <c r="AK436" s="2"/>
      <c r="AL436" s="2"/>
      <c r="AM436" s="2"/>
      <c r="AN436" s="2" t="s">
        <v>175</v>
      </c>
      <c r="AO436" s="2" t="s">
        <v>5366</v>
      </c>
      <c r="AP436" s="2" t="s">
        <v>89</v>
      </c>
    </row>
    <row r="437" customFormat="false" ht="15" hidden="false" customHeight="false" outlineLevel="0" collapsed="false">
      <c r="A437" s="8" t="s">
        <v>5367</v>
      </c>
      <c r="B437" s="8" t="s">
        <v>5367</v>
      </c>
      <c r="C437" s="2" t="s">
        <v>5368</v>
      </c>
      <c r="D437" s="2" t="s">
        <v>5369</v>
      </c>
      <c r="E437" s="2" t="s">
        <v>5370</v>
      </c>
      <c r="F437" s="9" t="n">
        <f aca="false">Precios!R437</f>
        <v>438</v>
      </c>
      <c r="G437" s="2" t="n">
        <v>139</v>
      </c>
      <c r="H437" s="10" t="str">
        <f aca="false">Parámetros!$B$28</f>
        <v>Nuevo</v>
      </c>
      <c r="I437" s="10" t="str">
        <f aca="false">Parámetros!$B$29</f>
        <v>Clásica</v>
      </c>
      <c r="J437" s="11" t="s">
        <v>5371</v>
      </c>
      <c r="K437" s="10" t="str">
        <f aca="false">Parámetros!$B$30</f>
        <v>Mercado Envíos</v>
      </c>
      <c r="L437" s="2" t="str">
        <f aca="false">IF(F437&gt;=Parámetros!$B$7,"Envío gratis (obligatorio en Mercado Libre)",Parámetros!$B$31)</f>
        <v>Envío gratis (obligatorio en Mercado Libre)</v>
      </c>
      <c r="M437" s="10" t="str">
        <f aca="false">Parámetros!$B$32</f>
        <v>No acepto</v>
      </c>
      <c r="N437" s="10" t="str">
        <f aca="false">Parámetros!$B$33</f>
        <v>Sin garantía</v>
      </c>
      <c r="O437" s="2" t="s">
        <v>5372</v>
      </c>
      <c r="P437" s="2" t="s">
        <v>5373</v>
      </c>
      <c r="Q437" s="2" t="s">
        <v>5374</v>
      </c>
      <c r="R437" s="2" t="s">
        <v>5375</v>
      </c>
      <c r="S437" s="2" t="s">
        <v>5376</v>
      </c>
      <c r="T437" s="2" t="s">
        <v>5377</v>
      </c>
      <c r="U437" s="2" t="n">
        <v>100</v>
      </c>
      <c r="V437" s="2" t="s">
        <v>171</v>
      </c>
      <c r="W437" s="2" t="n">
        <v>100</v>
      </c>
      <c r="X437" s="2"/>
      <c r="Y437" s="2"/>
      <c r="Z437" s="2" t="s">
        <v>80</v>
      </c>
      <c r="AA437" s="2"/>
      <c r="AB437" s="2"/>
      <c r="AC437" s="2"/>
      <c r="AD437" s="2"/>
      <c r="AE437" s="2"/>
      <c r="AF437" s="2"/>
      <c r="AG437" s="2" t="s">
        <v>5378</v>
      </c>
      <c r="AH437" s="2" t="s">
        <v>5379</v>
      </c>
      <c r="AI437" s="2" t="s">
        <v>5380</v>
      </c>
      <c r="AJ437" s="2" t="s">
        <v>5381</v>
      </c>
      <c r="AK437" s="2"/>
      <c r="AL437" s="2"/>
      <c r="AM437" s="2"/>
      <c r="AN437" s="2" t="s">
        <v>87</v>
      </c>
      <c r="AO437" s="2" t="s">
        <v>5382</v>
      </c>
      <c r="AP437" s="2" t="s">
        <v>89</v>
      </c>
    </row>
    <row r="438" customFormat="false" ht="15" hidden="false" customHeight="false" outlineLevel="0" collapsed="false">
      <c r="A438" s="8" t="s">
        <v>5383</v>
      </c>
      <c r="B438" s="8" t="s">
        <v>5383</v>
      </c>
      <c r="C438" s="2" t="s">
        <v>5384</v>
      </c>
      <c r="D438" s="2" t="s">
        <v>1059</v>
      </c>
      <c r="E438" s="2" t="s">
        <v>1060</v>
      </c>
      <c r="F438" s="9" t="n">
        <f aca="false">Precios!R438</f>
        <v>939</v>
      </c>
      <c r="G438" s="2" t="n">
        <v>16</v>
      </c>
      <c r="H438" s="10" t="str">
        <f aca="false">Parámetros!$B$28</f>
        <v>Nuevo</v>
      </c>
      <c r="I438" s="10" t="str">
        <f aca="false">Parámetros!$B$29</f>
        <v>Clásica</v>
      </c>
      <c r="J438" s="11" t="s">
        <v>5385</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t="s">
        <v>5386</v>
      </c>
      <c r="P438" s="2" t="s">
        <v>3065</v>
      </c>
      <c r="Q438" s="2" t="s">
        <v>3066</v>
      </c>
      <c r="R438" s="2" t="s">
        <v>5387</v>
      </c>
      <c r="S438" s="2"/>
      <c r="T438" s="2" t="s">
        <v>5388</v>
      </c>
      <c r="U438" s="2" t="n">
        <v>30</v>
      </c>
      <c r="V438" s="2" t="s">
        <v>220</v>
      </c>
      <c r="W438" s="2" t="n">
        <v>30</v>
      </c>
      <c r="X438" s="2" t="s">
        <v>5389</v>
      </c>
      <c r="Y438" s="2" t="s">
        <v>5390</v>
      </c>
      <c r="Z438" s="2" t="s">
        <v>136</v>
      </c>
      <c r="AA438" s="2"/>
      <c r="AB438" s="2"/>
      <c r="AC438" s="2"/>
      <c r="AD438" s="2"/>
      <c r="AE438" s="2"/>
      <c r="AF438" s="2"/>
      <c r="AG438" s="2" t="s">
        <v>5391</v>
      </c>
      <c r="AH438" s="2" t="s">
        <v>5392</v>
      </c>
      <c r="AI438" s="2" t="s">
        <v>5393</v>
      </c>
      <c r="AJ438" s="2"/>
      <c r="AK438" s="2"/>
      <c r="AL438" s="2"/>
      <c r="AM438" s="2"/>
      <c r="AN438" s="2" t="s">
        <v>87</v>
      </c>
      <c r="AO438" s="2" t="s">
        <v>5394</v>
      </c>
      <c r="AP438" s="2" t="s">
        <v>89</v>
      </c>
    </row>
    <row r="439" customFormat="false" ht="15" hidden="false" customHeight="false" outlineLevel="0" collapsed="false">
      <c r="A439" s="8" t="s">
        <v>5395</v>
      </c>
      <c r="B439" s="8" t="s">
        <v>5395</v>
      </c>
      <c r="C439" s="2" t="s">
        <v>5396</v>
      </c>
      <c r="D439" s="2" t="s">
        <v>556</v>
      </c>
      <c r="E439" s="2" t="s">
        <v>557</v>
      </c>
      <c r="F439" s="9" t="n">
        <f aca="false">Precios!R439</f>
        <v>651</v>
      </c>
      <c r="G439" s="2" t="n">
        <v>127</v>
      </c>
      <c r="H439" s="10" t="str">
        <f aca="false">Parámetros!$B$28</f>
        <v>Nuevo</v>
      </c>
      <c r="I439" s="10" t="str">
        <f aca="false">Parámetros!$B$29</f>
        <v>Clásica</v>
      </c>
      <c r="J439" s="11" t="s">
        <v>5397</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t="s">
        <v>5398</v>
      </c>
      <c r="P439" s="2" t="s">
        <v>5399</v>
      </c>
      <c r="Q439" s="2" t="s">
        <v>1446</v>
      </c>
      <c r="R439" s="2" t="s">
        <v>5400</v>
      </c>
      <c r="S439" s="2" t="s">
        <v>1447</v>
      </c>
      <c r="T439" s="2" t="s">
        <v>5401</v>
      </c>
      <c r="U439" s="2" t="n">
        <v>1</v>
      </c>
      <c r="V439" s="2" t="s">
        <v>77</v>
      </c>
      <c r="W439" s="2" t="n">
        <v>1</v>
      </c>
      <c r="X439" s="2" t="s">
        <v>5402</v>
      </c>
      <c r="Y439" s="2" t="s">
        <v>5403</v>
      </c>
      <c r="Z439" s="2" t="s">
        <v>5404</v>
      </c>
      <c r="AA439" s="2"/>
      <c r="AB439" s="2"/>
      <c r="AC439" s="2"/>
      <c r="AD439" s="2"/>
      <c r="AE439" s="2"/>
      <c r="AF439" s="2" t="s">
        <v>5405</v>
      </c>
      <c r="AG439" s="2" t="s">
        <v>5406</v>
      </c>
      <c r="AH439" s="2" t="s">
        <v>5407</v>
      </c>
      <c r="AI439" s="2" t="s">
        <v>5408</v>
      </c>
      <c r="AJ439" s="2"/>
      <c r="AK439" s="2"/>
      <c r="AL439" s="2"/>
      <c r="AM439" s="2"/>
      <c r="AN439" s="2" t="s">
        <v>87</v>
      </c>
      <c r="AO439" s="2" t="s">
        <v>5409</v>
      </c>
      <c r="AP439" s="2" t="s">
        <v>89</v>
      </c>
    </row>
    <row r="440" customFormat="false" ht="15" hidden="false" customHeight="false" outlineLevel="0" collapsed="false">
      <c r="A440" s="8" t="s">
        <v>5410</v>
      </c>
      <c r="B440" s="8" t="s">
        <v>5410</v>
      </c>
      <c r="C440" s="2" t="s">
        <v>5411</v>
      </c>
      <c r="D440" s="2" t="s">
        <v>144</v>
      </c>
      <c r="E440" s="2" t="s">
        <v>145</v>
      </c>
      <c r="F440" s="9" t="n">
        <f aca="false">Precios!R440</f>
        <v>678</v>
      </c>
      <c r="G440" s="2" t="n">
        <v>27</v>
      </c>
      <c r="H440" s="10" t="str">
        <f aca="false">Parámetros!$B$28</f>
        <v>Nuevo</v>
      </c>
      <c r="I440" s="10" t="str">
        <f aca="false">Parámetros!$B$29</f>
        <v>Clásica</v>
      </c>
      <c r="J440" s="11" t="s">
        <v>5412</v>
      </c>
      <c r="K440" s="10" t="str">
        <f aca="false">Parámetros!$B$30</f>
        <v>Mercado Envíos</v>
      </c>
      <c r="L440" s="2" t="str">
        <f aca="false">IF(F440&gt;=Parámetros!$B$7,"Envío gratis (obligatorio en Mercado Libre)",Parámetros!$B$31)</f>
        <v>Envío gratis (obligatorio en Mercado Libre)</v>
      </c>
      <c r="M440" s="10" t="str">
        <f aca="false">Parámetros!$B$32</f>
        <v>No acepto</v>
      </c>
      <c r="N440" s="10" t="str">
        <f aca="false">Parámetros!$B$33</f>
        <v>Sin garantía</v>
      </c>
      <c r="O440" s="2" t="s">
        <v>5413</v>
      </c>
      <c r="P440" s="2" t="s">
        <v>5414</v>
      </c>
      <c r="Q440" s="2" t="s">
        <v>1208</v>
      </c>
      <c r="R440" s="2"/>
      <c r="S440" s="2"/>
      <c r="T440" s="2" t="s">
        <v>5415</v>
      </c>
      <c r="U440" s="2" t="n">
        <v>30</v>
      </c>
      <c r="V440" s="2" t="s">
        <v>133</v>
      </c>
      <c r="W440" s="2" t="n">
        <v>30</v>
      </c>
      <c r="X440" s="2" t="s">
        <v>5416</v>
      </c>
      <c r="Y440" s="2" t="s">
        <v>2587</v>
      </c>
      <c r="Z440" s="2" t="s">
        <v>136</v>
      </c>
      <c r="AA440" s="2"/>
      <c r="AB440" s="2"/>
      <c r="AC440" s="2"/>
      <c r="AD440" s="2"/>
      <c r="AE440" s="2"/>
      <c r="AF440" s="2" t="s">
        <v>5417</v>
      </c>
      <c r="AG440" s="2" t="s">
        <v>5418</v>
      </c>
      <c r="AH440" s="2" t="s">
        <v>5419</v>
      </c>
      <c r="AI440" s="2" t="s">
        <v>5420</v>
      </c>
      <c r="AJ440" s="2"/>
      <c r="AK440" s="2"/>
      <c r="AL440" s="2"/>
      <c r="AM440" s="2"/>
      <c r="AN440" s="2" t="s">
        <v>87</v>
      </c>
      <c r="AO440" s="2" t="s">
        <v>5421</v>
      </c>
      <c r="AP440" s="2" t="s">
        <v>89</v>
      </c>
    </row>
    <row r="441" customFormat="false" ht="15" hidden="false" customHeight="false" outlineLevel="0" collapsed="false">
      <c r="A441" s="8" t="s">
        <v>5422</v>
      </c>
      <c r="B441" s="8" t="s">
        <v>5422</v>
      </c>
      <c r="C441" s="2" t="s">
        <v>5423</v>
      </c>
      <c r="D441" s="2" t="s">
        <v>872</v>
      </c>
      <c r="E441" s="2" t="s">
        <v>873</v>
      </c>
      <c r="F441" s="9" t="n">
        <f aca="false">Precios!R441</f>
        <v>89</v>
      </c>
      <c r="G441" s="2" t="n">
        <v>519</v>
      </c>
      <c r="H441" s="10" t="str">
        <f aca="false">Parámetros!$B$28</f>
        <v>Nuevo</v>
      </c>
      <c r="I441" s="10" t="str">
        <f aca="false">Parámetros!$B$29</f>
        <v>Clásica</v>
      </c>
      <c r="J441" s="11" t="s">
        <v>5424</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t="s">
        <v>5425</v>
      </c>
      <c r="P441" s="2" t="s">
        <v>3370</v>
      </c>
      <c r="Q441" s="2" t="s">
        <v>617</v>
      </c>
      <c r="R441" s="2" t="s">
        <v>5426</v>
      </c>
      <c r="S441" s="2" t="s">
        <v>5427</v>
      </c>
      <c r="T441" s="2" t="s">
        <v>5428</v>
      </c>
      <c r="U441" s="2" t="n">
        <v>80</v>
      </c>
      <c r="V441" s="2" t="s">
        <v>171</v>
      </c>
      <c r="W441" s="2" t="n">
        <v>80</v>
      </c>
      <c r="X441" s="2"/>
      <c r="Y441" s="2"/>
      <c r="Z441" s="2"/>
      <c r="AA441" s="2"/>
      <c r="AB441" s="2"/>
      <c r="AC441" s="2"/>
      <c r="AD441" s="2" t="s">
        <v>5429</v>
      </c>
      <c r="AE441" s="2"/>
      <c r="AF441" s="2"/>
      <c r="AG441" s="2" t="s">
        <v>5430</v>
      </c>
      <c r="AH441" s="2" t="s">
        <v>5431</v>
      </c>
      <c r="AI441" s="2"/>
      <c r="AJ441" s="2"/>
      <c r="AK441" s="2"/>
      <c r="AL441" s="2"/>
      <c r="AM441" s="2"/>
      <c r="AN441" s="2" t="s">
        <v>175</v>
      </c>
      <c r="AO441" s="2" t="s">
        <v>5432</v>
      </c>
      <c r="AP441" s="2" t="s">
        <v>89</v>
      </c>
    </row>
    <row r="442" customFormat="false" ht="15" hidden="false" customHeight="false" outlineLevel="0" collapsed="false">
      <c r="A442" s="8" t="s">
        <v>5433</v>
      </c>
      <c r="B442" s="8" t="s">
        <v>5433</v>
      </c>
      <c r="C442" s="2" t="s">
        <v>5434</v>
      </c>
      <c r="D442" s="2" t="s">
        <v>5225</v>
      </c>
      <c r="E442" s="2" t="s">
        <v>5226</v>
      </c>
      <c r="F442" s="9" t="n">
        <f aca="false">Precios!R442</f>
        <v>158</v>
      </c>
      <c r="G442" s="2" t="n">
        <v>0</v>
      </c>
      <c r="H442" s="10" t="str">
        <f aca="false">Parámetros!$B$28</f>
        <v>Nuevo</v>
      </c>
      <c r="I442" s="10" t="str">
        <f aca="false">Parámetros!$B$29</f>
        <v>Clásica</v>
      </c>
      <c r="J442" s="11" t="s">
        <v>5435</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t="s">
        <v>5436</v>
      </c>
      <c r="P442" s="2" t="s">
        <v>5437</v>
      </c>
      <c r="Q442" s="2"/>
      <c r="R442" s="2" t="s">
        <v>5438</v>
      </c>
      <c r="S442" s="2" t="s">
        <v>5439</v>
      </c>
      <c r="T442" s="2" t="s">
        <v>5440</v>
      </c>
      <c r="U442" s="2" t="n">
        <v>200</v>
      </c>
      <c r="V442" s="2" t="s">
        <v>77</v>
      </c>
      <c r="W442" s="2" t="n">
        <v>1</v>
      </c>
      <c r="X442" s="2"/>
      <c r="Y442" s="2"/>
      <c r="Z442" s="2"/>
      <c r="AA442" s="2"/>
      <c r="AB442" s="2"/>
      <c r="AC442" s="2" t="s">
        <v>5441</v>
      </c>
      <c r="AD442" s="2"/>
      <c r="AE442" s="2" t="s">
        <v>5442</v>
      </c>
      <c r="AF442" s="2"/>
      <c r="AG442" s="2" t="s">
        <v>5443</v>
      </c>
      <c r="AH442" s="2" t="s">
        <v>5444</v>
      </c>
      <c r="AI442" s="2" t="s">
        <v>5445</v>
      </c>
      <c r="AJ442" s="2"/>
      <c r="AK442" s="2"/>
      <c r="AL442" s="2"/>
      <c r="AM442" s="2"/>
      <c r="AN442" s="2" t="s">
        <v>87</v>
      </c>
      <c r="AO442" s="2" t="s">
        <v>5446</v>
      </c>
      <c r="AP442" s="2" t="s">
        <v>89</v>
      </c>
    </row>
    <row r="443" customFormat="false" ht="15" hidden="false" customHeight="false" outlineLevel="0" collapsed="false">
      <c r="A443" s="8" t="s">
        <v>5447</v>
      </c>
      <c r="B443" s="8" t="s">
        <v>5447</v>
      </c>
      <c r="C443" s="2" t="s">
        <v>5448</v>
      </c>
      <c r="D443" s="2" t="s">
        <v>445</v>
      </c>
      <c r="E443" s="2" t="s">
        <v>446</v>
      </c>
      <c r="F443" s="9" t="n">
        <f aca="false">Precios!R443</f>
        <v>567</v>
      </c>
      <c r="G443" s="2" t="n">
        <v>0</v>
      </c>
      <c r="H443" s="10" t="str">
        <f aca="false">Parámetros!$B$28</f>
        <v>Nuevo</v>
      </c>
      <c r="I443" s="10" t="str">
        <f aca="false">Parámetros!$B$29</f>
        <v>Clásica</v>
      </c>
      <c r="J443" s="11" t="s">
        <v>5449</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t="s">
        <v>5450</v>
      </c>
      <c r="P443" s="2" t="s">
        <v>5451</v>
      </c>
      <c r="Q443" s="2" t="s">
        <v>791</v>
      </c>
      <c r="R443" s="2"/>
      <c r="S443" s="2"/>
      <c r="T443" s="2" t="s">
        <v>5452</v>
      </c>
      <c r="U443" s="2" t="n">
        <v>12</v>
      </c>
      <c r="V443" s="2" t="s">
        <v>220</v>
      </c>
      <c r="W443" s="2" t="n">
        <v>12</v>
      </c>
      <c r="X443" s="2" t="s">
        <v>5453</v>
      </c>
      <c r="Y443" s="2" t="s">
        <v>451</v>
      </c>
      <c r="Z443" s="2" t="s">
        <v>136</v>
      </c>
      <c r="AA443" s="2"/>
      <c r="AB443" s="2"/>
      <c r="AC443" s="2"/>
      <c r="AD443" s="2"/>
      <c r="AE443" s="2"/>
      <c r="AF443" s="2" t="s">
        <v>5454</v>
      </c>
      <c r="AG443" s="2" t="s">
        <v>5455</v>
      </c>
      <c r="AH443" s="2" t="s">
        <v>5456</v>
      </c>
      <c r="AI443" s="2" t="s">
        <v>5457</v>
      </c>
      <c r="AJ443" s="2" t="s">
        <v>5458</v>
      </c>
      <c r="AK443" s="2"/>
      <c r="AL443" s="2"/>
      <c r="AM443" s="2"/>
      <c r="AN443" s="2" t="s">
        <v>87</v>
      </c>
      <c r="AO443" s="2" t="s">
        <v>5459</v>
      </c>
      <c r="AP443" s="2" t="s">
        <v>89</v>
      </c>
    </row>
    <row r="444" customFormat="false" ht="15" hidden="false" customHeight="false" outlineLevel="0" collapsed="false">
      <c r="A444" s="8" t="s">
        <v>5460</v>
      </c>
      <c r="B444" s="8" t="s">
        <v>5460</v>
      </c>
      <c r="C444" s="2" t="s">
        <v>5461</v>
      </c>
      <c r="D444" s="2" t="s">
        <v>5288</v>
      </c>
      <c r="E444" s="2" t="s">
        <v>5289</v>
      </c>
      <c r="F444" s="9" t="n">
        <f aca="false">Precios!R444</f>
        <v>113</v>
      </c>
      <c r="G444" s="2" t="n">
        <v>32</v>
      </c>
      <c r="H444" s="10" t="str">
        <f aca="false">Parámetros!$B$28</f>
        <v>Nuevo</v>
      </c>
      <c r="I444" s="10" t="str">
        <f aca="false">Parámetros!$B$29</f>
        <v>Clásica</v>
      </c>
      <c r="J444" s="11" t="s">
        <v>5462</v>
      </c>
      <c r="K444" s="10" t="str">
        <f aca="false">Parámetros!$B$30</f>
        <v>Mercado Envíos</v>
      </c>
      <c r="L444" s="2" t="str">
        <f aca="false">IF(F444&gt;=Parámetros!$B$7,"Envío gratis (obligatorio en Mercado Libre)",Parámetros!$B$31)</f>
        <v>A cargo del comprador</v>
      </c>
      <c r="M444" s="10" t="str">
        <f aca="false">Parámetros!$B$32</f>
        <v>No acepto</v>
      </c>
      <c r="N444" s="10" t="str">
        <f aca="false">Parámetros!$B$33</f>
        <v>Sin garantía</v>
      </c>
      <c r="O444" s="2" t="s">
        <v>5463</v>
      </c>
      <c r="P444" s="2" t="s">
        <v>3444</v>
      </c>
      <c r="Q444" s="2" t="s">
        <v>617</v>
      </c>
      <c r="R444" s="2" t="s">
        <v>5464</v>
      </c>
      <c r="S444" s="2" t="s">
        <v>5465</v>
      </c>
      <c r="T444" s="2" t="s">
        <v>5466</v>
      </c>
      <c r="U444" s="2" t="n">
        <v>700</v>
      </c>
      <c r="V444" s="2" t="s">
        <v>77</v>
      </c>
      <c r="W444" s="2" t="n">
        <v>1</v>
      </c>
      <c r="X444" s="2"/>
      <c r="Y444" s="2"/>
      <c r="Z444" s="2"/>
      <c r="AA444" s="2"/>
      <c r="AB444" s="2"/>
      <c r="AC444" s="2"/>
      <c r="AD444" s="2" t="s">
        <v>5467</v>
      </c>
      <c r="AE444" s="2"/>
      <c r="AF444" s="2"/>
      <c r="AG444" s="2" t="s">
        <v>5468</v>
      </c>
      <c r="AH444" s="2" t="s">
        <v>5469</v>
      </c>
      <c r="AI444" s="2"/>
      <c r="AJ444" s="2"/>
      <c r="AK444" s="2"/>
      <c r="AL444" s="2"/>
      <c r="AM444" s="2"/>
      <c r="AN444" s="2" t="s">
        <v>175</v>
      </c>
      <c r="AO444" s="2" t="s">
        <v>5470</v>
      </c>
      <c r="AP444" s="2" t="s">
        <v>89</v>
      </c>
    </row>
    <row r="445" customFormat="false" ht="15" hidden="false" customHeight="false" outlineLevel="0" collapsed="false">
      <c r="A445" s="8" t="s">
        <v>5471</v>
      </c>
      <c r="B445" s="8" t="s">
        <v>5471</v>
      </c>
      <c r="C445" s="2" t="s">
        <v>5472</v>
      </c>
      <c r="D445" s="2" t="s">
        <v>1811</v>
      </c>
      <c r="E445" s="2" t="s">
        <v>1812</v>
      </c>
      <c r="F445" s="9" t="n">
        <f aca="false">Precios!R445</f>
        <v>417</v>
      </c>
      <c r="G445" s="2" t="n">
        <v>0</v>
      </c>
      <c r="H445" s="10" t="str">
        <f aca="false">Parámetros!$B$28</f>
        <v>Nuevo</v>
      </c>
      <c r="I445" s="10" t="str">
        <f aca="false">Parámetros!$B$29</f>
        <v>Clásica</v>
      </c>
      <c r="J445" s="11" t="s">
        <v>5473</v>
      </c>
      <c r="K445" s="10" t="str">
        <f aca="false">Parámetros!$B$30</f>
        <v>Mercado Envíos</v>
      </c>
      <c r="L445" s="2" t="str">
        <f aca="false">IF(F445&gt;=Parámetros!$B$7,"Envío gratis (obligatorio en Mercado Libre)",Parámetros!$B$31)</f>
        <v>Envío gratis (obligatorio en Mercado Libre)</v>
      </c>
      <c r="M445" s="10" t="str">
        <f aca="false">Parámetros!$B$32</f>
        <v>No acepto</v>
      </c>
      <c r="N445" s="10" t="str">
        <f aca="false">Parámetros!$B$33</f>
        <v>Sin garantía</v>
      </c>
      <c r="O445" s="2" t="s">
        <v>5474</v>
      </c>
      <c r="P445" s="2" t="s">
        <v>5475</v>
      </c>
      <c r="Q445" s="2" t="s">
        <v>791</v>
      </c>
      <c r="R445" s="2" t="s">
        <v>5476</v>
      </c>
      <c r="S445" s="2" t="s">
        <v>5477</v>
      </c>
      <c r="T445" s="2" t="s">
        <v>5478</v>
      </c>
      <c r="U445" s="2" t="n">
        <v>240</v>
      </c>
      <c r="V445" s="2" t="s">
        <v>77</v>
      </c>
      <c r="W445" s="2" t="n">
        <v>1</v>
      </c>
      <c r="X445" s="2"/>
      <c r="Y445" s="2"/>
      <c r="Z445" s="2" t="s">
        <v>5479</v>
      </c>
      <c r="AA445" s="2"/>
      <c r="AB445" s="2"/>
      <c r="AC445" s="2"/>
      <c r="AD445" s="2"/>
      <c r="AE445" s="2"/>
      <c r="AF445" s="2" t="s">
        <v>5480</v>
      </c>
      <c r="AG445" s="2" t="s">
        <v>5481</v>
      </c>
      <c r="AH445" s="2" t="s">
        <v>5482</v>
      </c>
      <c r="AI445" s="2" t="s">
        <v>5483</v>
      </c>
      <c r="AJ445" s="2"/>
      <c r="AK445" s="2"/>
      <c r="AL445" s="2"/>
      <c r="AM445" s="2"/>
      <c r="AN445" s="2" t="s">
        <v>87</v>
      </c>
      <c r="AO445" s="2" t="s">
        <v>5484</v>
      </c>
      <c r="AP445" s="2" t="s">
        <v>89</v>
      </c>
    </row>
    <row r="446" customFormat="false" ht="15" hidden="false" customHeight="false" outlineLevel="0" collapsed="false">
      <c r="A446" s="8" t="s">
        <v>5485</v>
      </c>
      <c r="B446" s="8" t="s">
        <v>5485</v>
      </c>
      <c r="C446" s="2" t="s">
        <v>5486</v>
      </c>
      <c r="D446" s="2" t="s">
        <v>1811</v>
      </c>
      <c r="E446" s="2" t="s">
        <v>1812</v>
      </c>
      <c r="F446" s="9" t="n">
        <f aca="false">Precios!R446</f>
        <v>455</v>
      </c>
      <c r="G446" s="2" t="n">
        <v>99</v>
      </c>
      <c r="H446" s="10" t="str">
        <f aca="false">Parámetros!$B$28</f>
        <v>Nuevo</v>
      </c>
      <c r="I446" s="10" t="str">
        <f aca="false">Parámetros!$B$29</f>
        <v>Clásica</v>
      </c>
      <c r="J446" s="11" t="s">
        <v>5487</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t="s">
        <v>5488</v>
      </c>
      <c r="P446" s="2" t="s">
        <v>4423</v>
      </c>
      <c r="Q446" s="2" t="s">
        <v>3856</v>
      </c>
      <c r="R446" s="2"/>
      <c r="S446" s="2"/>
      <c r="T446" s="2" t="s">
        <v>5489</v>
      </c>
      <c r="U446" s="2" t="n">
        <v>40</v>
      </c>
      <c r="V446" s="2" t="s">
        <v>100</v>
      </c>
      <c r="W446" s="2" t="n">
        <v>1</v>
      </c>
      <c r="X446" s="2" t="s">
        <v>5490</v>
      </c>
      <c r="Y446" s="2" t="s">
        <v>5491</v>
      </c>
      <c r="Z446" s="2" t="s">
        <v>341</v>
      </c>
      <c r="AA446" s="2"/>
      <c r="AB446" s="2"/>
      <c r="AC446" s="2"/>
      <c r="AD446" s="2"/>
      <c r="AE446" s="2"/>
      <c r="AF446" s="2" t="s">
        <v>5492</v>
      </c>
      <c r="AG446" s="2" t="s">
        <v>5493</v>
      </c>
      <c r="AH446" s="2" t="s">
        <v>5494</v>
      </c>
      <c r="AI446" s="2" t="s">
        <v>5495</v>
      </c>
      <c r="AJ446" s="2"/>
      <c r="AK446" s="2"/>
      <c r="AL446" s="2"/>
      <c r="AM446" s="2"/>
      <c r="AN446" s="2" t="s">
        <v>87</v>
      </c>
      <c r="AO446" s="2" t="s">
        <v>5496</v>
      </c>
      <c r="AP446" s="2" t="s">
        <v>89</v>
      </c>
    </row>
    <row r="447" customFormat="false" ht="15" hidden="false" customHeight="false" outlineLevel="0" collapsed="false">
      <c r="A447" s="8" t="s">
        <v>5497</v>
      </c>
      <c r="B447" s="8" t="s">
        <v>5497</v>
      </c>
      <c r="C447" s="2" t="s">
        <v>5498</v>
      </c>
      <c r="D447" s="2" t="s">
        <v>68</v>
      </c>
      <c r="E447" s="2" t="s">
        <v>69</v>
      </c>
      <c r="F447" s="9" t="n">
        <f aca="false">Precios!R447</f>
        <v>1869</v>
      </c>
      <c r="G447" s="2" t="n">
        <v>56</v>
      </c>
      <c r="H447" s="10" t="str">
        <f aca="false">Parámetros!$B$28</f>
        <v>Nuevo</v>
      </c>
      <c r="I447" s="10" t="str">
        <f aca="false">Parámetros!$B$29</f>
        <v>Clásica</v>
      </c>
      <c r="J447" s="11" t="s">
        <v>5499</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t="s">
        <v>5500</v>
      </c>
      <c r="P447" s="2" t="s">
        <v>2864</v>
      </c>
      <c r="Q447" s="2" t="s">
        <v>355</v>
      </c>
      <c r="R447" s="2" t="s">
        <v>5501</v>
      </c>
      <c r="S447" s="2"/>
      <c r="T447" s="2" t="s">
        <v>5502</v>
      </c>
      <c r="U447" s="2" t="n">
        <v>60</v>
      </c>
      <c r="V447" s="2" t="s">
        <v>220</v>
      </c>
      <c r="W447" s="2" t="n">
        <v>60</v>
      </c>
      <c r="X447" s="2" t="s">
        <v>5503</v>
      </c>
      <c r="Y447" s="2" t="s">
        <v>5504</v>
      </c>
      <c r="Z447" s="2" t="s">
        <v>136</v>
      </c>
      <c r="AA447" s="2"/>
      <c r="AB447" s="2"/>
      <c r="AC447" s="2"/>
      <c r="AD447" s="2"/>
      <c r="AE447" s="2"/>
      <c r="AF447" s="2" t="s">
        <v>5505</v>
      </c>
      <c r="AG447" s="2" t="s">
        <v>5391</v>
      </c>
      <c r="AH447" s="2" t="s">
        <v>5506</v>
      </c>
      <c r="AI447" s="2" t="s">
        <v>5507</v>
      </c>
      <c r="AJ447" s="2"/>
      <c r="AK447" s="2"/>
      <c r="AL447" s="2"/>
      <c r="AM447" s="2"/>
      <c r="AN447" s="2" t="s">
        <v>87</v>
      </c>
      <c r="AO447" s="2" t="s">
        <v>5508</v>
      </c>
      <c r="AP447" s="2" t="s">
        <v>89</v>
      </c>
    </row>
    <row r="448" customFormat="false" ht="15" hidden="false" customHeight="false" outlineLevel="0" collapsed="false">
      <c r="A448" s="8" t="s">
        <v>5509</v>
      </c>
      <c r="B448" s="8" t="s">
        <v>5509</v>
      </c>
      <c r="C448" s="2" t="s">
        <v>5510</v>
      </c>
      <c r="D448" s="2" t="s">
        <v>303</v>
      </c>
      <c r="E448" s="2" t="s">
        <v>304</v>
      </c>
      <c r="F448" s="9" t="n">
        <f aca="false">Precios!R448</f>
        <v>839</v>
      </c>
      <c r="G448" s="2" t="n">
        <v>116</v>
      </c>
      <c r="H448" s="10" t="str">
        <f aca="false">Parámetros!$B$28</f>
        <v>Nuevo</v>
      </c>
      <c r="I448" s="10" t="str">
        <f aca="false">Parámetros!$B$29</f>
        <v>Clásica</v>
      </c>
      <c r="J448" s="11" t="s">
        <v>5511</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t="s">
        <v>5512</v>
      </c>
      <c r="P448" s="2" t="s">
        <v>4480</v>
      </c>
      <c r="Q448" s="2" t="s">
        <v>336</v>
      </c>
      <c r="R448" s="2" t="s">
        <v>5513</v>
      </c>
      <c r="S448" s="2" t="s">
        <v>5514</v>
      </c>
      <c r="T448" s="2" t="s">
        <v>5515</v>
      </c>
      <c r="U448" s="2" t="n">
        <v>425</v>
      </c>
      <c r="V448" s="2" t="s">
        <v>100</v>
      </c>
      <c r="W448" s="2" t="n">
        <v>1</v>
      </c>
      <c r="X448" s="2" t="s">
        <v>5516</v>
      </c>
      <c r="Y448" s="2"/>
      <c r="Z448" s="2" t="s">
        <v>136</v>
      </c>
      <c r="AA448" s="2"/>
      <c r="AB448" s="2"/>
      <c r="AC448" s="2" t="s">
        <v>3187</v>
      </c>
      <c r="AD448" s="2"/>
      <c r="AE448" s="2"/>
      <c r="AF448" s="2"/>
      <c r="AG448" s="2" t="s">
        <v>5517</v>
      </c>
      <c r="AH448" s="2" t="s">
        <v>5518</v>
      </c>
      <c r="AI448" s="2" t="s">
        <v>5519</v>
      </c>
      <c r="AJ448" s="2"/>
      <c r="AK448" s="2"/>
      <c r="AL448" s="2"/>
      <c r="AM448" s="2"/>
      <c r="AN448" s="2" t="s">
        <v>87</v>
      </c>
      <c r="AO448" s="2" t="s">
        <v>5520</v>
      </c>
      <c r="AP448" s="2" t="s">
        <v>89</v>
      </c>
    </row>
    <row r="449" customFormat="false" ht="15" hidden="false" customHeight="false" outlineLevel="0" collapsed="false">
      <c r="A449" s="8" t="s">
        <v>5521</v>
      </c>
      <c r="B449" s="8" t="s">
        <v>5521</v>
      </c>
      <c r="C449" s="2" t="s">
        <v>5522</v>
      </c>
      <c r="D449" s="2" t="s">
        <v>750</v>
      </c>
      <c r="E449" s="2" t="s">
        <v>751</v>
      </c>
      <c r="F449" s="9" t="n">
        <f aca="false">Precios!R449</f>
        <v>133.09</v>
      </c>
      <c r="G449" s="2" t="n">
        <v>845</v>
      </c>
      <c r="H449" s="10" t="str">
        <f aca="false">Parámetros!$B$28</f>
        <v>Nuevo</v>
      </c>
      <c r="I449" s="10" t="str">
        <f aca="false">Parámetros!$B$29</f>
        <v>Clásica</v>
      </c>
      <c r="J449" s="11" t="s">
        <v>5523</v>
      </c>
      <c r="K449" s="10" t="str">
        <f aca="false">Parámetros!$B$30</f>
        <v>Mercado Envíos</v>
      </c>
      <c r="L449" s="2" t="str">
        <f aca="false">IF(F449&gt;=Parámetros!$B$7,"Envío gratis (obligatorio en Mercado Libre)",Parámetros!$B$31)</f>
        <v>A cargo del comprador</v>
      </c>
      <c r="M449" s="10" t="str">
        <f aca="false">Parámetros!$B$32</f>
        <v>No acepto</v>
      </c>
      <c r="N449" s="10" t="str">
        <f aca="false">Parámetros!$B$33</f>
        <v>Sin garantía</v>
      </c>
      <c r="O449" s="2" t="s">
        <v>5524</v>
      </c>
      <c r="P449" s="2" t="s">
        <v>335</v>
      </c>
      <c r="Q449" s="2" t="s">
        <v>336</v>
      </c>
      <c r="R449" s="2" t="s">
        <v>337</v>
      </c>
      <c r="S449" s="2" t="s">
        <v>5525</v>
      </c>
      <c r="T449" s="2" t="s">
        <v>5526</v>
      </c>
      <c r="U449" s="2" t="n">
        <v>0.5</v>
      </c>
      <c r="V449" s="2" t="s">
        <v>77</v>
      </c>
      <c r="W449" s="2" t="n">
        <v>1</v>
      </c>
      <c r="X449" s="2" t="s">
        <v>5527</v>
      </c>
      <c r="Y449" s="2" t="s">
        <v>5528</v>
      </c>
      <c r="Z449" s="2" t="s">
        <v>5529</v>
      </c>
      <c r="AA449" s="2"/>
      <c r="AB449" s="2"/>
      <c r="AC449" s="2"/>
      <c r="AD449" s="2"/>
      <c r="AE449" s="2"/>
      <c r="AF449" s="2" t="s">
        <v>5530</v>
      </c>
      <c r="AG449" s="2" t="s">
        <v>5531</v>
      </c>
      <c r="AH449" s="2" t="s">
        <v>5532</v>
      </c>
      <c r="AI449" s="2" t="s">
        <v>5533</v>
      </c>
      <c r="AJ449" s="2" t="s">
        <v>5534</v>
      </c>
      <c r="AK449" s="2"/>
      <c r="AL449" s="2"/>
      <c r="AM449" s="2"/>
      <c r="AN449" s="2" t="s">
        <v>87</v>
      </c>
      <c r="AO449" s="2" t="s">
        <v>5535</v>
      </c>
      <c r="AP449" s="2" t="s">
        <v>89</v>
      </c>
    </row>
    <row r="450" customFormat="false" ht="15" hidden="false" customHeight="false" outlineLevel="0" collapsed="false">
      <c r="A450" s="8" t="s">
        <v>5536</v>
      </c>
      <c r="B450" s="8" t="s">
        <v>5536</v>
      </c>
      <c r="C450" s="2" t="s">
        <v>5537</v>
      </c>
      <c r="D450" s="2" t="s">
        <v>5538</v>
      </c>
      <c r="E450" s="2" t="s">
        <v>5539</v>
      </c>
      <c r="F450" s="9" t="n">
        <f aca="false">Precios!R450</f>
        <v>58</v>
      </c>
      <c r="G450" s="2" t="n">
        <v>349</v>
      </c>
      <c r="H450" s="10" t="str">
        <f aca="false">Parámetros!$B$28</f>
        <v>Nuevo</v>
      </c>
      <c r="I450" s="10" t="str">
        <f aca="false">Parámetros!$B$29</f>
        <v>Clásica</v>
      </c>
      <c r="J450" s="11" t="s">
        <v>5540</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5541</v>
      </c>
      <c r="P450" s="2" t="s">
        <v>5542</v>
      </c>
      <c r="Q450" s="2" t="s">
        <v>3919</v>
      </c>
      <c r="R450" s="2"/>
      <c r="S450" s="2" t="s">
        <v>5543</v>
      </c>
      <c r="T450" s="2" t="s">
        <v>5544</v>
      </c>
      <c r="U450" s="2" t="n">
        <v>625</v>
      </c>
      <c r="V450" s="2" t="s">
        <v>77</v>
      </c>
      <c r="W450" s="2" t="n">
        <v>1</v>
      </c>
      <c r="X450" s="2"/>
      <c r="Y450" s="2"/>
      <c r="Z450" s="2" t="s">
        <v>136</v>
      </c>
      <c r="AA450" s="2"/>
      <c r="AB450" s="2"/>
      <c r="AC450" s="2" t="s">
        <v>1461</v>
      </c>
      <c r="AD450" s="2"/>
      <c r="AE450" s="2"/>
      <c r="AF450" s="2" t="s">
        <v>5545</v>
      </c>
      <c r="AG450" s="2" t="s">
        <v>5546</v>
      </c>
      <c r="AH450" s="2" t="s">
        <v>5547</v>
      </c>
      <c r="AI450" s="2" t="s">
        <v>5548</v>
      </c>
      <c r="AJ450" s="2"/>
      <c r="AK450" s="2"/>
      <c r="AL450" s="2"/>
      <c r="AM450" s="2"/>
      <c r="AN450" s="2" t="s">
        <v>87</v>
      </c>
      <c r="AO450" s="2" t="s">
        <v>5549</v>
      </c>
      <c r="AP450" s="2" t="s">
        <v>89</v>
      </c>
    </row>
    <row r="451" customFormat="false" ht="15" hidden="false" customHeight="false" outlineLevel="0" collapsed="false">
      <c r="A451" s="8" t="s">
        <v>5550</v>
      </c>
      <c r="B451" s="8" t="s">
        <v>5550</v>
      </c>
      <c r="C451" s="2" t="s">
        <v>5551</v>
      </c>
      <c r="D451" s="2" t="s">
        <v>144</v>
      </c>
      <c r="E451" s="2" t="s">
        <v>145</v>
      </c>
      <c r="F451" s="9" t="n">
        <f aca="false">Precios!R451</f>
        <v>309</v>
      </c>
      <c r="G451" s="2" t="n">
        <v>281</v>
      </c>
      <c r="H451" s="10" t="str">
        <f aca="false">Parámetros!$B$28</f>
        <v>Nuevo</v>
      </c>
      <c r="I451" s="10" t="str">
        <f aca="false">Parámetros!$B$29</f>
        <v>Clásica</v>
      </c>
      <c r="J451" s="11" t="s">
        <v>5552</v>
      </c>
      <c r="K451" s="10" t="str">
        <f aca="false">Parámetros!$B$30</f>
        <v>Mercado Envíos</v>
      </c>
      <c r="L451" s="2" t="str">
        <f aca="false">IF(F451&gt;=Parámetros!$B$7,"Envío gratis (obligatorio en Mercado Libre)",Parámetros!$B$31)</f>
        <v>Envío gratis (obligatorio en Mercado Libre)</v>
      </c>
      <c r="M451" s="10" t="str">
        <f aca="false">Parámetros!$B$32</f>
        <v>No acepto</v>
      </c>
      <c r="N451" s="10" t="str">
        <f aca="false">Parámetros!$B$33</f>
        <v>Sin garantía</v>
      </c>
      <c r="O451" s="2" t="s">
        <v>5553</v>
      </c>
      <c r="P451" s="2" t="s">
        <v>5554</v>
      </c>
      <c r="Q451" s="2" t="s">
        <v>5555</v>
      </c>
      <c r="R451" s="2"/>
      <c r="S451" s="2"/>
      <c r="T451" s="2" t="s">
        <v>5556</v>
      </c>
      <c r="U451" s="2" t="n">
        <v>28</v>
      </c>
      <c r="V451" s="2" t="s">
        <v>133</v>
      </c>
      <c r="W451" s="2" t="n">
        <v>28</v>
      </c>
      <c r="X451" s="2" t="s">
        <v>3748</v>
      </c>
      <c r="Y451" s="2" t="s">
        <v>3749</v>
      </c>
      <c r="Z451" s="2" t="s">
        <v>136</v>
      </c>
      <c r="AA451" s="2"/>
      <c r="AB451" s="2"/>
      <c r="AC451" s="2"/>
      <c r="AD451" s="2"/>
      <c r="AE451" s="2"/>
      <c r="AF451" s="2"/>
      <c r="AG451" s="2" t="s">
        <v>5557</v>
      </c>
      <c r="AH451" s="2" t="s">
        <v>5558</v>
      </c>
      <c r="AI451" s="2" t="s">
        <v>5559</v>
      </c>
      <c r="AJ451" s="2" t="s">
        <v>5560</v>
      </c>
      <c r="AK451" s="2"/>
      <c r="AL451" s="2"/>
      <c r="AM451" s="2"/>
      <c r="AN451" s="2" t="s">
        <v>87</v>
      </c>
      <c r="AO451" s="2" t="s">
        <v>5561</v>
      </c>
      <c r="AP451" s="2" t="s">
        <v>89</v>
      </c>
    </row>
    <row r="452" customFormat="false" ht="15" hidden="false" customHeight="false" outlineLevel="0" collapsed="false">
      <c r="A452" s="8" t="s">
        <v>5562</v>
      </c>
      <c r="B452" s="8" t="s">
        <v>5562</v>
      </c>
      <c r="C452" s="2" t="s">
        <v>5563</v>
      </c>
      <c r="D452" s="2" t="s">
        <v>144</v>
      </c>
      <c r="E452" s="2" t="s">
        <v>145</v>
      </c>
      <c r="F452" s="9" t="n">
        <f aca="false">Precios!R452</f>
        <v>229</v>
      </c>
      <c r="G452" s="2" t="n">
        <v>750</v>
      </c>
      <c r="H452" s="10" t="str">
        <f aca="false">Parámetros!$B$28</f>
        <v>Nuevo</v>
      </c>
      <c r="I452" s="10" t="str">
        <f aca="false">Parámetros!$B$29</f>
        <v>Clásica</v>
      </c>
      <c r="J452" s="11" t="s">
        <v>5564</v>
      </c>
      <c r="K452" s="10" t="str">
        <f aca="false">Parámetros!$B$30</f>
        <v>Mercado Envíos</v>
      </c>
      <c r="L452" s="2" t="str">
        <f aca="false">IF(F452&gt;=Parámetros!$B$7,"Envío gratis (obligatorio en Mercado Libre)",Parámetros!$B$31)</f>
        <v>A cargo del comprador</v>
      </c>
      <c r="M452" s="10" t="str">
        <f aca="false">Parámetros!$B$32</f>
        <v>No acepto</v>
      </c>
      <c r="N452" s="10" t="str">
        <f aca="false">Parámetros!$B$33</f>
        <v>Sin garantía</v>
      </c>
      <c r="O452" s="2" t="s">
        <v>5565</v>
      </c>
      <c r="P452" s="2" t="s">
        <v>5566</v>
      </c>
      <c r="Q452" s="2" t="s">
        <v>5567</v>
      </c>
      <c r="R452" s="2"/>
      <c r="S452" s="2"/>
      <c r="T452" s="2" t="s">
        <v>5568</v>
      </c>
      <c r="U452" s="2" t="n">
        <v>20</v>
      </c>
      <c r="V452" s="2" t="s">
        <v>544</v>
      </c>
      <c r="W452" s="2" t="n">
        <v>20</v>
      </c>
      <c r="X452" s="2" t="s">
        <v>5569</v>
      </c>
      <c r="Y452" s="2" t="s">
        <v>5570</v>
      </c>
      <c r="Z452" s="2" t="s">
        <v>136</v>
      </c>
      <c r="AA452" s="2"/>
      <c r="AB452" s="2"/>
      <c r="AC452" s="2"/>
      <c r="AD452" s="2"/>
      <c r="AE452" s="2"/>
      <c r="AF452" s="2" t="s">
        <v>5571</v>
      </c>
      <c r="AG452" s="2" t="s">
        <v>5572</v>
      </c>
      <c r="AH452" s="2" t="s">
        <v>5573</v>
      </c>
      <c r="AI452" s="2" t="s">
        <v>5574</v>
      </c>
      <c r="AJ452" s="2" t="s">
        <v>5575</v>
      </c>
      <c r="AK452" s="2"/>
      <c r="AL452" s="2"/>
      <c r="AM452" s="2"/>
      <c r="AN452" s="2" t="s">
        <v>87</v>
      </c>
      <c r="AO452" s="2" t="s">
        <v>5576</v>
      </c>
      <c r="AP452" s="2" t="s">
        <v>89</v>
      </c>
    </row>
    <row r="453" customFormat="false" ht="15" hidden="false" customHeight="false" outlineLevel="0" collapsed="false">
      <c r="A453" s="8" t="s">
        <v>5577</v>
      </c>
      <c r="B453" s="8" t="s">
        <v>5577</v>
      </c>
      <c r="C453" s="2" t="s">
        <v>5578</v>
      </c>
      <c r="D453" s="2" t="s">
        <v>144</v>
      </c>
      <c r="E453" s="2" t="s">
        <v>145</v>
      </c>
      <c r="F453" s="9" t="n">
        <f aca="false">Precios!R453</f>
        <v>217</v>
      </c>
      <c r="G453" s="2" t="n">
        <v>0</v>
      </c>
      <c r="H453" s="10" t="str">
        <f aca="false">Parámetros!$B$28</f>
        <v>Nuevo</v>
      </c>
      <c r="I453" s="10" t="str">
        <f aca="false">Parámetros!$B$29</f>
        <v>Clásica</v>
      </c>
      <c r="J453" s="11" t="s">
        <v>5579</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t="s">
        <v>5580</v>
      </c>
      <c r="P453" s="2" t="s">
        <v>5581</v>
      </c>
      <c r="Q453" s="2" t="s">
        <v>3856</v>
      </c>
      <c r="R453" s="2"/>
      <c r="S453" s="2" t="s">
        <v>5582</v>
      </c>
      <c r="T453" s="2" t="s">
        <v>5583</v>
      </c>
      <c r="U453" s="2" t="n">
        <v>180</v>
      </c>
      <c r="V453" s="2" t="s">
        <v>77</v>
      </c>
      <c r="W453" s="2" t="n">
        <v>1</v>
      </c>
      <c r="X453" s="2" t="s">
        <v>5584</v>
      </c>
      <c r="Y453" s="2" t="s">
        <v>5585</v>
      </c>
      <c r="Z453" s="2" t="s">
        <v>136</v>
      </c>
      <c r="AA453" s="2"/>
      <c r="AB453" s="2"/>
      <c r="AC453" s="2"/>
      <c r="AD453" s="2"/>
      <c r="AE453" s="2"/>
      <c r="AF453" s="2"/>
      <c r="AG453" s="2" t="s">
        <v>5586</v>
      </c>
      <c r="AH453" s="2" t="s">
        <v>5587</v>
      </c>
      <c r="AI453" s="2" t="s">
        <v>5588</v>
      </c>
      <c r="AJ453" s="2"/>
      <c r="AK453" s="2"/>
      <c r="AL453" s="2"/>
      <c r="AM453" s="2"/>
      <c r="AN453" s="2" t="s">
        <v>87</v>
      </c>
      <c r="AO453" s="2" t="s">
        <v>5589</v>
      </c>
      <c r="AP453" s="2" t="s">
        <v>89</v>
      </c>
    </row>
    <row r="454" customFormat="false" ht="15" hidden="false" customHeight="false" outlineLevel="0" collapsed="false">
      <c r="A454" s="8" t="s">
        <v>5590</v>
      </c>
      <c r="B454" s="8" t="s">
        <v>5590</v>
      </c>
      <c r="C454" s="2" t="s">
        <v>5591</v>
      </c>
      <c r="D454" s="2" t="s">
        <v>144</v>
      </c>
      <c r="E454" s="2" t="s">
        <v>145</v>
      </c>
      <c r="F454" s="9" t="n">
        <f aca="false">Precios!R454</f>
        <v>238.59</v>
      </c>
      <c r="G454" s="2" t="n">
        <v>537</v>
      </c>
      <c r="H454" s="10" t="str">
        <f aca="false">Parámetros!$B$28</f>
        <v>Nuevo</v>
      </c>
      <c r="I454" s="10" t="str">
        <f aca="false">Parámetros!$B$29</f>
        <v>Clásica</v>
      </c>
      <c r="J454" s="11" t="s">
        <v>5592</v>
      </c>
      <c r="K454" s="10" t="str">
        <f aca="false">Parámetros!$B$30</f>
        <v>Mercado Envíos</v>
      </c>
      <c r="L454" s="2" t="str">
        <f aca="false">IF(F454&gt;=Parámetros!$B$7,"Envío gratis (obligatorio en Mercado Libre)",Parámetros!$B$31)</f>
        <v>A cargo del comprador</v>
      </c>
      <c r="M454" s="10" t="str">
        <f aca="false">Parámetros!$B$32</f>
        <v>No acepto</v>
      </c>
      <c r="N454" s="10" t="str">
        <f aca="false">Parámetros!$B$33</f>
        <v>Sin garantía</v>
      </c>
      <c r="O454" s="2" t="s">
        <v>5593</v>
      </c>
      <c r="P454" s="2" t="s">
        <v>1256</v>
      </c>
      <c r="Q454" s="2" t="s">
        <v>336</v>
      </c>
      <c r="R454" s="2"/>
      <c r="S454" s="2" t="s">
        <v>5594</v>
      </c>
      <c r="T454" s="2" t="s">
        <v>5595</v>
      </c>
      <c r="U454" s="2" t="n">
        <v>236</v>
      </c>
      <c r="V454" s="2" t="s">
        <v>77</v>
      </c>
      <c r="W454" s="2" t="n">
        <v>1</v>
      </c>
      <c r="X454" s="2" t="s">
        <v>1259</v>
      </c>
      <c r="Y454" s="2" t="s">
        <v>5596</v>
      </c>
      <c r="Z454" s="2" t="s">
        <v>136</v>
      </c>
      <c r="AA454" s="2"/>
      <c r="AB454" s="2"/>
      <c r="AC454" s="2" t="s">
        <v>475</v>
      </c>
      <c r="AD454" s="2"/>
      <c r="AE454" s="2"/>
      <c r="AF454" s="2" t="s">
        <v>5597</v>
      </c>
      <c r="AG454" s="2" t="s">
        <v>5598</v>
      </c>
      <c r="AH454" s="2" t="s">
        <v>5599</v>
      </c>
      <c r="AI454" s="2" t="s">
        <v>5600</v>
      </c>
      <c r="AJ454" s="2"/>
      <c r="AK454" s="2"/>
      <c r="AL454" s="2"/>
      <c r="AM454" s="2"/>
      <c r="AN454" s="2" t="s">
        <v>87</v>
      </c>
      <c r="AO454" s="2" t="s">
        <v>5601</v>
      </c>
      <c r="AP454" s="2" t="s">
        <v>89</v>
      </c>
    </row>
    <row r="455" customFormat="false" ht="15" hidden="false" customHeight="false" outlineLevel="0" collapsed="false">
      <c r="A455" s="8" t="s">
        <v>5602</v>
      </c>
      <c r="B455" s="8" t="s">
        <v>5602</v>
      </c>
      <c r="C455" s="2" t="s">
        <v>5603</v>
      </c>
      <c r="D455" s="2" t="s">
        <v>750</v>
      </c>
      <c r="E455" s="2" t="s">
        <v>751</v>
      </c>
      <c r="F455" s="9" t="n">
        <f aca="false">Precios!R455</f>
        <v>393</v>
      </c>
      <c r="G455" s="2" t="n">
        <v>77</v>
      </c>
      <c r="H455" s="10" t="str">
        <f aca="false">Parámetros!$B$28</f>
        <v>Nuevo</v>
      </c>
      <c r="I455" s="10" t="str">
        <f aca="false">Parámetros!$B$29</f>
        <v>Clásica</v>
      </c>
      <c r="J455" s="11" t="s">
        <v>5604</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t="s">
        <v>5605</v>
      </c>
      <c r="P455" s="2" t="s">
        <v>5606</v>
      </c>
      <c r="Q455" s="2" t="s">
        <v>949</v>
      </c>
      <c r="R455" s="2" t="s">
        <v>3415</v>
      </c>
      <c r="S455" s="2"/>
      <c r="T455" s="2" t="s">
        <v>5607</v>
      </c>
      <c r="U455" s="2" t="n">
        <v>150</v>
      </c>
      <c r="V455" s="2" t="s">
        <v>77</v>
      </c>
      <c r="W455" s="2" t="n">
        <v>1</v>
      </c>
      <c r="X455" s="2" t="s">
        <v>5608</v>
      </c>
      <c r="Y455" s="2" t="s">
        <v>5609</v>
      </c>
      <c r="Z455" s="2" t="s">
        <v>136</v>
      </c>
      <c r="AA455" s="2"/>
      <c r="AB455" s="2"/>
      <c r="AC455" s="2"/>
      <c r="AD455" s="2"/>
      <c r="AE455" s="2"/>
      <c r="AF455" s="2" t="s">
        <v>5610</v>
      </c>
      <c r="AG455" s="2" t="s">
        <v>5611</v>
      </c>
      <c r="AH455" s="2" t="s">
        <v>5612</v>
      </c>
      <c r="AI455" s="2" t="s">
        <v>5613</v>
      </c>
      <c r="AJ455" s="2" t="s">
        <v>5614</v>
      </c>
      <c r="AK455" s="2" t="s">
        <v>5615</v>
      </c>
      <c r="AL455" s="2"/>
      <c r="AM455" s="2"/>
      <c r="AN455" s="2" t="s">
        <v>87</v>
      </c>
      <c r="AO455" s="2" t="s">
        <v>5616</v>
      </c>
      <c r="AP455" s="2" t="s">
        <v>89</v>
      </c>
    </row>
    <row r="456" customFormat="false" ht="15" hidden="false" customHeight="false" outlineLevel="0" collapsed="false">
      <c r="A456" s="8" t="s">
        <v>5617</v>
      </c>
      <c r="B456" s="8" t="s">
        <v>5617</v>
      </c>
      <c r="C456" s="2" t="s">
        <v>5618</v>
      </c>
      <c r="D456" s="2" t="s">
        <v>144</v>
      </c>
      <c r="E456" s="2" t="s">
        <v>145</v>
      </c>
      <c r="F456" s="9" t="n">
        <f aca="false">Precios!R456</f>
        <v>397</v>
      </c>
      <c r="G456" s="2" t="n">
        <v>117</v>
      </c>
      <c r="H456" s="10" t="str">
        <f aca="false">Parámetros!$B$28</f>
        <v>Nuevo</v>
      </c>
      <c r="I456" s="10" t="str">
        <f aca="false">Parámetros!$B$29</f>
        <v>Clásica</v>
      </c>
      <c r="J456" s="11" t="s">
        <v>5619</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t="s">
        <v>5620</v>
      </c>
      <c r="P456" s="2" t="s">
        <v>5621</v>
      </c>
      <c r="Q456" s="2" t="s">
        <v>129</v>
      </c>
      <c r="R456" s="2"/>
      <c r="S456" s="2" t="s">
        <v>4447</v>
      </c>
      <c r="T456" s="2" t="s">
        <v>5622</v>
      </c>
      <c r="U456" s="2" t="n">
        <v>100</v>
      </c>
      <c r="V456" s="2" t="s">
        <v>133</v>
      </c>
      <c r="W456" s="2" t="n">
        <v>100</v>
      </c>
      <c r="X456" s="2" t="s">
        <v>5623</v>
      </c>
      <c r="Y456" s="2" t="s">
        <v>5624</v>
      </c>
      <c r="Z456" s="2" t="s">
        <v>136</v>
      </c>
      <c r="AA456" s="2"/>
      <c r="AB456" s="2"/>
      <c r="AC456" s="2"/>
      <c r="AD456" s="2"/>
      <c r="AE456" s="2"/>
      <c r="AF456" s="2" t="s">
        <v>5625</v>
      </c>
      <c r="AG456" s="2" t="s">
        <v>5626</v>
      </c>
      <c r="AH456" s="2" t="s">
        <v>5627</v>
      </c>
      <c r="AI456" s="2" t="s">
        <v>5628</v>
      </c>
      <c r="AJ456" s="2" t="s">
        <v>5629</v>
      </c>
      <c r="AK456" s="2"/>
      <c r="AL456" s="2"/>
      <c r="AM456" s="2"/>
      <c r="AN456" s="2" t="s">
        <v>87</v>
      </c>
      <c r="AO456" s="2" t="s">
        <v>5630</v>
      </c>
      <c r="AP456" s="2" t="s">
        <v>89</v>
      </c>
    </row>
    <row r="457" customFormat="false" ht="15" hidden="false" customHeight="false" outlineLevel="0" collapsed="false">
      <c r="A457" s="8" t="s">
        <v>5631</v>
      </c>
      <c r="B457" s="8" t="s">
        <v>5631</v>
      </c>
      <c r="C457" s="2" t="s">
        <v>5632</v>
      </c>
      <c r="D457" s="2" t="s">
        <v>5633</v>
      </c>
      <c r="E457" s="2" t="s">
        <v>5634</v>
      </c>
      <c r="F457" s="9" t="n">
        <f aca="false">Precios!R457</f>
        <v>116.8</v>
      </c>
      <c r="G457" s="2" t="n">
        <v>124</v>
      </c>
      <c r="H457" s="10" t="str">
        <f aca="false">Parámetros!$B$28</f>
        <v>Nuevo</v>
      </c>
      <c r="I457" s="10" t="str">
        <f aca="false">Parámetros!$B$29</f>
        <v>Clásica</v>
      </c>
      <c r="J457" s="11" t="s">
        <v>5635</v>
      </c>
      <c r="K457" s="10" t="str">
        <f aca="false">Parámetros!$B$30</f>
        <v>Mercado Envíos</v>
      </c>
      <c r="L457" s="2" t="str">
        <f aca="false">IF(F457&gt;=Parámetros!$B$7,"Envío gratis (obligatorio en Mercado Libre)",Parámetros!$B$31)</f>
        <v>A cargo del comprador</v>
      </c>
      <c r="M457" s="10" t="str">
        <f aca="false">Parámetros!$B$32</f>
        <v>No acepto</v>
      </c>
      <c r="N457" s="10" t="str">
        <f aca="false">Parámetros!$B$33</f>
        <v>Sin garantía</v>
      </c>
      <c r="O457" s="2" t="s">
        <v>5636</v>
      </c>
      <c r="P457" s="2" t="s">
        <v>3919</v>
      </c>
      <c r="Q457" s="2" t="s">
        <v>2427</v>
      </c>
      <c r="R457" s="2" t="s">
        <v>5637</v>
      </c>
      <c r="S457" s="2" t="s">
        <v>5638</v>
      </c>
      <c r="T457" s="2" t="s">
        <v>5639</v>
      </c>
      <c r="U457" s="2" t="n">
        <v>1000</v>
      </c>
      <c r="V457" s="2" t="s">
        <v>77</v>
      </c>
      <c r="W457" s="2" t="n">
        <v>1</v>
      </c>
      <c r="X457" s="2" t="s">
        <v>5640</v>
      </c>
      <c r="Y457" s="2" t="s">
        <v>5641</v>
      </c>
      <c r="Z457" s="2" t="s">
        <v>4398</v>
      </c>
      <c r="AA457" s="2"/>
      <c r="AB457" s="2"/>
      <c r="AC457" s="2"/>
      <c r="AD457" s="2"/>
      <c r="AE457" s="2"/>
      <c r="AF457" s="2" t="s">
        <v>5642</v>
      </c>
      <c r="AG457" s="2" t="s">
        <v>5643</v>
      </c>
      <c r="AH457" s="2" t="s">
        <v>5644</v>
      </c>
      <c r="AI457" s="2" t="s">
        <v>5645</v>
      </c>
      <c r="AJ457" s="2"/>
      <c r="AK457" s="2"/>
      <c r="AL457" s="2"/>
      <c r="AM457" s="2"/>
      <c r="AN457" s="2" t="s">
        <v>87</v>
      </c>
      <c r="AO457" s="2" t="s">
        <v>5646</v>
      </c>
      <c r="AP457" s="2" t="s">
        <v>89</v>
      </c>
    </row>
    <row r="458" customFormat="false" ht="15" hidden="false" customHeight="false" outlineLevel="0" collapsed="false">
      <c r="A458" s="8" t="s">
        <v>5647</v>
      </c>
      <c r="B458" s="8" t="s">
        <v>5647</v>
      </c>
      <c r="C458" s="2" t="s">
        <v>5648</v>
      </c>
      <c r="D458" s="2" t="s">
        <v>445</v>
      </c>
      <c r="E458" s="2" t="s">
        <v>446</v>
      </c>
      <c r="F458" s="9" t="n">
        <f aca="false">Precios!R458</f>
        <v>439</v>
      </c>
      <c r="G458" s="2" t="n">
        <v>0</v>
      </c>
      <c r="H458" s="10" t="str">
        <f aca="false">Parámetros!$B$28</f>
        <v>Nuevo</v>
      </c>
      <c r="I458" s="10" t="str">
        <f aca="false">Parámetros!$B$29</f>
        <v>Clásica</v>
      </c>
      <c r="J458" s="11" t="s">
        <v>5649</v>
      </c>
      <c r="K458" s="10" t="str">
        <f aca="false">Parámetros!$B$30</f>
        <v>Mercado Envíos</v>
      </c>
      <c r="L458" s="2" t="str">
        <f aca="false">IF(F458&gt;=Parámetros!$B$7,"Envío gratis (obligatorio en Mercado Libre)",Parámetros!$B$31)</f>
        <v>Envío gratis (obligatorio en Mercado Libre)</v>
      </c>
      <c r="M458" s="10" t="str">
        <f aca="false">Parámetros!$B$32</f>
        <v>No acepto</v>
      </c>
      <c r="N458" s="10" t="str">
        <f aca="false">Parámetros!$B$33</f>
        <v>Sin garantía</v>
      </c>
      <c r="O458" s="2" t="s">
        <v>5650</v>
      </c>
      <c r="P458" s="2" t="s">
        <v>723</v>
      </c>
      <c r="Q458" s="2" t="s">
        <v>2746</v>
      </c>
      <c r="R458" s="2"/>
      <c r="S458" s="2"/>
      <c r="T458" s="2" t="s">
        <v>5415</v>
      </c>
      <c r="U458" s="2" t="n">
        <v>30</v>
      </c>
      <c r="V458" s="2" t="s">
        <v>133</v>
      </c>
      <c r="W458" s="2" t="n">
        <v>30</v>
      </c>
      <c r="X458" s="2" t="s">
        <v>5651</v>
      </c>
      <c r="Y458" s="2" t="s">
        <v>5652</v>
      </c>
      <c r="Z458" s="2" t="s">
        <v>136</v>
      </c>
      <c r="AA458" s="2"/>
      <c r="AB458" s="2"/>
      <c r="AC458" s="2"/>
      <c r="AD458" s="2"/>
      <c r="AE458" s="2"/>
      <c r="AF458" s="2"/>
      <c r="AG458" s="2" t="s">
        <v>5653</v>
      </c>
      <c r="AH458" s="2" t="s">
        <v>5654</v>
      </c>
      <c r="AI458" s="2" t="s">
        <v>5655</v>
      </c>
      <c r="AJ458" s="2" t="s">
        <v>5656</v>
      </c>
      <c r="AK458" s="2"/>
      <c r="AL458" s="2"/>
      <c r="AM458" s="2"/>
      <c r="AN458" s="2" t="s">
        <v>87</v>
      </c>
      <c r="AO458" s="2" t="s">
        <v>5657</v>
      </c>
      <c r="AP458" s="2" t="s">
        <v>89</v>
      </c>
    </row>
    <row r="459" customFormat="false" ht="15" hidden="false" customHeight="false" outlineLevel="0" collapsed="false">
      <c r="A459" s="8" t="s">
        <v>5658</v>
      </c>
      <c r="B459" s="8" t="s">
        <v>5658</v>
      </c>
      <c r="C459" s="2" t="s">
        <v>5659</v>
      </c>
      <c r="D459" s="2" t="s">
        <v>483</v>
      </c>
      <c r="E459" s="2" t="s">
        <v>484</v>
      </c>
      <c r="F459" s="9" t="n">
        <f aca="false">Precios!R459</f>
        <v>1218</v>
      </c>
      <c r="G459" s="2" t="n">
        <v>63</v>
      </c>
      <c r="H459" s="10" t="str">
        <f aca="false">Parámetros!$B$28</f>
        <v>Nuevo</v>
      </c>
      <c r="I459" s="10" t="str">
        <f aca="false">Parámetros!$B$29</f>
        <v>Clásica</v>
      </c>
      <c r="J459" s="11" t="s">
        <v>5660</v>
      </c>
      <c r="K459" s="10" t="str">
        <f aca="false">Parámetros!$B$30</f>
        <v>Mercado Envíos</v>
      </c>
      <c r="L459" s="2" t="str">
        <f aca="false">IF(F459&gt;=Parámetros!$B$7,"Envío gratis (obligatorio en Mercado Libre)",Parámetros!$B$31)</f>
        <v>Envío gratis (obligatorio en Mercado Libre)</v>
      </c>
      <c r="M459" s="10" t="str">
        <f aca="false">Parámetros!$B$32</f>
        <v>No acepto</v>
      </c>
      <c r="N459" s="10" t="str">
        <f aca="false">Parámetros!$B$33</f>
        <v>Sin garantía</v>
      </c>
      <c r="O459" s="2" t="s">
        <v>5661</v>
      </c>
      <c r="P459" s="2" t="s">
        <v>858</v>
      </c>
      <c r="Q459" s="2" t="s">
        <v>488</v>
      </c>
      <c r="R459" s="2" t="s">
        <v>859</v>
      </c>
      <c r="S459" s="2" t="s">
        <v>490</v>
      </c>
      <c r="T459" s="2" t="s">
        <v>5662</v>
      </c>
      <c r="U459" s="2" t="n">
        <v>5</v>
      </c>
      <c r="V459" s="2" t="s">
        <v>77</v>
      </c>
      <c r="W459" s="2" t="n">
        <v>1</v>
      </c>
      <c r="X459" s="2" t="s">
        <v>5663</v>
      </c>
      <c r="Y459" s="2" t="s">
        <v>5664</v>
      </c>
      <c r="Z459" s="2" t="s">
        <v>494</v>
      </c>
      <c r="AA459" s="2"/>
      <c r="AB459" s="2"/>
      <c r="AC459" s="2"/>
      <c r="AD459" s="2"/>
      <c r="AE459" s="2"/>
      <c r="AF459" s="2" t="s">
        <v>863</v>
      </c>
      <c r="AG459" s="2" t="s">
        <v>5665</v>
      </c>
      <c r="AH459" s="2" t="s">
        <v>5666</v>
      </c>
      <c r="AI459" s="2" t="s">
        <v>5667</v>
      </c>
      <c r="AJ459" s="2" t="s">
        <v>5668</v>
      </c>
      <c r="AK459" s="2" t="s">
        <v>5669</v>
      </c>
      <c r="AL459" s="2"/>
      <c r="AM459" s="2"/>
      <c r="AN459" s="2" t="s">
        <v>87</v>
      </c>
      <c r="AO459" s="2" t="s">
        <v>5670</v>
      </c>
      <c r="AP459" s="2" t="s">
        <v>89</v>
      </c>
    </row>
    <row r="460" customFormat="false" ht="15" hidden="false" customHeight="false" outlineLevel="0" collapsed="false">
      <c r="A460" s="8" t="s">
        <v>5671</v>
      </c>
      <c r="B460" s="8" t="s">
        <v>5671</v>
      </c>
      <c r="C460" s="2" t="s">
        <v>5672</v>
      </c>
      <c r="D460" s="2" t="s">
        <v>445</v>
      </c>
      <c r="E460" s="2" t="s">
        <v>446</v>
      </c>
      <c r="F460" s="9" t="n">
        <f aca="false">Precios!R460</f>
        <v>144</v>
      </c>
      <c r="G460" s="2" t="n">
        <v>451</v>
      </c>
      <c r="H460" s="10" t="str">
        <f aca="false">Parámetros!$B$28</f>
        <v>Nuevo</v>
      </c>
      <c r="I460" s="10" t="str">
        <f aca="false">Parámetros!$B$29</f>
        <v>Clásica</v>
      </c>
      <c r="J460" s="11" t="s">
        <v>5673</v>
      </c>
      <c r="K460" s="10" t="str">
        <f aca="false">Parámetros!$B$30</f>
        <v>Mercado Envíos</v>
      </c>
      <c r="L460" s="2" t="str">
        <f aca="false">IF(F460&gt;=Parámetros!$B$7,"Envío gratis (obligatorio en Mercado Libre)",Parámetros!$B$31)</f>
        <v>A cargo del comprador</v>
      </c>
      <c r="M460" s="10" t="str">
        <f aca="false">Parámetros!$B$32</f>
        <v>No acepto</v>
      </c>
      <c r="N460" s="10" t="str">
        <f aca="false">Parámetros!$B$33</f>
        <v>Sin garantía</v>
      </c>
      <c r="O460" s="2" t="s">
        <v>5674</v>
      </c>
      <c r="P460" s="2" t="s">
        <v>2969</v>
      </c>
      <c r="Q460" s="2" t="s">
        <v>5675</v>
      </c>
      <c r="R460" s="2"/>
      <c r="S460" s="2"/>
      <c r="T460" s="2" t="s">
        <v>5676</v>
      </c>
      <c r="U460" s="2" t="n">
        <v>10</v>
      </c>
      <c r="V460" s="2" t="s">
        <v>133</v>
      </c>
      <c r="W460" s="2" t="n">
        <v>10</v>
      </c>
      <c r="X460" s="2" t="s">
        <v>5677</v>
      </c>
      <c r="Y460" s="2" t="s">
        <v>5678</v>
      </c>
      <c r="Z460" s="2" t="s">
        <v>136</v>
      </c>
      <c r="AA460" s="2"/>
      <c r="AB460" s="2"/>
      <c r="AC460" s="2"/>
      <c r="AD460" s="2"/>
      <c r="AE460" s="2"/>
      <c r="AF460" s="2"/>
      <c r="AG460" s="2" t="s">
        <v>5653</v>
      </c>
      <c r="AH460" s="2" t="s">
        <v>5679</v>
      </c>
      <c r="AI460" s="2" t="s">
        <v>5680</v>
      </c>
      <c r="AJ460" s="2" t="s">
        <v>5681</v>
      </c>
      <c r="AK460" s="2"/>
      <c r="AL460" s="2"/>
      <c r="AM460" s="2"/>
      <c r="AN460" s="2" t="s">
        <v>87</v>
      </c>
      <c r="AO460" s="2" t="s">
        <v>5682</v>
      </c>
      <c r="AP460" s="2" t="s">
        <v>89</v>
      </c>
    </row>
    <row r="461" customFormat="false" ht="15" hidden="false" customHeight="false" outlineLevel="0" collapsed="false">
      <c r="A461" s="8" t="s">
        <v>5683</v>
      </c>
      <c r="B461" s="8" t="s">
        <v>5683</v>
      </c>
      <c r="C461" s="2" t="s">
        <v>5684</v>
      </c>
      <c r="D461" s="2" t="s">
        <v>483</v>
      </c>
      <c r="E461" s="2" t="s">
        <v>484</v>
      </c>
      <c r="F461" s="9" t="n">
        <f aca="false">Precios!R461</f>
        <v>819</v>
      </c>
      <c r="G461" s="2" t="n">
        <v>23</v>
      </c>
      <c r="H461" s="10" t="str">
        <f aca="false">Parámetros!$B$28</f>
        <v>Nuevo</v>
      </c>
      <c r="I461" s="10" t="str">
        <f aca="false">Parámetros!$B$29</f>
        <v>Clásica</v>
      </c>
      <c r="J461" s="11" t="s">
        <v>5685</v>
      </c>
      <c r="K461" s="10" t="str">
        <f aca="false">Parámetros!$B$30</f>
        <v>Mercado Envíos</v>
      </c>
      <c r="L461" s="2" t="str">
        <f aca="false">IF(F461&gt;=Parámetros!$B$7,"Envío gratis (obligatorio en Mercado Libre)",Parámetros!$B$31)</f>
        <v>Envío gratis (obligatorio en Mercado Libre)</v>
      </c>
      <c r="M461" s="10" t="str">
        <f aca="false">Parámetros!$B$32</f>
        <v>No acepto</v>
      </c>
      <c r="N461" s="10" t="str">
        <f aca="false">Parámetros!$B$33</f>
        <v>Sin garantía</v>
      </c>
      <c r="O461" s="2" t="s">
        <v>5686</v>
      </c>
      <c r="P461" s="2" t="s">
        <v>5687</v>
      </c>
      <c r="Q461" s="2" t="s">
        <v>488</v>
      </c>
      <c r="R461" s="2" t="s">
        <v>5688</v>
      </c>
      <c r="S461" s="2"/>
      <c r="T461" s="2" t="s">
        <v>491</v>
      </c>
      <c r="U461" s="2" t="n">
        <v>5</v>
      </c>
      <c r="V461" s="2" t="s">
        <v>77</v>
      </c>
      <c r="W461" s="2" t="n">
        <v>1</v>
      </c>
      <c r="X461" s="2" t="s">
        <v>5689</v>
      </c>
      <c r="Y461" s="2" t="s">
        <v>5690</v>
      </c>
      <c r="Z461" s="2" t="s">
        <v>494</v>
      </c>
      <c r="AA461" s="2" t="s">
        <v>81</v>
      </c>
      <c r="AB461" s="2"/>
      <c r="AC461" s="2"/>
      <c r="AD461" s="2"/>
      <c r="AE461" s="2"/>
      <c r="AF461" s="2"/>
      <c r="AG461" s="2" t="s">
        <v>5691</v>
      </c>
      <c r="AH461" s="2" t="s">
        <v>5692</v>
      </c>
      <c r="AI461" s="2" t="s">
        <v>5693</v>
      </c>
      <c r="AJ461" s="2" t="s">
        <v>5694</v>
      </c>
      <c r="AK461" s="2"/>
      <c r="AL461" s="2"/>
      <c r="AM461" s="2"/>
      <c r="AN461" s="2" t="s">
        <v>87</v>
      </c>
      <c r="AO461" s="2" t="s">
        <v>5695</v>
      </c>
      <c r="AP461" s="2" t="s">
        <v>89</v>
      </c>
    </row>
    <row r="462" customFormat="false" ht="15" hidden="false" customHeight="false" outlineLevel="0" collapsed="false">
      <c r="A462" s="8" t="s">
        <v>5696</v>
      </c>
      <c r="B462" s="8" t="s">
        <v>5696</v>
      </c>
      <c r="C462" s="2" t="s">
        <v>5697</v>
      </c>
      <c r="D462" s="2" t="s">
        <v>5538</v>
      </c>
      <c r="E462" s="2" t="s">
        <v>5539</v>
      </c>
      <c r="F462" s="9" t="n">
        <f aca="false">Precios!R462</f>
        <v>58</v>
      </c>
      <c r="G462" s="2" t="n">
        <v>713</v>
      </c>
      <c r="H462" s="10" t="str">
        <f aca="false">Parámetros!$B$28</f>
        <v>Nuevo</v>
      </c>
      <c r="I462" s="10" t="str">
        <f aca="false">Parámetros!$B$29</f>
        <v>Clásica</v>
      </c>
      <c r="J462" s="11" t="s">
        <v>5698</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t="s">
        <v>5699</v>
      </c>
      <c r="P462" s="2" t="s">
        <v>5542</v>
      </c>
      <c r="Q462" s="2" t="s">
        <v>3919</v>
      </c>
      <c r="R462" s="2" t="s">
        <v>5543</v>
      </c>
      <c r="S462" s="2" t="s">
        <v>5700</v>
      </c>
      <c r="T462" s="2" t="s">
        <v>3695</v>
      </c>
      <c r="U462" s="2" t="n">
        <v>625</v>
      </c>
      <c r="V462" s="2" t="s">
        <v>77</v>
      </c>
      <c r="W462" s="2" t="n">
        <v>1</v>
      </c>
      <c r="X462" s="2"/>
      <c r="Y462" s="2"/>
      <c r="Z462" s="2" t="s">
        <v>136</v>
      </c>
      <c r="AA462" s="2" t="s">
        <v>5701</v>
      </c>
      <c r="AB462" s="2"/>
      <c r="AC462" s="2" t="s">
        <v>5700</v>
      </c>
      <c r="AD462" s="2"/>
      <c r="AE462" s="2"/>
      <c r="AF462" s="2" t="s">
        <v>5702</v>
      </c>
      <c r="AG462" s="2" t="s">
        <v>5703</v>
      </c>
      <c r="AH462" s="2" t="s">
        <v>5704</v>
      </c>
      <c r="AI462" s="2" t="s">
        <v>5705</v>
      </c>
      <c r="AJ462" s="2"/>
      <c r="AK462" s="2"/>
      <c r="AL462" s="2"/>
      <c r="AM462" s="2"/>
      <c r="AN462" s="2" t="s">
        <v>87</v>
      </c>
      <c r="AO462" s="2" t="s">
        <v>5706</v>
      </c>
      <c r="AP462" s="2" t="s">
        <v>89</v>
      </c>
    </row>
    <row r="463" customFormat="false" ht="15" hidden="false" customHeight="false" outlineLevel="0" collapsed="false">
      <c r="A463" s="8" t="s">
        <v>5707</v>
      </c>
      <c r="B463" s="8" t="s">
        <v>5707</v>
      </c>
      <c r="C463" s="2" t="s">
        <v>5708</v>
      </c>
      <c r="D463" s="2" t="s">
        <v>1059</v>
      </c>
      <c r="E463" s="2" t="s">
        <v>1060</v>
      </c>
      <c r="F463" s="9" t="n">
        <f aca="false">Precios!R463</f>
        <v>1971.99</v>
      </c>
      <c r="G463" s="2" t="n">
        <v>0</v>
      </c>
      <c r="H463" s="10" t="str">
        <f aca="false">Parámetros!$B$28</f>
        <v>Nuevo</v>
      </c>
      <c r="I463" s="10" t="str">
        <f aca="false">Parámetros!$B$29</f>
        <v>Clásica</v>
      </c>
      <c r="J463" s="11" t="s">
        <v>5709</v>
      </c>
      <c r="K463" s="10" t="str">
        <f aca="false">Parámetros!$B$30</f>
        <v>Mercado Envíos</v>
      </c>
      <c r="L463" s="2" t="str">
        <f aca="false">IF(F463&gt;=Parámetros!$B$7,"Envío gratis (obligatorio en Mercado Libre)",Parámetros!$B$31)</f>
        <v>Envío gratis (obligatorio en Mercado Libre)</v>
      </c>
      <c r="M463" s="10" t="str">
        <f aca="false">Parámetros!$B$32</f>
        <v>No acepto</v>
      </c>
      <c r="N463" s="10" t="str">
        <f aca="false">Parámetros!$B$33</f>
        <v>Sin garantía</v>
      </c>
      <c r="O463" s="2" t="s">
        <v>5710</v>
      </c>
      <c r="P463" s="2" t="s">
        <v>5711</v>
      </c>
      <c r="Q463" s="2" t="s">
        <v>2368</v>
      </c>
      <c r="R463" s="2" t="s">
        <v>5711</v>
      </c>
      <c r="S463" s="2"/>
      <c r="T463" s="2" t="s">
        <v>1112</v>
      </c>
      <c r="U463" s="2" t="n">
        <v>30</v>
      </c>
      <c r="V463" s="2" t="s">
        <v>1736</v>
      </c>
      <c r="W463" s="2" t="n">
        <v>30</v>
      </c>
      <c r="X463" s="2" t="s">
        <v>5712</v>
      </c>
      <c r="Y463" s="2" t="s">
        <v>2587</v>
      </c>
      <c r="Z463" s="2" t="s">
        <v>136</v>
      </c>
      <c r="AA463" s="2" t="s">
        <v>81</v>
      </c>
      <c r="AB463" s="2"/>
      <c r="AC463" s="2"/>
      <c r="AD463" s="2"/>
      <c r="AE463" s="2"/>
      <c r="AF463" s="2"/>
      <c r="AG463" s="2" t="s">
        <v>5713</v>
      </c>
      <c r="AH463" s="2" t="s">
        <v>5714</v>
      </c>
      <c r="AI463" s="2" t="s">
        <v>5715</v>
      </c>
      <c r="AJ463" s="2"/>
      <c r="AK463" s="2"/>
      <c r="AL463" s="2"/>
      <c r="AM463" s="2"/>
      <c r="AN463" s="2" t="s">
        <v>87</v>
      </c>
      <c r="AO463" s="2" t="s">
        <v>5716</v>
      </c>
      <c r="AP463" s="2" t="s">
        <v>89</v>
      </c>
    </row>
    <row r="464" customFormat="false" ht="15" hidden="false" customHeight="false" outlineLevel="0" collapsed="false">
      <c r="A464" s="8" t="s">
        <v>5717</v>
      </c>
      <c r="B464" s="8" t="s">
        <v>5717</v>
      </c>
      <c r="C464" s="2" t="s">
        <v>5718</v>
      </c>
      <c r="D464" s="2" t="s">
        <v>144</v>
      </c>
      <c r="E464" s="2" t="s">
        <v>145</v>
      </c>
      <c r="F464" s="9" t="n">
        <f aca="false">Precios!R464</f>
        <v>298</v>
      </c>
      <c r="G464" s="2" t="n">
        <v>0</v>
      </c>
      <c r="H464" s="10" t="str">
        <f aca="false">Parámetros!$B$28</f>
        <v>Nuevo</v>
      </c>
      <c r="I464" s="10" t="str">
        <f aca="false">Parámetros!$B$29</f>
        <v>Clásica</v>
      </c>
      <c r="J464" s="11" t="s">
        <v>5719</v>
      </c>
      <c r="K464" s="10" t="str">
        <f aca="false">Parámetros!$B$30</f>
        <v>Mercado Envíos</v>
      </c>
      <c r="L464" s="2" t="str">
        <f aca="false">IF(F464&gt;=Parámetros!$B$7,"Envío gratis (obligatorio en Mercado Libre)",Parámetros!$B$31)</f>
        <v>A cargo del comprador</v>
      </c>
      <c r="M464" s="10" t="str">
        <f aca="false">Parámetros!$B$32</f>
        <v>No acepto</v>
      </c>
      <c r="N464" s="10" t="str">
        <f aca="false">Parámetros!$B$33</f>
        <v>Sin garantía</v>
      </c>
      <c r="O464" s="2" t="s">
        <v>5720</v>
      </c>
      <c r="P464" s="2" t="s">
        <v>5675</v>
      </c>
      <c r="Q464" s="2" t="s">
        <v>2970</v>
      </c>
      <c r="R464" s="2" t="s">
        <v>5721</v>
      </c>
      <c r="S464" s="2"/>
      <c r="T464" s="2" t="s">
        <v>1112</v>
      </c>
      <c r="U464" s="2" t="n">
        <v>24</v>
      </c>
      <c r="V464" s="2" t="s">
        <v>1736</v>
      </c>
      <c r="W464" s="2" t="n">
        <v>24</v>
      </c>
      <c r="X464" s="2" t="s">
        <v>5722</v>
      </c>
      <c r="Y464" s="2" t="s">
        <v>5723</v>
      </c>
      <c r="Z464" s="2" t="s">
        <v>136</v>
      </c>
      <c r="AA464" s="2" t="s">
        <v>81</v>
      </c>
      <c r="AB464" s="2"/>
      <c r="AC464" s="2"/>
      <c r="AD464" s="2"/>
      <c r="AE464" s="2"/>
      <c r="AF464" s="2"/>
      <c r="AG464" s="2" t="s">
        <v>5724</v>
      </c>
      <c r="AH464" s="2" t="s">
        <v>5725</v>
      </c>
      <c r="AI464" s="2" t="s">
        <v>5726</v>
      </c>
      <c r="AJ464" s="2"/>
      <c r="AK464" s="2"/>
      <c r="AL464" s="2"/>
      <c r="AM464" s="2"/>
      <c r="AN464" s="2" t="s">
        <v>87</v>
      </c>
      <c r="AO464" s="2" t="s">
        <v>5727</v>
      </c>
      <c r="AP464" s="2" t="s">
        <v>89</v>
      </c>
    </row>
    <row r="465" customFormat="false" ht="15" hidden="false" customHeight="false" outlineLevel="0" collapsed="false">
      <c r="A465" s="8" t="s">
        <v>5728</v>
      </c>
      <c r="B465" s="8" t="s">
        <v>5728</v>
      </c>
      <c r="C465" s="2" t="s">
        <v>5729</v>
      </c>
      <c r="D465" s="2" t="s">
        <v>596</v>
      </c>
      <c r="E465" s="2" t="s">
        <v>597</v>
      </c>
      <c r="F465" s="9" t="n">
        <f aca="false">Precios!R465</f>
        <v>215</v>
      </c>
      <c r="G465" s="2" t="n">
        <v>92</v>
      </c>
      <c r="H465" s="10" t="str">
        <f aca="false">Parámetros!$B$28</f>
        <v>Nuevo</v>
      </c>
      <c r="I465" s="10" t="str">
        <f aca="false">Parámetros!$B$29</f>
        <v>Clásica</v>
      </c>
      <c r="J465" s="11" t="s">
        <v>5730</v>
      </c>
      <c r="K465" s="10" t="str">
        <f aca="false">Parámetros!$B$30</f>
        <v>Mercado Envíos</v>
      </c>
      <c r="L465" s="2" t="str">
        <f aca="false">IF(F465&gt;=Parámetros!$B$7,"Envío gratis (obligatorio en Mercado Libre)",Parámetros!$B$31)</f>
        <v>A cargo del comprador</v>
      </c>
      <c r="M465" s="10" t="str">
        <f aca="false">Parámetros!$B$32</f>
        <v>No acepto</v>
      </c>
      <c r="N465" s="10" t="str">
        <f aca="false">Parámetros!$B$33</f>
        <v>Sin garantía</v>
      </c>
      <c r="O465" s="2" t="s">
        <v>5731</v>
      </c>
      <c r="P465" s="2" t="s">
        <v>5732</v>
      </c>
      <c r="Q465" s="2" t="s">
        <v>3672</v>
      </c>
      <c r="R465" s="2" t="s">
        <v>3673</v>
      </c>
      <c r="S465" s="2" t="s">
        <v>566</v>
      </c>
      <c r="T465" s="2" t="s">
        <v>5733</v>
      </c>
      <c r="U465" s="2" t="n">
        <v>14</v>
      </c>
      <c r="V465" s="2" t="s">
        <v>171</v>
      </c>
      <c r="W465" s="2" t="n">
        <v>14</v>
      </c>
      <c r="X465" s="2"/>
      <c r="Y465" s="2"/>
      <c r="Z465" s="2"/>
      <c r="AA465" s="2" t="s">
        <v>81</v>
      </c>
      <c r="AB465" s="2" t="s">
        <v>5734</v>
      </c>
      <c r="AC465" s="2"/>
      <c r="AD465" s="2" t="s">
        <v>566</v>
      </c>
      <c r="AE465" s="2"/>
      <c r="AF465" s="2"/>
      <c r="AG465" s="2" t="s">
        <v>5735</v>
      </c>
      <c r="AH465" s="2" t="s">
        <v>5736</v>
      </c>
      <c r="AI465" s="2" t="s">
        <v>5737</v>
      </c>
      <c r="AJ465" s="2"/>
      <c r="AK465" s="2"/>
      <c r="AL465" s="2"/>
      <c r="AM465" s="2"/>
      <c r="AN465" s="2" t="s">
        <v>175</v>
      </c>
      <c r="AO465" s="2" t="s">
        <v>5738</v>
      </c>
      <c r="AP465" s="2" t="s">
        <v>89</v>
      </c>
    </row>
    <row r="466" customFormat="false" ht="15" hidden="false" customHeight="false" outlineLevel="0" collapsed="false">
      <c r="A466" s="8" t="s">
        <v>5739</v>
      </c>
      <c r="B466" s="8" t="s">
        <v>5739</v>
      </c>
      <c r="C466" s="2" t="s">
        <v>5740</v>
      </c>
      <c r="D466" s="2" t="s">
        <v>1093</v>
      </c>
      <c r="E466" s="2" t="s">
        <v>1094</v>
      </c>
      <c r="F466" s="9" t="n">
        <f aca="false">Precios!R466</f>
        <v>107</v>
      </c>
      <c r="G466" s="2" t="n">
        <v>2075</v>
      </c>
      <c r="H466" s="10" t="str">
        <f aca="false">Parámetros!$B$28</f>
        <v>Nuevo</v>
      </c>
      <c r="I466" s="10" t="str">
        <f aca="false">Parámetros!$B$29</f>
        <v>Clásica</v>
      </c>
      <c r="J466" s="11" t="s">
        <v>5741</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t="s">
        <v>5742</v>
      </c>
      <c r="P466" s="2" t="s">
        <v>5743</v>
      </c>
      <c r="Q466" s="2" t="s">
        <v>5744</v>
      </c>
      <c r="R466" s="2" t="s">
        <v>5743</v>
      </c>
      <c r="S466" s="2"/>
      <c r="T466" s="2" t="s">
        <v>152</v>
      </c>
      <c r="U466" s="2" t="n">
        <v>4</v>
      </c>
      <c r="V466" s="2" t="s">
        <v>133</v>
      </c>
      <c r="W466" s="2" t="n">
        <v>4</v>
      </c>
      <c r="X466" s="2" t="s">
        <v>5745</v>
      </c>
      <c r="Y466" s="2" t="s">
        <v>135</v>
      </c>
      <c r="Z466" s="2" t="s">
        <v>136</v>
      </c>
      <c r="AA466" s="2" t="s">
        <v>81</v>
      </c>
      <c r="AB466" s="2"/>
      <c r="AC466" s="2"/>
      <c r="AD466" s="2" t="s">
        <v>1101</v>
      </c>
      <c r="AE466" s="2"/>
      <c r="AF466" s="2"/>
      <c r="AG466" s="2" t="s">
        <v>5746</v>
      </c>
      <c r="AH466" s="2" t="s">
        <v>5747</v>
      </c>
      <c r="AI466" s="2" t="s">
        <v>5748</v>
      </c>
      <c r="AJ466" s="2" t="s">
        <v>5749</v>
      </c>
      <c r="AK466" s="2" t="s">
        <v>5750</v>
      </c>
      <c r="AL466" s="2" t="s">
        <v>5751</v>
      </c>
      <c r="AM466" s="2"/>
      <c r="AN466" s="2" t="s">
        <v>87</v>
      </c>
      <c r="AO466" s="2" t="s">
        <v>5752</v>
      </c>
      <c r="AP466" s="2" t="s">
        <v>89</v>
      </c>
    </row>
    <row r="467" customFormat="false" ht="15" hidden="false" customHeight="false" outlineLevel="0" collapsed="false">
      <c r="A467" s="8" t="s">
        <v>5753</v>
      </c>
      <c r="B467" s="8" t="s">
        <v>5753</v>
      </c>
      <c r="C467" s="2" t="s">
        <v>5754</v>
      </c>
      <c r="D467" s="2" t="s">
        <v>445</v>
      </c>
      <c r="E467" s="2" t="s">
        <v>446</v>
      </c>
      <c r="F467" s="9" t="n">
        <f aca="false">Precios!R467</f>
        <v>982</v>
      </c>
      <c r="G467" s="2" t="n">
        <v>16</v>
      </c>
      <c r="H467" s="10" t="str">
        <f aca="false">Parámetros!$B$28</f>
        <v>Nuevo</v>
      </c>
      <c r="I467" s="10" t="str">
        <f aca="false">Parámetros!$B$29</f>
        <v>Clásica</v>
      </c>
      <c r="J467" s="11" t="s">
        <v>5755</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t="s">
        <v>5756</v>
      </c>
      <c r="P467" s="2" t="s">
        <v>5757</v>
      </c>
      <c r="Q467" s="2" t="s">
        <v>897</v>
      </c>
      <c r="R467" s="2" t="s">
        <v>5757</v>
      </c>
      <c r="S467" s="2"/>
      <c r="T467" s="2" t="s">
        <v>152</v>
      </c>
      <c r="U467" s="2" t="n">
        <v>10</v>
      </c>
      <c r="V467" s="2" t="s">
        <v>133</v>
      </c>
      <c r="W467" s="2" t="n">
        <v>10</v>
      </c>
      <c r="X467" s="2" t="s">
        <v>5758</v>
      </c>
      <c r="Y467" s="2" t="s">
        <v>5759</v>
      </c>
      <c r="Z467" s="2" t="s">
        <v>136</v>
      </c>
      <c r="AA467" s="2" t="s">
        <v>81</v>
      </c>
      <c r="AB467" s="2"/>
      <c r="AC467" s="2"/>
      <c r="AD467" s="2"/>
      <c r="AE467" s="2"/>
      <c r="AF467" s="2"/>
      <c r="AG467" s="2" t="s">
        <v>5760</v>
      </c>
      <c r="AH467" s="2" t="s">
        <v>5761</v>
      </c>
      <c r="AI467" s="2" t="s">
        <v>5762</v>
      </c>
      <c r="AJ467" s="2" t="s">
        <v>5763</v>
      </c>
      <c r="AK467" s="2"/>
      <c r="AL467" s="2"/>
      <c r="AM467" s="2"/>
      <c r="AN467" s="2" t="s">
        <v>87</v>
      </c>
      <c r="AO467" s="2" t="s">
        <v>5764</v>
      </c>
      <c r="AP467" s="2" t="s">
        <v>89</v>
      </c>
    </row>
    <row r="468" customFormat="false" ht="15" hidden="false" customHeight="false" outlineLevel="0" collapsed="false">
      <c r="A468" s="8" t="s">
        <v>5765</v>
      </c>
      <c r="B468" s="8" t="s">
        <v>5765</v>
      </c>
      <c r="C468" s="2" t="s">
        <v>5766</v>
      </c>
      <c r="D468" s="2" t="s">
        <v>612</v>
      </c>
      <c r="E468" s="2" t="s">
        <v>613</v>
      </c>
      <c r="F468" s="9" t="n">
        <f aca="false">Precios!R468</f>
        <v>79</v>
      </c>
      <c r="G468" s="2" t="n">
        <v>252</v>
      </c>
      <c r="H468" s="10" t="str">
        <f aca="false">Parámetros!$B$28</f>
        <v>Nuevo</v>
      </c>
      <c r="I468" s="10" t="str">
        <f aca="false">Parámetros!$B$29</f>
        <v>Clásica</v>
      </c>
      <c r="J468" s="11" t="s">
        <v>5767</v>
      </c>
      <c r="K468" s="10" t="str">
        <f aca="false">Parámetros!$B$30</f>
        <v>Mercado Envíos</v>
      </c>
      <c r="L468" s="2" t="str">
        <f aca="false">IF(F468&gt;=Parámetros!$B$7,"Envío gratis (obligatorio en Mercado Libre)",Parámetros!$B$31)</f>
        <v>A cargo del comprador</v>
      </c>
      <c r="M468" s="10" t="str">
        <f aca="false">Parámetros!$B$32</f>
        <v>No acepto</v>
      </c>
      <c r="N468" s="10" t="str">
        <f aca="false">Parámetros!$B$33</f>
        <v>Sin garantía</v>
      </c>
      <c r="O468" s="2" t="s">
        <v>5768</v>
      </c>
      <c r="P468" s="2" t="s">
        <v>616</v>
      </c>
      <c r="Q468" s="2" t="s">
        <v>617</v>
      </c>
      <c r="R468" s="2" t="s">
        <v>618</v>
      </c>
      <c r="S468" s="2" t="s">
        <v>5769</v>
      </c>
      <c r="T468" s="2" t="s">
        <v>5770</v>
      </c>
      <c r="U468" s="2" t="n">
        <v>66</v>
      </c>
      <c r="V468" s="2" t="s">
        <v>77</v>
      </c>
      <c r="W468" s="2" t="n">
        <v>1</v>
      </c>
      <c r="X468" s="2"/>
      <c r="Y468" s="2"/>
      <c r="Z468" s="2"/>
      <c r="AA468" s="2"/>
      <c r="AB468" s="2"/>
      <c r="AC468" s="2" t="s">
        <v>2384</v>
      </c>
      <c r="AD468" s="2"/>
      <c r="AE468" s="2"/>
      <c r="AF468" s="2"/>
      <c r="AG468" s="2" t="s">
        <v>5771</v>
      </c>
      <c r="AH468" s="2" t="s">
        <v>5772</v>
      </c>
      <c r="AI468" s="2" t="s">
        <v>5773</v>
      </c>
      <c r="AJ468" s="2" t="s">
        <v>5774</v>
      </c>
      <c r="AK468" s="2"/>
      <c r="AL468" s="2"/>
      <c r="AM468" s="2"/>
      <c r="AN468" s="2" t="s">
        <v>175</v>
      </c>
      <c r="AO468" s="2" t="s">
        <v>5775</v>
      </c>
      <c r="AP468" s="2" t="s">
        <v>89</v>
      </c>
    </row>
    <row r="469" customFormat="false" ht="15" hidden="false" customHeight="false" outlineLevel="0" collapsed="false">
      <c r="A469" s="8" t="s">
        <v>5776</v>
      </c>
      <c r="B469" s="8" t="s">
        <v>5776</v>
      </c>
      <c r="C469" s="2" t="s">
        <v>5777</v>
      </c>
      <c r="D469" s="2" t="s">
        <v>240</v>
      </c>
      <c r="E469" s="2" t="s">
        <v>241</v>
      </c>
      <c r="F469" s="9" t="n">
        <f aca="false">Precios!R469</f>
        <v>146.04</v>
      </c>
      <c r="G469" s="2" t="n">
        <v>388</v>
      </c>
      <c r="H469" s="10" t="str">
        <f aca="false">Parámetros!$B$28</f>
        <v>Nuevo</v>
      </c>
      <c r="I469" s="10" t="str">
        <f aca="false">Parámetros!$B$29</f>
        <v>Clásica</v>
      </c>
      <c r="J469" s="11" t="s">
        <v>5778</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t="s">
        <v>5779</v>
      </c>
      <c r="P469" s="2" t="s">
        <v>354</v>
      </c>
      <c r="Q469" s="2" t="s">
        <v>355</v>
      </c>
      <c r="R469" s="2" t="s">
        <v>354</v>
      </c>
      <c r="S469" s="2"/>
      <c r="T469" s="2" t="s">
        <v>152</v>
      </c>
      <c r="U469" s="2" t="n">
        <v>5</v>
      </c>
      <c r="V469" s="2" t="s">
        <v>133</v>
      </c>
      <c r="W469" s="2" t="n">
        <v>5</v>
      </c>
      <c r="X469" s="2" t="s">
        <v>5780</v>
      </c>
      <c r="Y469" s="2" t="s">
        <v>3328</v>
      </c>
      <c r="Z469" s="2" t="s">
        <v>136</v>
      </c>
      <c r="AA469" s="2" t="s">
        <v>1835</v>
      </c>
      <c r="AB469" s="2"/>
      <c r="AC469" s="2"/>
      <c r="AD469" s="2"/>
      <c r="AE469" s="2"/>
      <c r="AF469" s="2"/>
      <c r="AG469" s="2" t="s">
        <v>5781</v>
      </c>
      <c r="AH469" s="2" t="s">
        <v>5782</v>
      </c>
      <c r="AI469" s="2" t="s">
        <v>5783</v>
      </c>
      <c r="AJ469" s="2"/>
      <c r="AK469" s="2"/>
      <c r="AL469" s="2"/>
      <c r="AM469" s="2"/>
      <c r="AN469" s="2" t="s">
        <v>87</v>
      </c>
      <c r="AO469" s="2" t="s">
        <v>5784</v>
      </c>
      <c r="AP469" s="2" t="s">
        <v>89</v>
      </c>
    </row>
    <row r="470" customFormat="false" ht="15" hidden="false" customHeight="false" outlineLevel="0" collapsed="false">
      <c r="A470" s="8" t="s">
        <v>5785</v>
      </c>
      <c r="B470" s="8" t="s">
        <v>5785</v>
      </c>
      <c r="C470" s="2" t="s">
        <v>5786</v>
      </c>
      <c r="D470" s="2" t="s">
        <v>5633</v>
      </c>
      <c r="E470" s="2" t="s">
        <v>5634</v>
      </c>
      <c r="F470" s="9" t="n">
        <f aca="false">Precios!R470</f>
        <v>70</v>
      </c>
      <c r="G470" s="2" t="n">
        <v>695</v>
      </c>
      <c r="H470" s="10" t="str">
        <f aca="false">Parámetros!$B$28</f>
        <v>Nuevo</v>
      </c>
      <c r="I470" s="10" t="str">
        <f aca="false">Parámetros!$B$29</f>
        <v>Clásica</v>
      </c>
      <c r="J470" s="11" t="s">
        <v>5787</v>
      </c>
      <c r="K470" s="10" t="str">
        <f aca="false">Parámetros!$B$30</f>
        <v>Mercado Envíos</v>
      </c>
      <c r="L470" s="2" t="str">
        <f aca="false">IF(F470&gt;=Parámetros!$B$7,"Envío gratis (obligatorio en Mercado Libre)",Parámetros!$B$31)</f>
        <v>A cargo del comprador</v>
      </c>
      <c r="M470" s="10" t="str">
        <f aca="false">Parámetros!$B$32</f>
        <v>No acepto</v>
      </c>
      <c r="N470" s="10" t="str">
        <f aca="false">Parámetros!$B$33</f>
        <v>Sin garantía</v>
      </c>
      <c r="O470" s="2" t="s">
        <v>5788</v>
      </c>
      <c r="P470" s="2" t="s">
        <v>3919</v>
      </c>
      <c r="Q470" s="2" t="s">
        <v>3919</v>
      </c>
      <c r="R470" s="2" t="s">
        <v>5637</v>
      </c>
      <c r="S470" s="2"/>
      <c r="T470" s="2" t="s">
        <v>5789</v>
      </c>
      <c r="U470" s="2" t="n">
        <v>500</v>
      </c>
      <c r="V470" s="2" t="s">
        <v>77</v>
      </c>
      <c r="W470" s="2" t="n">
        <v>1</v>
      </c>
      <c r="X470" s="2" t="s">
        <v>5640</v>
      </c>
      <c r="Y470" s="2" t="s">
        <v>5790</v>
      </c>
      <c r="Z470" s="2" t="s">
        <v>4398</v>
      </c>
      <c r="AA470" s="2"/>
      <c r="AB470" s="2"/>
      <c r="AC470" s="2"/>
      <c r="AD470" s="2"/>
      <c r="AE470" s="2"/>
      <c r="AF470" s="2"/>
      <c r="AG470" s="2" t="s">
        <v>5791</v>
      </c>
      <c r="AH470" s="2" t="s">
        <v>5792</v>
      </c>
      <c r="AI470" s="2" t="s">
        <v>5793</v>
      </c>
      <c r="AJ470" s="2"/>
      <c r="AK470" s="2"/>
      <c r="AL470" s="2"/>
      <c r="AM470" s="2"/>
      <c r="AN470" s="2" t="s">
        <v>87</v>
      </c>
      <c r="AO470" s="2" t="s">
        <v>5794</v>
      </c>
      <c r="AP470" s="2" t="s">
        <v>89</v>
      </c>
    </row>
    <row r="471" customFormat="false" ht="15" hidden="false" customHeight="false" outlineLevel="0" collapsed="false">
      <c r="A471" s="8" t="s">
        <v>5795</v>
      </c>
      <c r="B471" s="8" t="s">
        <v>5795</v>
      </c>
      <c r="C471" s="2" t="s">
        <v>5796</v>
      </c>
      <c r="D471" s="2" t="s">
        <v>750</v>
      </c>
      <c r="E471" s="2" t="s">
        <v>751</v>
      </c>
      <c r="F471" s="9" t="n">
        <f aca="false">Precios!R471</f>
        <v>284</v>
      </c>
      <c r="G471" s="2" t="n">
        <v>22</v>
      </c>
      <c r="H471" s="10" t="str">
        <f aca="false">Parámetros!$B$28</f>
        <v>Nuevo</v>
      </c>
      <c r="I471" s="10" t="str">
        <f aca="false">Parámetros!$B$29</f>
        <v>Clásica</v>
      </c>
      <c r="J471" s="11" t="s">
        <v>5797</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t="s">
        <v>5798</v>
      </c>
      <c r="P471" s="2" t="s">
        <v>5799</v>
      </c>
      <c r="Q471" s="2" t="s">
        <v>1016</v>
      </c>
      <c r="R471" s="2" t="s">
        <v>5800</v>
      </c>
      <c r="S471" s="2"/>
      <c r="T471" s="2" t="s">
        <v>1459</v>
      </c>
      <c r="U471" s="2" t="n">
        <v>120</v>
      </c>
      <c r="V471" s="2" t="s">
        <v>77</v>
      </c>
      <c r="W471" s="2" t="n">
        <v>1</v>
      </c>
      <c r="X471" s="2" t="s">
        <v>5801</v>
      </c>
      <c r="Y471" s="2" t="s">
        <v>5802</v>
      </c>
      <c r="Z471" s="2" t="s">
        <v>136</v>
      </c>
      <c r="AA471" s="2"/>
      <c r="AB471" s="2"/>
      <c r="AC471" s="2"/>
      <c r="AD471" s="2"/>
      <c r="AE471" s="2"/>
      <c r="AF471" s="2"/>
      <c r="AG471" s="2" t="s">
        <v>5803</v>
      </c>
      <c r="AH471" s="2" t="s">
        <v>5804</v>
      </c>
      <c r="AI471" s="2" t="s">
        <v>5805</v>
      </c>
      <c r="AJ471" s="2" t="s">
        <v>5806</v>
      </c>
      <c r="AK471" s="2"/>
      <c r="AL471" s="2"/>
      <c r="AM471" s="2"/>
      <c r="AN471" s="2" t="s">
        <v>87</v>
      </c>
      <c r="AO471" s="2" t="s">
        <v>5807</v>
      </c>
      <c r="AP471" s="2" t="s">
        <v>89</v>
      </c>
    </row>
    <row r="472" customFormat="false" ht="15" hidden="false" customHeight="false" outlineLevel="0" collapsed="false">
      <c r="A472" s="8" t="s">
        <v>5808</v>
      </c>
      <c r="B472" s="8" t="s">
        <v>5808</v>
      </c>
      <c r="C472" s="2" t="s">
        <v>5809</v>
      </c>
      <c r="D472" s="2" t="s">
        <v>556</v>
      </c>
      <c r="E472" s="2" t="s">
        <v>557</v>
      </c>
      <c r="F472" s="9" t="n">
        <f aca="false">Precios!R472</f>
        <v>583.22</v>
      </c>
      <c r="G472" s="2" t="n">
        <v>0</v>
      </c>
      <c r="H472" s="10" t="str">
        <f aca="false">Parámetros!$B$28</f>
        <v>Nuevo</v>
      </c>
      <c r="I472" s="10" t="str">
        <f aca="false">Parámetros!$B$29</f>
        <v>Clásica</v>
      </c>
      <c r="J472" s="11" t="s">
        <v>5810</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t="s">
        <v>5811</v>
      </c>
      <c r="P472" s="2" t="s">
        <v>5812</v>
      </c>
      <c r="Q472" s="2" t="s">
        <v>129</v>
      </c>
      <c r="R472" s="2" t="s">
        <v>5812</v>
      </c>
      <c r="S472" s="2"/>
      <c r="T472" s="2" t="s">
        <v>5813</v>
      </c>
      <c r="U472" s="2" t="n">
        <v>21</v>
      </c>
      <c r="V472" s="2" t="s">
        <v>1736</v>
      </c>
      <c r="W472" s="2" t="n">
        <v>21</v>
      </c>
      <c r="X472" s="2" t="s">
        <v>5814</v>
      </c>
      <c r="Y472" s="2" t="s">
        <v>5815</v>
      </c>
      <c r="Z472" s="2" t="s">
        <v>136</v>
      </c>
      <c r="AA472" s="2" t="s">
        <v>5816</v>
      </c>
      <c r="AB472" s="2"/>
      <c r="AC472" s="2"/>
      <c r="AD472" s="2" t="s">
        <v>566</v>
      </c>
      <c r="AE472" s="2"/>
      <c r="AF472" s="2"/>
      <c r="AG472" s="2" t="s">
        <v>5817</v>
      </c>
      <c r="AH472" s="2" t="s">
        <v>5818</v>
      </c>
      <c r="AI472" s="2"/>
      <c r="AJ472" s="2"/>
      <c r="AK472" s="2"/>
      <c r="AL472" s="2"/>
      <c r="AM472" s="2"/>
      <c r="AN472" s="2" t="s">
        <v>87</v>
      </c>
      <c r="AO472" s="2" t="s">
        <v>5819</v>
      </c>
      <c r="AP472" s="2" t="s">
        <v>89</v>
      </c>
    </row>
    <row r="473" customFormat="false" ht="15" hidden="false" customHeight="false" outlineLevel="0" collapsed="false">
      <c r="A473" s="8" t="s">
        <v>5820</v>
      </c>
      <c r="B473" s="8" t="s">
        <v>5820</v>
      </c>
      <c r="C473" s="2" t="s">
        <v>5821</v>
      </c>
      <c r="D473" s="2" t="s">
        <v>750</v>
      </c>
      <c r="E473" s="2" t="s">
        <v>751</v>
      </c>
      <c r="F473" s="9" t="n">
        <f aca="false">Precios!R473</f>
        <v>210.86</v>
      </c>
      <c r="G473" s="2" t="n">
        <v>321</v>
      </c>
      <c r="H473" s="10" t="str">
        <f aca="false">Parámetros!$B$28</f>
        <v>Nuevo</v>
      </c>
      <c r="I473" s="10" t="str">
        <f aca="false">Parámetros!$B$29</f>
        <v>Clásica</v>
      </c>
      <c r="J473" s="11" t="s">
        <v>5822</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5823</v>
      </c>
      <c r="P473" s="2" t="s">
        <v>5824</v>
      </c>
      <c r="Q473" s="2" t="s">
        <v>355</v>
      </c>
      <c r="R473" s="2" t="s">
        <v>5825</v>
      </c>
      <c r="S473" s="2" t="s">
        <v>1222</v>
      </c>
      <c r="T473" s="2" t="s">
        <v>5826</v>
      </c>
      <c r="U473" s="2" t="n">
        <v>20</v>
      </c>
      <c r="V473" s="2" t="s">
        <v>77</v>
      </c>
      <c r="W473" s="2" t="n">
        <v>1</v>
      </c>
      <c r="X473" s="2" t="s">
        <v>5827</v>
      </c>
      <c r="Y473" s="2" t="s">
        <v>5828</v>
      </c>
      <c r="Z473" s="2" t="s">
        <v>4114</v>
      </c>
      <c r="AA473" s="2" t="s">
        <v>5829</v>
      </c>
      <c r="AB473" s="2"/>
      <c r="AC473" s="2"/>
      <c r="AD473" s="2"/>
      <c r="AE473" s="2"/>
      <c r="AF473" s="2"/>
      <c r="AG473" s="2" t="s">
        <v>5830</v>
      </c>
      <c r="AH473" s="2" t="s">
        <v>5831</v>
      </c>
      <c r="AI473" s="2" t="s">
        <v>5832</v>
      </c>
      <c r="AJ473" s="2"/>
      <c r="AK473" s="2"/>
      <c r="AL473" s="2"/>
      <c r="AM473" s="2"/>
      <c r="AN473" s="2" t="s">
        <v>87</v>
      </c>
      <c r="AO473" s="2" t="s">
        <v>5833</v>
      </c>
      <c r="AP473" s="2" t="s">
        <v>89</v>
      </c>
    </row>
    <row r="474" customFormat="false" ht="15" hidden="false" customHeight="false" outlineLevel="0" collapsed="false">
      <c r="A474" s="8" t="s">
        <v>5834</v>
      </c>
      <c r="B474" s="8" t="s">
        <v>5834</v>
      </c>
      <c r="C474" s="2" t="s">
        <v>5835</v>
      </c>
      <c r="D474" s="2" t="s">
        <v>144</v>
      </c>
      <c r="E474" s="2" t="s">
        <v>145</v>
      </c>
      <c r="F474" s="9" t="n">
        <f aca="false">Precios!R474</f>
        <v>81</v>
      </c>
      <c r="G474" s="2" t="n">
        <v>1236</v>
      </c>
      <c r="H474" s="10" t="str">
        <f aca="false">Parámetros!$B$28</f>
        <v>Nuevo</v>
      </c>
      <c r="I474" s="10" t="str">
        <f aca="false">Parámetros!$B$29</f>
        <v>Clásica</v>
      </c>
      <c r="J474" s="11" t="s">
        <v>5836</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5837</v>
      </c>
      <c r="P474" s="2" t="s">
        <v>5838</v>
      </c>
      <c r="Q474" s="2" t="s">
        <v>5839</v>
      </c>
      <c r="R474" s="2" t="s">
        <v>5840</v>
      </c>
      <c r="S474" s="2"/>
      <c r="T474" s="2" t="s">
        <v>5841</v>
      </c>
      <c r="U474" s="2" t="n">
        <v>10</v>
      </c>
      <c r="V474" s="2" t="s">
        <v>544</v>
      </c>
      <c r="W474" s="2" t="n">
        <v>10</v>
      </c>
      <c r="X474" s="2" t="s">
        <v>5842</v>
      </c>
      <c r="Y474" s="2" t="s">
        <v>5843</v>
      </c>
      <c r="Z474" s="2" t="s">
        <v>136</v>
      </c>
      <c r="AA474" s="2" t="s">
        <v>81</v>
      </c>
      <c r="AB474" s="2"/>
      <c r="AC474" s="2"/>
      <c r="AD474" s="2"/>
      <c r="AE474" s="2"/>
      <c r="AF474" s="2"/>
      <c r="AG474" s="2" t="s">
        <v>5844</v>
      </c>
      <c r="AH474" s="2" t="s">
        <v>5845</v>
      </c>
      <c r="AI474" s="2" t="s">
        <v>5846</v>
      </c>
      <c r="AJ474" s="2"/>
      <c r="AK474" s="2"/>
      <c r="AL474" s="2"/>
      <c r="AM474" s="2"/>
      <c r="AN474" s="2" t="s">
        <v>87</v>
      </c>
      <c r="AO474" s="2" t="s">
        <v>5847</v>
      </c>
      <c r="AP474" s="2" t="s">
        <v>89</v>
      </c>
    </row>
    <row r="475" customFormat="false" ht="15" hidden="false" customHeight="false" outlineLevel="0" collapsed="false">
      <c r="A475" s="8" t="s">
        <v>5848</v>
      </c>
      <c r="B475" s="8" t="s">
        <v>5848</v>
      </c>
      <c r="C475" s="2" t="s">
        <v>5849</v>
      </c>
      <c r="D475" s="2" t="s">
        <v>124</v>
      </c>
      <c r="E475" s="2" t="s">
        <v>125</v>
      </c>
      <c r="F475" s="9" t="n">
        <f aca="false">Precios!R475</f>
        <v>838</v>
      </c>
      <c r="G475" s="2" t="n">
        <v>157</v>
      </c>
      <c r="H475" s="10" t="str">
        <f aca="false">Parámetros!$B$28</f>
        <v>Nuevo</v>
      </c>
      <c r="I475" s="10" t="str">
        <f aca="false">Parámetros!$B$29</f>
        <v>Clásica</v>
      </c>
      <c r="J475" s="11" t="s">
        <v>5850</v>
      </c>
      <c r="K475" s="10" t="str">
        <f aca="false">Parámetros!$B$30</f>
        <v>Mercado Envíos</v>
      </c>
      <c r="L475" s="2" t="str">
        <f aca="false">IF(F475&gt;=Parámetros!$B$7,"Envío gratis (obligatorio en Mercado Libre)",Parámetros!$B$31)</f>
        <v>Envío gratis (obligatorio en Mercado Libre)</v>
      </c>
      <c r="M475" s="10" t="str">
        <f aca="false">Parámetros!$B$32</f>
        <v>No acepto</v>
      </c>
      <c r="N475" s="10" t="str">
        <f aca="false">Parámetros!$B$33</f>
        <v>Sin garantía</v>
      </c>
      <c r="O475" s="2" t="s">
        <v>5851</v>
      </c>
      <c r="P475" s="2" t="s">
        <v>5852</v>
      </c>
      <c r="Q475" s="2" t="s">
        <v>2524</v>
      </c>
      <c r="R475" s="2" t="s">
        <v>5852</v>
      </c>
      <c r="S475" s="2"/>
      <c r="T475" s="2" t="s">
        <v>152</v>
      </c>
      <c r="U475" s="2" t="n">
        <v>30</v>
      </c>
      <c r="V475" s="2" t="s">
        <v>133</v>
      </c>
      <c r="W475" s="2" t="n">
        <v>30</v>
      </c>
      <c r="X475" s="2" t="s">
        <v>5853</v>
      </c>
      <c r="Y475" s="2" t="s">
        <v>5854</v>
      </c>
      <c r="Z475" s="2" t="s">
        <v>136</v>
      </c>
      <c r="AA475" s="2" t="s">
        <v>81</v>
      </c>
      <c r="AB475" s="2"/>
      <c r="AC475" s="2"/>
      <c r="AD475" s="2"/>
      <c r="AE475" s="2"/>
      <c r="AF475" s="2"/>
      <c r="AG475" s="2" t="s">
        <v>5855</v>
      </c>
      <c r="AH475" s="2" t="s">
        <v>5856</v>
      </c>
      <c r="AI475" s="2" t="s">
        <v>5857</v>
      </c>
      <c r="AJ475" s="2" t="s">
        <v>5858</v>
      </c>
      <c r="AK475" s="2"/>
      <c r="AL475" s="2"/>
      <c r="AM475" s="2"/>
      <c r="AN475" s="2" t="s">
        <v>87</v>
      </c>
      <c r="AO475" s="2" t="s">
        <v>5859</v>
      </c>
      <c r="AP475" s="2" t="s">
        <v>89</v>
      </c>
    </row>
    <row r="476" customFormat="false" ht="15" hidden="false" customHeight="false" outlineLevel="0" collapsed="false">
      <c r="A476" s="8" t="s">
        <v>5860</v>
      </c>
      <c r="B476" s="8" t="s">
        <v>5860</v>
      </c>
      <c r="C476" s="2" t="s">
        <v>5861</v>
      </c>
      <c r="D476" s="2" t="s">
        <v>445</v>
      </c>
      <c r="E476" s="2" t="s">
        <v>446</v>
      </c>
      <c r="F476" s="9" t="n">
        <f aca="false">Precios!R476</f>
        <v>179</v>
      </c>
      <c r="G476" s="2" t="n">
        <v>0</v>
      </c>
      <c r="H476" s="10" t="str">
        <f aca="false">Parámetros!$B$28</f>
        <v>Nuevo</v>
      </c>
      <c r="I476" s="10" t="str">
        <f aca="false">Parámetros!$B$29</f>
        <v>Clásica</v>
      </c>
      <c r="J476" s="11" t="s">
        <v>5862</v>
      </c>
      <c r="K476" s="10" t="str">
        <f aca="false">Parámetros!$B$30</f>
        <v>Mercado Envíos</v>
      </c>
      <c r="L476" s="2" t="str">
        <f aca="false">IF(F476&gt;=Parámetros!$B$7,"Envío gratis (obligatorio en Mercado Libre)",Parámetros!$B$31)</f>
        <v>A cargo del comprador</v>
      </c>
      <c r="M476" s="10" t="str">
        <f aca="false">Parámetros!$B$32</f>
        <v>No acepto</v>
      </c>
      <c r="N476" s="10" t="str">
        <f aca="false">Parámetros!$B$33</f>
        <v>Sin garantía</v>
      </c>
      <c r="O476" s="2" t="s">
        <v>5863</v>
      </c>
      <c r="P476" s="2" t="s">
        <v>2969</v>
      </c>
      <c r="Q476" s="2" t="s">
        <v>2970</v>
      </c>
      <c r="R476" s="2" t="s">
        <v>5864</v>
      </c>
      <c r="S476" s="2"/>
      <c r="T476" s="2" t="s">
        <v>152</v>
      </c>
      <c r="U476" s="2" t="n">
        <v>14</v>
      </c>
      <c r="V476" s="2" t="s">
        <v>133</v>
      </c>
      <c r="W476" s="2" t="n">
        <v>14</v>
      </c>
      <c r="X476" s="2" t="s">
        <v>5865</v>
      </c>
      <c r="Y476" s="2" t="s">
        <v>2430</v>
      </c>
      <c r="Z476" s="2" t="s">
        <v>136</v>
      </c>
      <c r="AA476" s="2" t="s">
        <v>547</v>
      </c>
      <c r="AB476" s="2"/>
      <c r="AC476" s="2"/>
      <c r="AD476" s="2"/>
      <c r="AE476" s="2"/>
      <c r="AF476" s="2"/>
      <c r="AG476" s="2" t="s">
        <v>5866</v>
      </c>
      <c r="AH476" s="2" t="s">
        <v>5867</v>
      </c>
      <c r="AI476" s="2" t="s">
        <v>5868</v>
      </c>
      <c r="AJ476" s="2"/>
      <c r="AK476" s="2"/>
      <c r="AL476" s="2"/>
      <c r="AM476" s="2"/>
      <c r="AN476" s="2" t="s">
        <v>87</v>
      </c>
      <c r="AO476" s="2" t="s">
        <v>5869</v>
      </c>
      <c r="AP476" s="2" t="s">
        <v>89</v>
      </c>
    </row>
    <row r="477" customFormat="false" ht="15" hidden="false" customHeight="false" outlineLevel="0" collapsed="false">
      <c r="A477" s="8" t="s">
        <v>5870</v>
      </c>
      <c r="B477" s="8" t="s">
        <v>5870</v>
      </c>
      <c r="C477" s="2" t="s">
        <v>5871</v>
      </c>
      <c r="D477" s="2" t="s">
        <v>2629</v>
      </c>
      <c r="E477" s="2" t="s">
        <v>2630</v>
      </c>
      <c r="F477" s="9" t="n">
        <f aca="false">Precios!R477</f>
        <v>193</v>
      </c>
      <c r="G477" s="2" t="n">
        <v>0</v>
      </c>
      <c r="H477" s="10" t="str">
        <f aca="false">Parámetros!$B$28</f>
        <v>Nuevo</v>
      </c>
      <c r="I477" s="10" t="str">
        <f aca="false">Parámetros!$B$29</f>
        <v>Clásica</v>
      </c>
      <c r="J477" s="11" t="s">
        <v>5872</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t="s">
        <v>5873</v>
      </c>
      <c r="P477" s="2" t="s">
        <v>5874</v>
      </c>
      <c r="Q477" s="2" t="s">
        <v>2634</v>
      </c>
      <c r="R477" s="2" t="s">
        <v>5875</v>
      </c>
      <c r="S477" s="2" t="s">
        <v>5876</v>
      </c>
      <c r="T477" s="2" t="s">
        <v>2635</v>
      </c>
      <c r="U477" s="2" t="n">
        <v>16</v>
      </c>
      <c r="V477" s="2" t="s">
        <v>2636</v>
      </c>
      <c r="W477" s="2" t="n">
        <v>16</v>
      </c>
      <c r="X477" s="2" t="s">
        <v>5877</v>
      </c>
      <c r="Y477" s="2" t="s">
        <v>5878</v>
      </c>
      <c r="Z477" s="2" t="s">
        <v>136</v>
      </c>
      <c r="AA477" s="2" t="s">
        <v>81</v>
      </c>
      <c r="AB477" s="2"/>
      <c r="AC477" s="2" t="s">
        <v>5879</v>
      </c>
      <c r="AD477" s="2"/>
      <c r="AE477" s="2"/>
      <c r="AF477" s="2"/>
      <c r="AG477" s="2" t="s">
        <v>5880</v>
      </c>
      <c r="AH477" s="2" t="s">
        <v>5881</v>
      </c>
      <c r="AI477" s="2" t="s">
        <v>5882</v>
      </c>
      <c r="AJ477" s="2" t="s">
        <v>5883</v>
      </c>
      <c r="AK477" s="2"/>
      <c r="AL477" s="2"/>
      <c r="AM477" s="2"/>
      <c r="AN477" s="2" t="s">
        <v>87</v>
      </c>
      <c r="AO477" s="2" t="s">
        <v>5884</v>
      </c>
      <c r="AP477" s="2" t="s">
        <v>89</v>
      </c>
    </row>
    <row r="478" customFormat="false" ht="15" hidden="false" customHeight="false" outlineLevel="0" collapsed="false">
      <c r="A478" s="8" t="s">
        <v>5885</v>
      </c>
      <c r="B478" s="8" t="s">
        <v>5885</v>
      </c>
      <c r="C478" s="2" t="s">
        <v>5886</v>
      </c>
      <c r="D478" s="2" t="s">
        <v>445</v>
      </c>
      <c r="E478" s="2" t="s">
        <v>446</v>
      </c>
      <c r="F478" s="9" t="n">
        <f aca="false">Precios!R478</f>
        <v>579.02</v>
      </c>
      <c r="G478" s="2" t="n">
        <v>0</v>
      </c>
      <c r="H478" s="10" t="str">
        <f aca="false">Parámetros!$B$28</f>
        <v>Nuevo</v>
      </c>
      <c r="I478" s="10" t="str">
        <f aca="false">Parámetros!$B$29</f>
        <v>Clásica</v>
      </c>
      <c r="J478" s="11" t="s">
        <v>5887</v>
      </c>
      <c r="K478" s="10" t="str">
        <f aca="false">Parámetros!$B$30</f>
        <v>Mercado Envíos</v>
      </c>
      <c r="L478" s="2" t="str">
        <f aca="false">IF(F478&gt;=Parámetros!$B$7,"Envío gratis (obligatorio en Mercado Libre)",Parámetros!$B$31)</f>
        <v>Envío gratis (obligatorio en Mercado Libre)</v>
      </c>
      <c r="M478" s="10" t="str">
        <f aca="false">Parámetros!$B$32</f>
        <v>No acepto</v>
      </c>
      <c r="N478" s="10" t="str">
        <f aca="false">Parámetros!$B$33</f>
        <v>Sin garantía</v>
      </c>
      <c r="O478" s="2" t="s">
        <v>5888</v>
      </c>
      <c r="P478" s="2" t="s">
        <v>5889</v>
      </c>
      <c r="Q478" s="2" t="s">
        <v>2822</v>
      </c>
      <c r="R478" s="2" t="s">
        <v>5889</v>
      </c>
      <c r="S478" s="2"/>
      <c r="T478" s="2" t="s">
        <v>219</v>
      </c>
      <c r="U478" s="2" t="n">
        <v>12</v>
      </c>
      <c r="V478" s="2" t="s">
        <v>220</v>
      </c>
      <c r="W478" s="2" t="n">
        <v>12</v>
      </c>
      <c r="X478" s="2" t="s">
        <v>4551</v>
      </c>
      <c r="Y478" s="2" t="s">
        <v>451</v>
      </c>
      <c r="Z478" s="2" t="s">
        <v>136</v>
      </c>
      <c r="AA478" s="2" t="s">
        <v>81</v>
      </c>
      <c r="AB478" s="2"/>
      <c r="AC478" s="2"/>
      <c r="AD478" s="2"/>
      <c r="AE478" s="2"/>
      <c r="AF478" s="2"/>
      <c r="AG478" s="2" t="s">
        <v>5866</v>
      </c>
      <c r="AH478" s="2" t="s">
        <v>5890</v>
      </c>
      <c r="AI478" s="2" t="s">
        <v>5891</v>
      </c>
      <c r="AJ478" s="2" t="s">
        <v>5892</v>
      </c>
      <c r="AK478" s="2"/>
      <c r="AL478" s="2"/>
      <c r="AM478" s="2"/>
      <c r="AN478" s="2" t="s">
        <v>87</v>
      </c>
      <c r="AO478" s="2" t="s">
        <v>5893</v>
      </c>
      <c r="AP478" s="2" t="s">
        <v>89</v>
      </c>
    </row>
    <row r="479" customFormat="false" ht="15" hidden="false" customHeight="false" outlineLevel="0" collapsed="false">
      <c r="A479" s="8" t="s">
        <v>5894</v>
      </c>
      <c r="B479" s="8" t="s">
        <v>5894</v>
      </c>
      <c r="C479" s="2" t="s">
        <v>5895</v>
      </c>
      <c r="D479" s="2" t="s">
        <v>331</v>
      </c>
      <c r="E479" s="2" t="s">
        <v>332</v>
      </c>
      <c r="F479" s="9" t="n">
        <f aca="false">Precios!R479</f>
        <v>88</v>
      </c>
      <c r="G479" s="2" t="n">
        <v>647</v>
      </c>
      <c r="H479" s="10" t="str">
        <f aca="false">Parámetros!$B$28</f>
        <v>Nuevo</v>
      </c>
      <c r="I479" s="10" t="str">
        <f aca="false">Parámetros!$B$29</f>
        <v>Clásica</v>
      </c>
      <c r="J479" s="11" t="s">
        <v>5896</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t="s">
        <v>5897</v>
      </c>
      <c r="P479" s="2" t="s">
        <v>1901</v>
      </c>
      <c r="Q479" s="2" t="s">
        <v>129</v>
      </c>
      <c r="R479" s="2" t="s">
        <v>5898</v>
      </c>
      <c r="S479" s="2"/>
      <c r="T479" s="2" t="s">
        <v>4447</v>
      </c>
      <c r="U479" s="2" t="n">
        <v>12</v>
      </c>
      <c r="V479" s="2" t="s">
        <v>133</v>
      </c>
      <c r="W479" s="2" t="n">
        <v>12</v>
      </c>
      <c r="X479" s="2" t="s">
        <v>5899</v>
      </c>
      <c r="Y479" s="2" t="s">
        <v>5900</v>
      </c>
      <c r="Z479" s="2" t="s">
        <v>136</v>
      </c>
      <c r="AA479" s="2" t="s">
        <v>81</v>
      </c>
      <c r="AB479" s="2"/>
      <c r="AC479" s="2"/>
      <c r="AD479" s="2"/>
      <c r="AE479" s="2"/>
      <c r="AF479" s="2"/>
      <c r="AG479" s="2" t="s">
        <v>5901</v>
      </c>
      <c r="AH479" s="2" t="s">
        <v>5902</v>
      </c>
      <c r="AI479" s="2" t="s">
        <v>5903</v>
      </c>
      <c r="AJ479" s="2"/>
      <c r="AK479" s="2"/>
      <c r="AL479" s="2"/>
      <c r="AM479" s="2"/>
      <c r="AN479" s="2" t="s">
        <v>87</v>
      </c>
      <c r="AO479" s="2" t="s">
        <v>5904</v>
      </c>
      <c r="AP479" s="2" t="s">
        <v>89</v>
      </c>
    </row>
    <row r="480" customFormat="false" ht="15" hidden="false" customHeight="false" outlineLevel="0" collapsed="false">
      <c r="A480" s="8" t="s">
        <v>5905</v>
      </c>
      <c r="B480" s="8" t="s">
        <v>5905</v>
      </c>
      <c r="C480" s="2" t="s">
        <v>5906</v>
      </c>
      <c r="D480" s="2" t="s">
        <v>750</v>
      </c>
      <c r="E480" s="2" t="s">
        <v>751</v>
      </c>
      <c r="F480" s="9" t="n">
        <f aca="false">Precios!R480</f>
        <v>182</v>
      </c>
      <c r="G480" s="2" t="n">
        <v>238</v>
      </c>
      <c r="H480" s="10" t="str">
        <f aca="false">Parámetros!$B$28</f>
        <v>Nuevo</v>
      </c>
      <c r="I480" s="10" t="str">
        <f aca="false">Parámetros!$B$29</f>
        <v>Clásica</v>
      </c>
      <c r="J480" s="11" t="s">
        <v>5907</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t="s">
        <v>5908</v>
      </c>
      <c r="P480" s="2" t="s">
        <v>4109</v>
      </c>
      <c r="Q480" s="2" t="s">
        <v>129</v>
      </c>
      <c r="R480" s="2" t="s">
        <v>5909</v>
      </c>
      <c r="S480" s="2" t="s">
        <v>5910</v>
      </c>
      <c r="T480" s="2" t="s">
        <v>5911</v>
      </c>
      <c r="U480" s="2" t="n">
        <v>15</v>
      </c>
      <c r="V480" s="2" t="s">
        <v>77</v>
      </c>
      <c r="W480" s="2" t="n">
        <v>1</v>
      </c>
      <c r="X480" s="2" t="s">
        <v>5827</v>
      </c>
      <c r="Y480" s="2" t="s">
        <v>5912</v>
      </c>
      <c r="Z480" s="2" t="s">
        <v>4114</v>
      </c>
      <c r="AA480" s="2" t="s">
        <v>3784</v>
      </c>
      <c r="AB480" s="2"/>
      <c r="AC480" s="2" t="s">
        <v>5913</v>
      </c>
      <c r="AD480" s="2"/>
      <c r="AE480" s="2"/>
      <c r="AF480" s="2"/>
      <c r="AG480" s="2" t="s">
        <v>5830</v>
      </c>
      <c r="AH480" s="2" t="s">
        <v>5914</v>
      </c>
      <c r="AI480" s="2" t="s">
        <v>5915</v>
      </c>
      <c r="AJ480" s="2"/>
      <c r="AK480" s="2"/>
      <c r="AL480" s="2"/>
      <c r="AM480" s="2"/>
      <c r="AN480" s="2" t="s">
        <v>87</v>
      </c>
      <c r="AO480" s="2" t="s">
        <v>5916</v>
      </c>
      <c r="AP480" s="2" t="s">
        <v>89</v>
      </c>
    </row>
    <row r="481" customFormat="false" ht="15" hidden="false" customHeight="false" outlineLevel="0" collapsed="false">
      <c r="A481" s="8" t="s">
        <v>5917</v>
      </c>
      <c r="B481" s="8" t="s">
        <v>5917</v>
      </c>
      <c r="C481" s="2" t="s">
        <v>5918</v>
      </c>
      <c r="D481" s="2" t="s">
        <v>445</v>
      </c>
      <c r="E481" s="2" t="s">
        <v>446</v>
      </c>
      <c r="F481" s="9" t="n">
        <f aca="false">Precios!R481</f>
        <v>1026</v>
      </c>
      <c r="G481" s="2" t="n">
        <v>0</v>
      </c>
      <c r="H481" s="10" t="str">
        <f aca="false">Parámetros!$B$28</f>
        <v>Nuevo</v>
      </c>
      <c r="I481" s="10" t="str">
        <f aca="false">Parámetros!$B$29</f>
        <v>Clásica</v>
      </c>
      <c r="J481" s="11" t="s">
        <v>5919</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t="s">
        <v>5920</v>
      </c>
      <c r="P481" s="2" t="s">
        <v>5921</v>
      </c>
      <c r="Q481" s="2" t="s">
        <v>897</v>
      </c>
      <c r="R481" s="2" t="s">
        <v>5921</v>
      </c>
      <c r="S481" s="2"/>
      <c r="T481" s="2" t="s">
        <v>152</v>
      </c>
      <c r="U481" s="2" t="n">
        <v>10</v>
      </c>
      <c r="V481" s="2" t="s">
        <v>133</v>
      </c>
      <c r="W481" s="2" t="n">
        <v>10</v>
      </c>
      <c r="X481" s="2" t="s">
        <v>5922</v>
      </c>
      <c r="Y481" s="2" t="s">
        <v>451</v>
      </c>
      <c r="Z481" s="2" t="s">
        <v>136</v>
      </c>
      <c r="AA481" s="2" t="s">
        <v>81</v>
      </c>
      <c r="AB481" s="2"/>
      <c r="AC481" s="2"/>
      <c r="AD481" s="2"/>
      <c r="AE481" s="2"/>
      <c r="AF481" s="2"/>
      <c r="AG481" s="2" t="s">
        <v>5923</v>
      </c>
      <c r="AH481" s="2" t="s">
        <v>5924</v>
      </c>
      <c r="AI481" s="2"/>
      <c r="AJ481" s="2"/>
      <c r="AK481" s="2"/>
      <c r="AL481" s="2"/>
      <c r="AM481" s="2"/>
      <c r="AN481" s="2" t="s">
        <v>87</v>
      </c>
      <c r="AO481" s="2" t="s">
        <v>5925</v>
      </c>
      <c r="AP481" s="2" t="s">
        <v>89</v>
      </c>
    </row>
    <row r="482" customFormat="false" ht="15" hidden="false" customHeight="false" outlineLevel="0" collapsed="false">
      <c r="A482" s="8" t="s">
        <v>5926</v>
      </c>
      <c r="B482" s="8" t="s">
        <v>5926</v>
      </c>
      <c r="C482" s="2" t="s">
        <v>5927</v>
      </c>
      <c r="D482" s="2" t="s">
        <v>3048</v>
      </c>
      <c r="E482" s="2" t="s">
        <v>3049</v>
      </c>
      <c r="F482" s="9" t="n">
        <f aca="false">Precios!R482</f>
        <v>572.21</v>
      </c>
      <c r="G482" s="2" t="n">
        <v>96</v>
      </c>
      <c r="H482" s="10" t="str">
        <f aca="false">Parámetros!$B$28</f>
        <v>Nuevo</v>
      </c>
      <c r="I482" s="10" t="str">
        <f aca="false">Parámetros!$B$29</f>
        <v>Clásica</v>
      </c>
      <c r="J482" s="11" t="s">
        <v>5928</v>
      </c>
      <c r="K482" s="10" t="str">
        <f aca="false">Parámetros!$B$30</f>
        <v>Mercado Envíos</v>
      </c>
      <c r="L482" s="2" t="str">
        <f aca="false">IF(F482&gt;=Parámetros!$B$7,"Envío gratis (obligatorio en Mercado Libre)",Parámetros!$B$31)</f>
        <v>Envío gratis (obligatorio en Mercado Libre)</v>
      </c>
      <c r="M482" s="10" t="str">
        <f aca="false">Parámetros!$B$32</f>
        <v>No acepto</v>
      </c>
      <c r="N482" s="10" t="str">
        <f aca="false">Parámetros!$B$33</f>
        <v>Sin garantía</v>
      </c>
      <c r="O482" s="2" t="s">
        <v>5929</v>
      </c>
      <c r="P482" s="2" t="s">
        <v>5930</v>
      </c>
      <c r="Q482" s="2" t="s">
        <v>897</v>
      </c>
      <c r="R482" s="2" t="s">
        <v>5930</v>
      </c>
      <c r="S482" s="2"/>
      <c r="T482" s="2" t="s">
        <v>5178</v>
      </c>
      <c r="U482" s="2" t="n">
        <v>60</v>
      </c>
      <c r="V482" s="2" t="s">
        <v>77</v>
      </c>
      <c r="W482" s="2" t="n">
        <v>1</v>
      </c>
      <c r="X482" s="2" t="s">
        <v>5931</v>
      </c>
      <c r="Y482" s="2" t="s">
        <v>5932</v>
      </c>
      <c r="Z482" s="2" t="s">
        <v>136</v>
      </c>
      <c r="AA482" s="2"/>
      <c r="AB482" s="2"/>
      <c r="AC482" s="2"/>
      <c r="AD482" s="2"/>
      <c r="AE482" s="2"/>
      <c r="AF482" s="2"/>
      <c r="AG482" s="2" t="s">
        <v>5933</v>
      </c>
      <c r="AH482" s="2" t="s">
        <v>5934</v>
      </c>
      <c r="AI482" s="2" t="s">
        <v>5935</v>
      </c>
      <c r="AJ482" s="2" t="s">
        <v>5936</v>
      </c>
      <c r="AK482" s="2"/>
      <c r="AL482" s="2"/>
      <c r="AM482" s="2"/>
      <c r="AN482" s="2" t="s">
        <v>87</v>
      </c>
      <c r="AO482" s="2" t="s">
        <v>5937</v>
      </c>
      <c r="AP482" s="2" t="s">
        <v>89</v>
      </c>
    </row>
    <row r="483" customFormat="false" ht="15" hidden="false" customHeight="false" outlineLevel="0" collapsed="false">
      <c r="A483" s="8" t="s">
        <v>5938</v>
      </c>
      <c r="B483" s="8" t="s">
        <v>5938</v>
      </c>
      <c r="C483" s="2" t="s">
        <v>5939</v>
      </c>
      <c r="D483" s="2" t="s">
        <v>556</v>
      </c>
      <c r="E483" s="2" t="s">
        <v>557</v>
      </c>
      <c r="F483" s="9" t="n">
        <f aca="false">Precios!R483</f>
        <v>226.88</v>
      </c>
      <c r="G483" s="2" t="n">
        <v>2569</v>
      </c>
      <c r="H483" s="10" t="str">
        <f aca="false">Parámetros!$B$28</f>
        <v>Nuevo</v>
      </c>
      <c r="I483" s="10" t="str">
        <f aca="false">Parámetros!$B$29</f>
        <v>Clásica</v>
      </c>
      <c r="J483" s="11" t="s">
        <v>5940</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t="s">
        <v>5941</v>
      </c>
      <c r="P483" s="2" t="s">
        <v>5942</v>
      </c>
      <c r="Q483" s="2" t="s">
        <v>4726</v>
      </c>
      <c r="R483" s="2" t="s">
        <v>5943</v>
      </c>
      <c r="S483" s="2"/>
      <c r="T483" s="2" t="s">
        <v>5944</v>
      </c>
      <c r="U483" s="2" t="n">
        <v>1</v>
      </c>
      <c r="V483" s="2" t="s">
        <v>3968</v>
      </c>
      <c r="W483" s="2" t="n">
        <v>1</v>
      </c>
      <c r="X483" s="2" t="s">
        <v>564</v>
      </c>
      <c r="Y483" s="2" t="s">
        <v>565</v>
      </c>
      <c r="Z483" s="2" t="s">
        <v>136</v>
      </c>
      <c r="AA483" s="2" t="s">
        <v>5816</v>
      </c>
      <c r="AB483" s="2"/>
      <c r="AC483" s="2"/>
      <c r="AD483" s="2" t="s">
        <v>566</v>
      </c>
      <c r="AE483" s="2"/>
      <c r="AF483" s="2"/>
      <c r="AG483" s="2" t="s">
        <v>5945</v>
      </c>
      <c r="AH483" s="2" t="s">
        <v>5946</v>
      </c>
      <c r="AI483" s="2"/>
      <c r="AJ483" s="2"/>
      <c r="AK483" s="2"/>
      <c r="AL483" s="2"/>
      <c r="AM483" s="2"/>
      <c r="AN483" s="2" t="s">
        <v>87</v>
      </c>
      <c r="AO483" s="2" t="s">
        <v>5947</v>
      </c>
      <c r="AP483" s="2" t="s">
        <v>89</v>
      </c>
    </row>
    <row r="484" customFormat="false" ht="15" hidden="false" customHeight="false" outlineLevel="0" collapsed="false">
      <c r="A484" s="8" t="s">
        <v>5948</v>
      </c>
      <c r="B484" s="8" t="s">
        <v>5948</v>
      </c>
      <c r="C484" s="2" t="s">
        <v>5949</v>
      </c>
      <c r="D484" s="2" t="s">
        <v>5950</v>
      </c>
      <c r="E484" s="2" t="s">
        <v>5951</v>
      </c>
      <c r="F484" s="9" t="n">
        <f aca="false">Precios!R484</f>
        <v>130</v>
      </c>
      <c r="G484" s="2" t="n">
        <v>817</v>
      </c>
      <c r="H484" s="10" t="str">
        <f aca="false">Parámetros!$B$28</f>
        <v>Nuevo</v>
      </c>
      <c r="I484" s="10" t="str">
        <f aca="false">Parámetros!$B$29</f>
        <v>Clásica</v>
      </c>
      <c r="J484" s="11" t="s">
        <v>5952</v>
      </c>
      <c r="K484" s="10" t="str">
        <f aca="false">Parámetros!$B$30</f>
        <v>Mercado Envíos</v>
      </c>
      <c r="L484" s="2" t="str">
        <f aca="false">IF(F484&gt;=Parámetros!$B$7,"Envío gratis (obligatorio en Mercado Libre)",Parámetros!$B$31)</f>
        <v>A cargo del comprador</v>
      </c>
      <c r="M484" s="10" t="str">
        <f aca="false">Parámetros!$B$32</f>
        <v>No acepto</v>
      </c>
      <c r="N484" s="10" t="str">
        <f aca="false">Parámetros!$B$33</f>
        <v>Sin garantía</v>
      </c>
      <c r="O484" s="2" t="s">
        <v>5953</v>
      </c>
      <c r="P484" s="2" t="s">
        <v>4689</v>
      </c>
      <c r="Q484" s="2"/>
      <c r="R484" s="2" t="s">
        <v>5954</v>
      </c>
      <c r="S484" s="2" t="s">
        <v>4690</v>
      </c>
      <c r="T484" s="2" t="s">
        <v>5955</v>
      </c>
      <c r="U484" s="2" t="n">
        <v>60</v>
      </c>
      <c r="V484" s="2" t="s">
        <v>77</v>
      </c>
      <c r="W484" s="2" t="n">
        <v>1</v>
      </c>
      <c r="X484" s="2" t="s">
        <v>4692</v>
      </c>
      <c r="Y484" s="2" t="s">
        <v>2568</v>
      </c>
      <c r="Z484" s="2" t="s">
        <v>341</v>
      </c>
      <c r="AA484" s="2" t="s">
        <v>5956</v>
      </c>
      <c r="AB484" s="2"/>
      <c r="AC484" s="2"/>
      <c r="AD484" s="2"/>
      <c r="AE484" s="2" t="s">
        <v>5957</v>
      </c>
      <c r="AF484" s="2"/>
      <c r="AG484" s="2" t="s">
        <v>5958</v>
      </c>
      <c r="AH484" s="2" t="s">
        <v>5959</v>
      </c>
      <c r="AI484" s="2" t="s">
        <v>5960</v>
      </c>
      <c r="AJ484" s="2"/>
      <c r="AK484" s="2"/>
      <c r="AL484" s="2"/>
      <c r="AM484" s="2"/>
      <c r="AN484" s="2" t="s">
        <v>87</v>
      </c>
      <c r="AO484" s="2" t="s">
        <v>5961</v>
      </c>
      <c r="AP484" s="2" t="s">
        <v>89</v>
      </c>
    </row>
    <row r="485" customFormat="false" ht="15" hidden="false" customHeight="false" outlineLevel="0" collapsed="false">
      <c r="A485" s="8" t="s">
        <v>5962</v>
      </c>
      <c r="B485" s="8" t="s">
        <v>5962</v>
      </c>
      <c r="C485" s="2" t="s">
        <v>5963</v>
      </c>
      <c r="D485" s="2" t="s">
        <v>240</v>
      </c>
      <c r="E485" s="2" t="s">
        <v>241</v>
      </c>
      <c r="F485" s="9" t="n">
        <f aca="false">Precios!R485</f>
        <v>533</v>
      </c>
      <c r="G485" s="2" t="n">
        <v>120</v>
      </c>
      <c r="H485" s="10" t="str">
        <f aca="false">Parámetros!$B$28</f>
        <v>Nuevo</v>
      </c>
      <c r="I485" s="10" t="str">
        <f aca="false">Parámetros!$B$29</f>
        <v>Clásica</v>
      </c>
      <c r="J485" s="11" t="s">
        <v>5964</v>
      </c>
      <c r="K485" s="10" t="str">
        <f aca="false">Parámetros!$B$30</f>
        <v>Mercado Envíos</v>
      </c>
      <c r="L485" s="2" t="str">
        <f aca="false">IF(F485&gt;=Parámetros!$B$7,"Envío gratis (obligatorio en Mercado Libre)",Parámetros!$B$31)</f>
        <v>Envío gratis (obligatorio en Mercado Libre)</v>
      </c>
      <c r="M485" s="10" t="str">
        <f aca="false">Parámetros!$B$32</f>
        <v>No acepto</v>
      </c>
      <c r="N485" s="10" t="str">
        <f aca="false">Parámetros!$B$33</f>
        <v>Sin garantía</v>
      </c>
      <c r="O485" s="2" t="s">
        <v>5965</v>
      </c>
      <c r="P485" s="2" t="s">
        <v>5966</v>
      </c>
      <c r="Q485" s="2" t="s">
        <v>755</v>
      </c>
      <c r="R485" s="2" t="s">
        <v>5966</v>
      </c>
      <c r="S485" s="2"/>
      <c r="T485" s="2" t="s">
        <v>152</v>
      </c>
      <c r="U485" s="2" t="n">
        <v>10</v>
      </c>
      <c r="V485" s="2" t="s">
        <v>133</v>
      </c>
      <c r="W485" s="2" t="n">
        <v>10</v>
      </c>
      <c r="X485" s="2" t="s">
        <v>5967</v>
      </c>
      <c r="Y485" s="2" t="s">
        <v>3054</v>
      </c>
      <c r="Z485" s="2" t="s">
        <v>136</v>
      </c>
      <c r="AA485" s="2" t="s">
        <v>81</v>
      </c>
      <c r="AB485" s="2"/>
      <c r="AC485" s="2"/>
      <c r="AD485" s="2"/>
      <c r="AE485" s="2"/>
      <c r="AF485" s="2"/>
      <c r="AG485" s="2" t="s">
        <v>5968</v>
      </c>
      <c r="AH485" s="2" t="s">
        <v>5969</v>
      </c>
      <c r="AI485" s="2" t="s">
        <v>5970</v>
      </c>
      <c r="AJ485" s="2" t="s">
        <v>5971</v>
      </c>
      <c r="AK485" s="2"/>
      <c r="AL485" s="2"/>
      <c r="AM485" s="2"/>
      <c r="AN485" s="2" t="s">
        <v>87</v>
      </c>
      <c r="AO485" s="2" t="s">
        <v>5972</v>
      </c>
      <c r="AP485" s="2" t="s">
        <v>89</v>
      </c>
    </row>
    <row r="486" customFormat="false" ht="15" hidden="false" customHeight="false" outlineLevel="0" collapsed="false">
      <c r="A486" s="8" t="s">
        <v>5973</v>
      </c>
      <c r="B486" s="8" t="s">
        <v>5973</v>
      </c>
      <c r="C486" s="2" t="s">
        <v>5974</v>
      </c>
      <c r="D486" s="2" t="s">
        <v>144</v>
      </c>
      <c r="E486" s="2" t="s">
        <v>145</v>
      </c>
      <c r="F486" s="9" t="n">
        <f aca="false">Precios!R486</f>
        <v>148</v>
      </c>
      <c r="G486" s="2" t="n">
        <v>632</v>
      </c>
      <c r="H486" s="10" t="str">
        <f aca="false">Parámetros!$B$28</f>
        <v>Nuevo</v>
      </c>
      <c r="I486" s="10" t="str">
        <f aca="false">Parámetros!$B$29</f>
        <v>Clásica</v>
      </c>
      <c r="J486" s="11" t="s">
        <v>5975</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t="s">
        <v>5976</v>
      </c>
      <c r="P486" s="2" t="s">
        <v>5621</v>
      </c>
      <c r="Q486" s="2" t="s">
        <v>4518</v>
      </c>
      <c r="R486" s="2" t="s">
        <v>5977</v>
      </c>
      <c r="S486" s="2"/>
      <c r="T486" s="2" t="s">
        <v>5978</v>
      </c>
      <c r="U486" s="2" t="n">
        <v>10</v>
      </c>
      <c r="V486" s="2" t="s">
        <v>133</v>
      </c>
      <c r="W486" s="2" t="n">
        <v>10</v>
      </c>
      <c r="X486" s="2" t="s">
        <v>1802</v>
      </c>
      <c r="Y486" s="2" t="s">
        <v>5979</v>
      </c>
      <c r="Z486" s="2" t="s">
        <v>136</v>
      </c>
      <c r="AA486" s="2" t="s">
        <v>5166</v>
      </c>
      <c r="AB486" s="2"/>
      <c r="AC486" s="2"/>
      <c r="AD486" s="2"/>
      <c r="AE486" s="2"/>
      <c r="AF486" s="2" t="s">
        <v>5980</v>
      </c>
      <c r="AG486" s="2" t="s">
        <v>5981</v>
      </c>
      <c r="AH486" s="2" t="s">
        <v>5982</v>
      </c>
      <c r="AI486" s="2" t="s">
        <v>5983</v>
      </c>
      <c r="AJ486" s="2" t="s">
        <v>5984</v>
      </c>
      <c r="AK486" s="2"/>
      <c r="AL486" s="2"/>
      <c r="AM486" s="2"/>
      <c r="AN486" s="2" t="s">
        <v>87</v>
      </c>
      <c r="AO486" s="2" t="s">
        <v>5985</v>
      </c>
      <c r="AP486" s="2" t="s">
        <v>89</v>
      </c>
    </row>
    <row r="487" customFormat="false" ht="15" hidden="false" customHeight="false" outlineLevel="0" collapsed="false">
      <c r="A487" s="8" t="s">
        <v>5986</v>
      </c>
      <c r="B487" s="8" t="s">
        <v>5986</v>
      </c>
      <c r="C487" s="2" t="s">
        <v>5987</v>
      </c>
      <c r="D487" s="2" t="s">
        <v>2351</v>
      </c>
      <c r="E487" s="2" t="s">
        <v>2352</v>
      </c>
      <c r="F487" s="9" t="n">
        <f aca="false">Precios!R487</f>
        <v>59</v>
      </c>
      <c r="G487" s="2" t="n">
        <v>200</v>
      </c>
      <c r="H487" s="10" t="str">
        <f aca="false">Parámetros!$B$28</f>
        <v>Nuevo</v>
      </c>
      <c r="I487" s="10" t="str">
        <f aca="false">Parámetros!$B$29</f>
        <v>Clásica</v>
      </c>
      <c r="J487" s="11" t="s">
        <v>5988</v>
      </c>
      <c r="K487" s="10" t="str">
        <f aca="false">Parámetros!$B$30</f>
        <v>Mercado Envíos</v>
      </c>
      <c r="L487" s="2" t="str">
        <f aca="false">IF(F487&gt;=Parámetros!$B$7,"Envío gratis (obligatorio en Mercado Libre)",Parámetros!$B$31)</f>
        <v>A cargo del comprador</v>
      </c>
      <c r="M487" s="10" t="str">
        <f aca="false">Parámetros!$B$32</f>
        <v>No acepto</v>
      </c>
      <c r="N487" s="10" t="str">
        <f aca="false">Parámetros!$B$33</f>
        <v>Sin garantía</v>
      </c>
      <c r="O487" s="2" t="s">
        <v>5989</v>
      </c>
      <c r="P487" s="2" t="s">
        <v>5990</v>
      </c>
      <c r="Q487" s="2" t="s">
        <v>5991</v>
      </c>
      <c r="R487" s="2" t="s">
        <v>5992</v>
      </c>
      <c r="S487" s="2" t="s">
        <v>5993</v>
      </c>
      <c r="T487" s="2" t="s">
        <v>5994</v>
      </c>
      <c r="U487" s="2" t="n">
        <v>250</v>
      </c>
      <c r="V487" s="2" t="s">
        <v>100</v>
      </c>
      <c r="W487" s="2"/>
      <c r="X487" s="2"/>
      <c r="Y487" s="2"/>
      <c r="Z487" s="2"/>
      <c r="AA487" s="2"/>
      <c r="AB487" s="2"/>
      <c r="AC487" s="2"/>
      <c r="AD487" s="2"/>
      <c r="AE487" s="2" t="s">
        <v>2622</v>
      </c>
      <c r="AF487" s="2"/>
      <c r="AG487" s="2" t="s">
        <v>5995</v>
      </c>
      <c r="AH487" s="2" t="s">
        <v>5996</v>
      </c>
      <c r="AI487" s="2" t="s">
        <v>5997</v>
      </c>
      <c r="AJ487" s="2"/>
      <c r="AK487" s="2"/>
      <c r="AL487" s="2"/>
      <c r="AM487" s="2"/>
      <c r="AN487" s="2" t="s">
        <v>175</v>
      </c>
      <c r="AO487" s="2" t="s">
        <v>5998</v>
      </c>
      <c r="AP487" s="2" t="s">
        <v>89</v>
      </c>
    </row>
    <row r="488" customFormat="false" ht="15" hidden="false" customHeight="false" outlineLevel="0" collapsed="false">
      <c r="A488" s="8" t="s">
        <v>5999</v>
      </c>
      <c r="B488" s="8" t="s">
        <v>5999</v>
      </c>
      <c r="C488" s="2" t="s">
        <v>6000</v>
      </c>
      <c r="D488" s="2" t="s">
        <v>5225</v>
      </c>
      <c r="E488" s="2" t="s">
        <v>5226</v>
      </c>
      <c r="F488" s="9" t="n">
        <f aca="false">Precios!R488</f>
        <v>126</v>
      </c>
      <c r="G488" s="2" t="n">
        <v>158</v>
      </c>
      <c r="H488" s="10" t="str">
        <f aca="false">Parámetros!$B$28</f>
        <v>Nuevo</v>
      </c>
      <c r="I488" s="10" t="str">
        <f aca="false">Parámetros!$B$29</f>
        <v>Clásica</v>
      </c>
      <c r="J488" s="11" t="s">
        <v>6001</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t="s">
        <v>6002</v>
      </c>
      <c r="P488" s="2" t="s">
        <v>6003</v>
      </c>
      <c r="Q488" s="2" t="s">
        <v>1641</v>
      </c>
      <c r="R488" s="2" t="s">
        <v>6004</v>
      </c>
      <c r="S488" s="2" t="s">
        <v>6005</v>
      </c>
      <c r="T488" s="2" t="s">
        <v>6006</v>
      </c>
      <c r="U488" s="2" t="n">
        <v>400</v>
      </c>
      <c r="V488" s="2" t="s">
        <v>100</v>
      </c>
      <c r="W488" s="2"/>
      <c r="X488" s="2"/>
      <c r="Y488" s="2"/>
      <c r="Z488" s="2"/>
      <c r="AA488" s="2"/>
      <c r="AB488" s="2"/>
      <c r="AC488" s="2"/>
      <c r="AD488" s="2"/>
      <c r="AE488" s="2" t="s">
        <v>5442</v>
      </c>
      <c r="AF488" s="2"/>
      <c r="AG488" s="2" t="s">
        <v>6007</v>
      </c>
      <c r="AH488" s="2" t="s">
        <v>6008</v>
      </c>
      <c r="AI488" s="2" t="s">
        <v>6009</v>
      </c>
      <c r="AJ488" s="2" t="s">
        <v>6010</v>
      </c>
      <c r="AK488" s="2"/>
      <c r="AL488" s="2"/>
      <c r="AM488" s="2"/>
      <c r="AN488" s="2" t="s">
        <v>175</v>
      </c>
      <c r="AO488" s="2" t="s">
        <v>6011</v>
      </c>
      <c r="AP488" s="2" t="s">
        <v>89</v>
      </c>
    </row>
    <row r="489" customFormat="false" ht="15" hidden="false" customHeight="false" outlineLevel="0" collapsed="false">
      <c r="A489" s="8" t="s">
        <v>6012</v>
      </c>
      <c r="B489" s="8" t="s">
        <v>6012</v>
      </c>
      <c r="C489" s="2" t="s">
        <v>6013</v>
      </c>
      <c r="D489" s="2" t="s">
        <v>2644</v>
      </c>
      <c r="E489" s="2" t="s">
        <v>2645</v>
      </c>
      <c r="F489" s="9" t="n">
        <f aca="false">Precios!R489</f>
        <v>648</v>
      </c>
      <c r="G489" s="2" t="n">
        <v>0</v>
      </c>
      <c r="H489" s="10" t="str">
        <f aca="false">Parámetros!$B$28</f>
        <v>Nuevo</v>
      </c>
      <c r="I489" s="10" t="str">
        <f aca="false">Parámetros!$B$29</f>
        <v>Clásica</v>
      </c>
      <c r="J489" s="11" t="s">
        <v>6014</v>
      </c>
      <c r="K489" s="10" t="str">
        <f aca="false">Parámetros!$B$30</f>
        <v>Mercado Envíos</v>
      </c>
      <c r="L489" s="2" t="str">
        <f aca="false">IF(F489&gt;=Parámetros!$B$7,"Envío gratis (obligatorio en Mercado Libre)",Parámetros!$B$31)</f>
        <v>Envío gratis (obligatorio en Mercado Libre)</v>
      </c>
      <c r="M489" s="10" t="str">
        <f aca="false">Parámetros!$B$32</f>
        <v>No acepto</v>
      </c>
      <c r="N489" s="10" t="str">
        <f aca="false">Parámetros!$B$33</f>
        <v>Sin garantía</v>
      </c>
      <c r="O489" s="2" t="s">
        <v>6015</v>
      </c>
      <c r="P489" s="2" t="s">
        <v>3867</v>
      </c>
      <c r="Q489" s="2" t="s">
        <v>3856</v>
      </c>
      <c r="R489" s="2"/>
      <c r="S489" s="2"/>
      <c r="T489" s="2" t="s">
        <v>3895</v>
      </c>
      <c r="U489" s="2" t="n">
        <v>7</v>
      </c>
      <c r="V489" s="2" t="s">
        <v>77</v>
      </c>
      <c r="W489" s="2" t="n">
        <v>10</v>
      </c>
      <c r="X489" s="2" t="s">
        <v>3870</v>
      </c>
      <c r="Y489" s="2" t="s">
        <v>6016</v>
      </c>
      <c r="Z489" s="2" t="s">
        <v>136</v>
      </c>
      <c r="AA489" s="2"/>
      <c r="AB489" s="2"/>
      <c r="AC489" s="2"/>
      <c r="AD489" s="2"/>
      <c r="AE489" s="2"/>
      <c r="AF489" s="2"/>
      <c r="AG489" s="2" t="s">
        <v>6017</v>
      </c>
      <c r="AH489" s="2" t="s">
        <v>6018</v>
      </c>
      <c r="AI489" s="2" t="s">
        <v>6019</v>
      </c>
      <c r="AJ489" s="2"/>
      <c r="AK489" s="2"/>
      <c r="AL489" s="2"/>
      <c r="AM489" s="2"/>
      <c r="AN489" s="2" t="s">
        <v>87</v>
      </c>
      <c r="AO489" s="2" t="s">
        <v>6020</v>
      </c>
      <c r="AP489" s="2" t="s">
        <v>89</v>
      </c>
    </row>
    <row r="490" customFormat="false" ht="15" hidden="false" customHeight="false" outlineLevel="0" collapsed="false">
      <c r="A490" s="8" t="s">
        <v>6021</v>
      </c>
      <c r="B490" s="8" t="s">
        <v>6021</v>
      </c>
      <c r="C490" s="2" t="s">
        <v>6022</v>
      </c>
      <c r="D490" s="2" t="s">
        <v>240</v>
      </c>
      <c r="E490" s="2" t="s">
        <v>241</v>
      </c>
      <c r="F490" s="9" t="n">
        <f aca="false">Precios!R490</f>
        <v>159</v>
      </c>
      <c r="G490" s="2" t="n">
        <v>0</v>
      </c>
      <c r="H490" s="10" t="str">
        <f aca="false">Parámetros!$B$28</f>
        <v>Nuevo</v>
      </c>
      <c r="I490" s="10" t="str">
        <f aca="false">Parámetros!$B$29</f>
        <v>Clásica</v>
      </c>
      <c r="J490" s="11" t="s">
        <v>6023</v>
      </c>
      <c r="K490" s="10" t="str">
        <f aca="false">Parámetros!$B$30</f>
        <v>Mercado Envíos</v>
      </c>
      <c r="L490" s="2" t="str">
        <f aca="false">IF(F490&gt;=Parámetros!$B$7,"Envío gratis (obligatorio en Mercado Libre)",Parámetros!$B$31)</f>
        <v>A cargo del comprador</v>
      </c>
      <c r="M490" s="10" t="str">
        <f aca="false">Parámetros!$B$32</f>
        <v>No acepto</v>
      </c>
      <c r="N490" s="10" t="str">
        <f aca="false">Parámetros!$B$33</f>
        <v>Sin garantía</v>
      </c>
      <c r="O490" s="2" t="s">
        <v>6024</v>
      </c>
      <c r="P490" s="2" t="s">
        <v>4273</v>
      </c>
      <c r="Q490" s="2" t="s">
        <v>6025</v>
      </c>
      <c r="R490" s="2"/>
      <c r="S490" s="2"/>
      <c r="T490" s="2" t="s">
        <v>6026</v>
      </c>
      <c r="U490" s="2" t="n">
        <v>24</v>
      </c>
      <c r="V490" s="2" t="s">
        <v>1736</v>
      </c>
      <c r="W490" s="2" t="n">
        <v>24</v>
      </c>
      <c r="X490" s="2" t="s">
        <v>6027</v>
      </c>
      <c r="Y490" s="2" t="s">
        <v>6028</v>
      </c>
      <c r="Z490" s="2" t="s">
        <v>136</v>
      </c>
      <c r="AA490" s="2" t="s">
        <v>1835</v>
      </c>
      <c r="AB490" s="2"/>
      <c r="AC490" s="2"/>
      <c r="AD490" s="2"/>
      <c r="AE490" s="2"/>
      <c r="AF490" s="2" t="s">
        <v>6029</v>
      </c>
      <c r="AG490" s="2" t="s">
        <v>155</v>
      </c>
      <c r="AH490" s="2" t="s">
        <v>6030</v>
      </c>
      <c r="AI490" s="2" t="s">
        <v>6031</v>
      </c>
      <c r="AJ490" s="2" t="s">
        <v>6032</v>
      </c>
      <c r="AK490" s="2"/>
      <c r="AL490" s="2"/>
      <c r="AM490" s="2"/>
      <c r="AN490" s="2" t="s">
        <v>87</v>
      </c>
      <c r="AO490" s="2" t="s">
        <v>6033</v>
      </c>
      <c r="AP490" s="2" t="s">
        <v>89</v>
      </c>
    </row>
    <row r="491" customFormat="false" ht="15" hidden="false" customHeight="false" outlineLevel="0" collapsed="false">
      <c r="A491" s="8" t="s">
        <v>6034</v>
      </c>
      <c r="B491" s="8" t="s">
        <v>6034</v>
      </c>
      <c r="C491" s="2" t="s">
        <v>6035</v>
      </c>
      <c r="D491" s="2" t="s">
        <v>1059</v>
      </c>
      <c r="E491" s="2" t="s">
        <v>1060</v>
      </c>
      <c r="F491" s="9" t="n">
        <f aca="false">Precios!R491</f>
        <v>749</v>
      </c>
      <c r="G491" s="2" t="n">
        <v>0</v>
      </c>
      <c r="H491" s="10" t="str">
        <f aca="false">Parámetros!$B$28</f>
        <v>Nuevo</v>
      </c>
      <c r="I491" s="10" t="str">
        <f aca="false">Parámetros!$B$29</f>
        <v>Clásica</v>
      </c>
      <c r="J491" s="11" t="s">
        <v>6036</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t="s">
        <v>6037</v>
      </c>
      <c r="P491" s="2" t="s">
        <v>2959</v>
      </c>
      <c r="Q491" s="2" t="s">
        <v>355</v>
      </c>
      <c r="R491" s="2"/>
      <c r="S491" s="2"/>
      <c r="T491" s="2" t="s">
        <v>5415</v>
      </c>
      <c r="U491" s="2" t="n">
        <v>30</v>
      </c>
      <c r="V491" s="2" t="s">
        <v>133</v>
      </c>
      <c r="W491" s="2" t="n">
        <v>30</v>
      </c>
      <c r="X491" s="2" t="s">
        <v>6038</v>
      </c>
      <c r="Y491" s="2" t="s">
        <v>6039</v>
      </c>
      <c r="Z491" s="2" t="s">
        <v>136</v>
      </c>
      <c r="AA491" s="2" t="s">
        <v>81</v>
      </c>
      <c r="AB491" s="2"/>
      <c r="AC491" s="2"/>
      <c r="AD491" s="2"/>
      <c r="AE491" s="2"/>
      <c r="AF491" s="2" t="s">
        <v>6040</v>
      </c>
      <c r="AG491" s="2" t="s">
        <v>6041</v>
      </c>
      <c r="AH491" s="2" t="s">
        <v>6042</v>
      </c>
      <c r="AI491" s="2" t="s">
        <v>6043</v>
      </c>
      <c r="AJ491" s="2" t="s">
        <v>6044</v>
      </c>
      <c r="AK491" s="2" t="s">
        <v>6045</v>
      </c>
      <c r="AL491" s="2"/>
      <c r="AM491" s="2"/>
      <c r="AN491" s="2" t="s">
        <v>87</v>
      </c>
      <c r="AO491" s="2" t="s">
        <v>6046</v>
      </c>
      <c r="AP491" s="2" t="s">
        <v>89</v>
      </c>
    </row>
    <row r="492" customFormat="false" ht="15" hidden="false" customHeight="false" outlineLevel="0" collapsed="false">
      <c r="A492" s="8" t="s">
        <v>6047</v>
      </c>
      <c r="B492" s="8" t="s">
        <v>6047</v>
      </c>
      <c r="C492" s="2" t="s">
        <v>6048</v>
      </c>
      <c r="D492" s="2" t="s">
        <v>445</v>
      </c>
      <c r="E492" s="2" t="s">
        <v>446</v>
      </c>
      <c r="F492" s="9" t="n">
        <f aca="false">Precios!R492</f>
        <v>1027</v>
      </c>
      <c r="G492" s="2" t="n">
        <v>102</v>
      </c>
      <c r="H492" s="10" t="str">
        <f aca="false">Parámetros!$B$28</f>
        <v>Nuevo</v>
      </c>
      <c r="I492" s="10" t="str">
        <f aca="false">Parámetros!$B$29</f>
        <v>Clásica</v>
      </c>
      <c r="J492" s="11" t="s">
        <v>6049</v>
      </c>
      <c r="K492" s="10" t="str">
        <f aca="false">Parámetros!$B$30</f>
        <v>Mercado Envíos</v>
      </c>
      <c r="L492" s="2" t="str">
        <f aca="false">IF(F492&gt;=Parámetros!$B$7,"Envío gratis (obligatorio en Mercado Libre)",Parámetros!$B$31)</f>
        <v>Envío gratis (obligatorio en Mercado Libre)</v>
      </c>
      <c r="M492" s="10" t="str">
        <f aca="false">Parámetros!$B$32</f>
        <v>No acepto</v>
      </c>
      <c r="N492" s="10" t="str">
        <f aca="false">Parámetros!$B$33</f>
        <v>Sin garantía</v>
      </c>
      <c r="O492" s="2" t="s">
        <v>6050</v>
      </c>
      <c r="P492" s="2" t="s">
        <v>6051</v>
      </c>
      <c r="Q492" s="2" t="s">
        <v>897</v>
      </c>
      <c r="R492" s="2" t="s">
        <v>898</v>
      </c>
      <c r="S492" s="2"/>
      <c r="T492" s="2" t="s">
        <v>6052</v>
      </c>
      <c r="U492" s="2" t="n">
        <v>7</v>
      </c>
      <c r="V492" s="2" t="s">
        <v>133</v>
      </c>
      <c r="W492" s="2" t="n">
        <v>7</v>
      </c>
      <c r="X492" s="2" t="s">
        <v>6053</v>
      </c>
      <c r="Y492" s="2" t="s">
        <v>6054</v>
      </c>
      <c r="Z492" s="2" t="s">
        <v>136</v>
      </c>
      <c r="AA492" s="2" t="s">
        <v>81</v>
      </c>
      <c r="AB492" s="2"/>
      <c r="AC492" s="2"/>
      <c r="AD492" s="2"/>
      <c r="AE492" s="2"/>
      <c r="AF492" s="2" t="s">
        <v>6055</v>
      </c>
      <c r="AG492" s="2" t="s">
        <v>6056</v>
      </c>
      <c r="AH492" s="2" t="s">
        <v>6057</v>
      </c>
      <c r="AI492" s="2" t="s">
        <v>6058</v>
      </c>
      <c r="AJ492" s="2" t="s">
        <v>6059</v>
      </c>
      <c r="AK492" s="2" t="s">
        <v>6060</v>
      </c>
      <c r="AL492" s="2"/>
      <c r="AM492" s="2"/>
      <c r="AN492" s="2" t="s">
        <v>87</v>
      </c>
      <c r="AO492" s="2" t="s">
        <v>6061</v>
      </c>
      <c r="AP492" s="2" t="s">
        <v>89</v>
      </c>
    </row>
    <row r="493" customFormat="false" ht="15" hidden="false" customHeight="false" outlineLevel="0" collapsed="false">
      <c r="A493" s="8" t="s">
        <v>6062</v>
      </c>
      <c r="B493" s="8" t="s">
        <v>6062</v>
      </c>
      <c r="C493" s="2" t="s">
        <v>6063</v>
      </c>
      <c r="D493" s="2" t="s">
        <v>612</v>
      </c>
      <c r="E493" s="2" t="s">
        <v>613</v>
      </c>
      <c r="F493" s="9" t="n">
        <f aca="false">Precios!R493</f>
        <v>73</v>
      </c>
      <c r="G493" s="2" t="n">
        <v>2020</v>
      </c>
      <c r="H493" s="10" t="str">
        <f aca="false">Parámetros!$B$28</f>
        <v>Nuevo</v>
      </c>
      <c r="I493" s="10" t="str">
        <f aca="false">Parámetros!$B$29</f>
        <v>Clásica</v>
      </c>
      <c r="J493" s="11" t="s">
        <v>6064</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t="s">
        <v>6065</v>
      </c>
      <c r="P493" s="2" t="s">
        <v>616</v>
      </c>
      <c r="Q493" s="2" t="s">
        <v>617</v>
      </c>
      <c r="R493" s="2" t="s">
        <v>5115</v>
      </c>
      <c r="S493" s="2" t="s">
        <v>5116</v>
      </c>
      <c r="T493" s="2" t="s">
        <v>6066</v>
      </c>
      <c r="U493" s="2" t="n">
        <v>75</v>
      </c>
      <c r="V493" s="2" t="s">
        <v>77</v>
      </c>
      <c r="W493" s="2" t="n">
        <v>1</v>
      </c>
      <c r="X493" s="2"/>
      <c r="Y493" s="2"/>
      <c r="Z493" s="2"/>
      <c r="AA493" s="2"/>
      <c r="AB493" s="2"/>
      <c r="AC493" s="2" t="s">
        <v>5116</v>
      </c>
      <c r="AD493" s="2"/>
      <c r="AE493" s="2"/>
      <c r="AF493" s="2"/>
      <c r="AG493" s="2" t="s">
        <v>6067</v>
      </c>
      <c r="AH493" s="2" t="s">
        <v>6068</v>
      </c>
      <c r="AI493" s="2" t="s">
        <v>6069</v>
      </c>
      <c r="AJ493" s="2"/>
      <c r="AK493" s="2"/>
      <c r="AL493" s="2"/>
      <c r="AM493" s="2"/>
      <c r="AN493" s="2" t="s">
        <v>175</v>
      </c>
      <c r="AO493" s="2" t="s">
        <v>6070</v>
      </c>
      <c r="AP493" s="2" t="s">
        <v>89</v>
      </c>
    </row>
    <row r="494" customFormat="false" ht="15" hidden="false" customHeight="false" outlineLevel="0" collapsed="false">
      <c r="A494" s="8" t="s">
        <v>6071</v>
      </c>
      <c r="B494" s="8" t="s">
        <v>6071</v>
      </c>
      <c r="C494" s="2" t="s">
        <v>6072</v>
      </c>
      <c r="D494" s="2" t="s">
        <v>4258</v>
      </c>
      <c r="E494" s="2" t="s">
        <v>4259</v>
      </c>
      <c r="F494" s="9" t="n">
        <f aca="false">Precios!R494</f>
        <v>867</v>
      </c>
      <c r="G494" s="2" t="n">
        <v>153</v>
      </c>
      <c r="H494" s="10" t="str">
        <f aca="false">Parámetros!$B$28</f>
        <v>Nuevo</v>
      </c>
      <c r="I494" s="10" t="str">
        <f aca="false">Parámetros!$B$29</f>
        <v>Clásica</v>
      </c>
      <c r="J494" s="11" t="s">
        <v>6073</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t="s">
        <v>6074</v>
      </c>
      <c r="P494" s="2" t="s">
        <v>6075</v>
      </c>
      <c r="Q494" s="2" t="s">
        <v>897</v>
      </c>
      <c r="R494" s="2" t="s">
        <v>898</v>
      </c>
      <c r="S494" s="2"/>
      <c r="T494" s="2" t="s">
        <v>6076</v>
      </c>
      <c r="U494" s="2" t="n">
        <v>4</v>
      </c>
      <c r="V494" s="2" t="s">
        <v>133</v>
      </c>
      <c r="W494" s="2" t="n">
        <v>4</v>
      </c>
      <c r="X494" s="2" t="s">
        <v>6077</v>
      </c>
      <c r="Y494" s="2" t="s">
        <v>6078</v>
      </c>
      <c r="Z494" s="2" t="s">
        <v>136</v>
      </c>
      <c r="AA494" s="2" t="s">
        <v>81</v>
      </c>
      <c r="AB494" s="2"/>
      <c r="AC494" s="2"/>
      <c r="AD494" s="2"/>
      <c r="AE494" s="2"/>
      <c r="AF494" s="2"/>
      <c r="AG494" s="2" t="s">
        <v>155</v>
      </c>
      <c r="AH494" s="2" t="s">
        <v>6079</v>
      </c>
      <c r="AI494" s="2" t="s">
        <v>6080</v>
      </c>
      <c r="AJ494" s="2"/>
      <c r="AK494" s="2"/>
      <c r="AL494" s="2"/>
      <c r="AM494" s="2"/>
      <c r="AN494" s="2" t="s">
        <v>87</v>
      </c>
      <c r="AO494" s="2" t="s">
        <v>6081</v>
      </c>
      <c r="AP494" s="2" t="s">
        <v>89</v>
      </c>
    </row>
    <row r="495" customFormat="false" ht="15" hidden="false" customHeight="false" outlineLevel="0" collapsed="false">
      <c r="A495" s="8" t="s">
        <v>6082</v>
      </c>
      <c r="B495" s="8" t="s">
        <v>6082</v>
      </c>
      <c r="C495" s="2" t="s">
        <v>6083</v>
      </c>
      <c r="D495" s="2" t="s">
        <v>144</v>
      </c>
      <c r="E495" s="2" t="s">
        <v>145</v>
      </c>
      <c r="F495" s="9" t="n">
        <f aca="false">Precios!R495</f>
        <v>108</v>
      </c>
      <c r="G495" s="2" t="n">
        <v>1198</v>
      </c>
      <c r="H495" s="10" t="str">
        <f aca="false">Parámetros!$B$28</f>
        <v>Nuevo</v>
      </c>
      <c r="I495" s="10" t="str">
        <f aca="false">Parámetros!$B$29</f>
        <v>Clásica</v>
      </c>
      <c r="J495" s="11" t="s">
        <v>6084</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t="s">
        <v>6085</v>
      </c>
      <c r="P495" s="2" t="s">
        <v>1084</v>
      </c>
      <c r="Q495" s="2" t="s">
        <v>897</v>
      </c>
      <c r="R495" s="2" t="s">
        <v>5429</v>
      </c>
      <c r="S495" s="2"/>
      <c r="T495" s="2" t="s">
        <v>6086</v>
      </c>
      <c r="U495" s="2" t="n">
        <v>10</v>
      </c>
      <c r="V495" s="2" t="s">
        <v>3559</v>
      </c>
      <c r="W495" s="2" t="n">
        <v>10</v>
      </c>
      <c r="X495" s="2" t="s">
        <v>3560</v>
      </c>
      <c r="Y495" s="2" t="s">
        <v>6087</v>
      </c>
      <c r="Z495" s="2" t="s">
        <v>1834</v>
      </c>
      <c r="AA495" s="2" t="s">
        <v>6088</v>
      </c>
      <c r="AB495" s="2"/>
      <c r="AC495" s="2"/>
      <c r="AD495" s="2"/>
      <c r="AE495" s="2"/>
      <c r="AF495" s="2" t="s">
        <v>3562</v>
      </c>
      <c r="AG495" s="2" t="s">
        <v>6089</v>
      </c>
      <c r="AH495" s="2" t="s">
        <v>6090</v>
      </c>
      <c r="AI495" s="2" t="s">
        <v>6091</v>
      </c>
      <c r="AJ495" s="2" t="s">
        <v>6092</v>
      </c>
      <c r="AK495" s="2"/>
      <c r="AL495" s="2"/>
      <c r="AM495" s="2"/>
      <c r="AN495" s="2" t="s">
        <v>87</v>
      </c>
      <c r="AO495" s="2" t="s">
        <v>6093</v>
      </c>
      <c r="AP495" s="2" t="s">
        <v>89</v>
      </c>
    </row>
    <row r="496" customFormat="false" ht="15" hidden="false" customHeight="false" outlineLevel="0" collapsed="false">
      <c r="A496" s="8" t="s">
        <v>6094</v>
      </c>
      <c r="B496" s="8" t="s">
        <v>6094</v>
      </c>
      <c r="C496" s="2" t="s">
        <v>6095</v>
      </c>
      <c r="D496" s="2" t="s">
        <v>196</v>
      </c>
      <c r="E496" s="2" t="s">
        <v>197</v>
      </c>
      <c r="F496" s="9" t="n">
        <f aca="false">Precios!R496</f>
        <v>594</v>
      </c>
      <c r="G496" s="2" t="n">
        <v>141</v>
      </c>
      <c r="H496" s="10" t="str">
        <f aca="false">Parámetros!$B$28</f>
        <v>Nuevo</v>
      </c>
      <c r="I496" s="10" t="str">
        <f aca="false">Parámetros!$B$29</f>
        <v>Clásica</v>
      </c>
      <c r="J496" s="11" t="s">
        <v>6096</v>
      </c>
      <c r="K496" s="10" t="str">
        <f aca="false">Parámetros!$B$30</f>
        <v>Mercado Envíos</v>
      </c>
      <c r="L496" s="2" t="str">
        <f aca="false">IF(F496&gt;=Parámetros!$B$7,"Envío gratis (obligatorio en Mercado Libre)",Parámetros!$B$31)</f>
        <v>Envío gratis (obligatorio en Mercado Libre)</v>
      </c>
      <c r="M496" s="10" t="str">
        <f aca="false">Parámetros!$B$32</f>
        <v>No acepto</v>
      </c>
      <c r="N496" s="10" t="str">
        <f aca="false">Parámetros!$B$33</f>
        <v>Sin garantía</v>
      </c>
      <c r="O496" s="2" t="s">
        <v>6097</v>
      </c>
      <c r="P496" s="2" t="s">
        <v>200</v>
      </c>
      <c r="Q496" s="2" t="s">
        <v>201</v>
      </c>
      <c r="R496" s="2" t="s">
        <v>202</v>
      </c>
      <c r="S496" s="2" t="s">
        <v>1748</v>
      </c>
      <c r="T496" s="2" t="s">
        <v>6098</v>
      </c>
      <c r="U496" s="2"/>
      <c r="V496" s="2"/>
      <c r="W496" s="2" t="n">
        <v>1</v>
      </c>
      <c r="X496" s="2"/>
      <c r="Y496" s="2"/>
      <c r="Z496" s="2"/>
      <c r="AA496" s="2"/>
      <c r="AB496" s="2"/>
      <c r="AC496" s="2"/>
      <c r="AD496" s="2"/>
      <c r="AE496" s="2"/>
      <c r="AF496" s="2"/>
      <c r="AG496" s="2" t="s">
        <v>6099</v>
      </c>
      <c r="AH496" s="2" t="s">
        <v>6100</v>
      </c>
      <c r="AI496" s="2" t="s">
        <v>6101</v>
      </c>
      <c r="AJ496" s="2"/>
      <c r="AK496" s="2"/>
      <c r="AL496" s="2"/>
      <c r="AM496" s="2"/>
      <c r="AN496" s="2" t="s">
        <v>87</v>
      </c>
      <c r="AO496" s="2" t="s">
        <v>6102</v>
      </c>
      <c r="AP496" s="2" t="s">
        <v>89</v>
      </c>
    </row>
    <row r="497" customFormat="false" ht="15" hidden="false" customHeight="false" outlineLevel="0" collapsed="false">
      <c r="A497" s="8" t="s">
        <v>6103</v>
      </c>
      <c r="B497" s="8" t="s">
        <v>6103</v>
      </c>
      <c r="C497" s="2" t="s">
        <v>6104</v>
      </c>
      <c r="D497" s="2" t="s">
        <v>350</v>
      </c>
      <c r="E497" s="2" t="s">
        <v>351</v>
      </c>
      <c r="F497" s="9" t="n">
        <f aca="false">Precios!R497</f>
        <v>438</v>
      </c>
      <c r="G497" s="2" t="n">
        <v>82</v>
      </c>
      <c r="H497" s="10" t="str">
        <f aca="false">Parámetros!$B$28</f>
        <v>Nuevo</v>
      </c>
      <c r="I497" s="10" t="str">
        <f aca="false">Parámetros!$B$29</f>
        <v>Clásica</v>
      </c>
      <c r="J497" s="11" t="s">
        <v>6105</v>
      </c>
      <c r="K497" s="10" t="str">
        <f aca="false">Parámetros!$B$30</f>
        <v>Mercado Envíos</v>
      </c>
      <c r="L497" s="2" t="str">
        <f aca="false">IF(F497&gt;=Parámetros!$B$7,"Envío gratis (obligatorio en Mercado Libre)",Parámetros!$B$31)</f>
        <v>Envío gratis (obligatorio en Mercado Libre)</v>
      </c>
      <c r="M497" s="10" t="str">
        <f aca="false">Parámetros!$B$32</f>
        <v>No acepto</v>
      </c>
      <c r="N497" s="10" t="str">
        <f aca="false">Parámetros!$B$33</f>
        <v>Sin garantía</v>
      </c>
      <c r="O497" s="2" t="s">
        <v>6106</v>
      </c>
      <c r="P497" s="2" t="s">
        <v>2265</v>
      </c>
      <c r="Q497" s="2" t="s">
        <v>6107</v>
      </c>
      <c r="R497" s="2"/>
      <c r="S497" s="2"/>
      <c r="T497" s="2" t="s">
        <v>6108</v>
      </c>
      <c r="U497" s="2" t="n">
        <v>30</v>
      </c>
      <c r="V497" s="2" t="s">
        <v>133</v>
      </c>
      <c r="W497" s="2" t="n">
        <v>30</v>
      </c>
      <c r="X497" s="2" t="s">
        <v>2267</v>
      </c>
      <c r="Y497" s="2" t="s">
        <v>6039</v>
      </c>
      <c r="Z497" s="2" t="s">
        <v>136</v>
      </c>
      <c r="AA497" s="2" t="s">
        <v>81</v>
      </c>
      <c r="AB497" s="2"/>
      <c r="AC497" s="2"/>
      <c r="AD497" s="2"/>
      <c r="AE497" s="2"/>
      <c r="AF497" s="2" t="s">
        <v>6109</v>
      </c>
      <c r="AG497" s="2" t="s">
        <v>6110</v>
      </c>
      <c r="AH497" s="2" t="s">
        <v>6111</v>
      </c>
      <c r="AI497" s="2" t="s">
        <v>6112</v>
      </c>
      <c r="AJ497" s="2" t="s">
        <v>6113</v>
      </c>
      <c r="AK497" s="2"/>
      <c r="AL497" s="2"/>
      <c r="AM497" s="2"/>
      <c r="AN497" s="2" t="s">
        <v>87</v>
      </c>
      <c r="AO497" s="2" t="s">
        <v>6114</v>
      </c>
      <c r="AP497" s="2" t="s">
        <v>89</v>
      </c>
    </row>
    <row r="498" customFormat="false" ht="15" hidden="false" customHeight="false" outlineLevel="0" collapsed="false">
      <c r="A498" s="8" t="s">
        <v>6115</v>
      </c>
      <c r="B498" s="8" t="s">
        <v>6115</v>
      </c>
      <c r="C498" s="2" t="s">
        <v>6116</v>
      </c>
      <c r="D498" s="2" t="s">
        <v>750</v>
      </c>
      <c r="E498" s="2" t="s">
        <v>751</v>
      </c>
      <c r="F498" s="9" t="n">
        <f aca="false">Precios!R498</f>
        <v>413.81</v>
      </c>
      <c r="G498" s="2" t="n">
        <v>2</v>
      </c>
      <c r="H498" s="10" t="str">
        <f aca="false">Parámetros!$B$28</f>
        <v>Nuevo</v>
      </c>
      <c r="I498" s="10" t="str">
        <f aca="false">Parámetros!$B$29</f>
        <v>Clásica</v>
      </c>
      <c r="J498" s="11" t="s">
        <v>6117</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t="s">
        <v>6118</v>
      </c>
      <c r="P498" s="2" t="s">
        <v>6119</v>
      </c>
      <c r="Q498" s="2" t="s">
        <v>1149</v>
      </c>
      <c r="R498" s="2" t="s">
        <v>1222</v>
      </c>
      <c r="S498" s="2" t="s">
        <v>6120</v>
      </c>
      <c r="T498" s="2" t="s">
        <v>6121</v>
      </c>
      <c r="U498" s="2" t="n">
        <v>200</v>
      </c>
      <c r="V498" s="2" t="s">
        <v>77</v>
      </c>
      <c r="W498" s="2" t="n">
        <v>1</v>
      </c>
      <c r="X498" s="2" t="s">
        <v>6122</v>
      </c>
      <c r="Y498" s="2" t="s">
        <v>6123</v>
      </c>
      <c r="Z498" s="2" t="s">
        <v>136</v>
      </c>
      <c r="AA498" s="2" t="s">
        <v>81</v>
      </c>
      <c r="AB498" s="2"/>
      <c r="AC498" s="2" t="s">
        <v>6120</v>
      </c>
      <c r="AD498" s="2"/>
      <c r="AE498" s="2"/>
      <c r="AF498" s="2"/>
      <c r="AG498" s="2" t="s">
        <v>6124</v>
      </c>
      <c r="AH498" s="2" t="s">
        <v>6125</v>
      </c>
      <c r="AI498" s="2" t="s">
        <v>6126</v>
      </c>
      <c r="AJ498" s="2" t="s">
        <v>6127</v>
      </c>
      <c r="AK498" s="2" t="s">
        <v>6128</v>
      </c>
      <c r="AL498" s="2"/>
      <c r="AM498" s="2"/>
      <c r="AN498" s="2" t="s">
        <v>87</v>
      </c>
      <c r="AO498" s="2" t="s">
        <v>6129</v>
      </c>
      <c r="AP498" s="2" t="s">
        <v>89</v>
      </c>
    </row>
    <row r="499" customFormat="false" ht="15" hidden="false" customHeight="false" outlineLevel="0" collapsed="false">
      <c r="A499" s="8" t="s">
        <v>6130</v>
      </c>
      <c r="B499" s="8" t="s">
        <v>6130</v>
      </c>
      <c r="C499" s="2" t="s">
        <v>6131</v>
      </c>
      <c r="D499" s="2" t="s">
        <v>6132</v>
      </c>
      <c r="E499" s="2" t="s">
        <v>6133</v>
      </c>
      <c r="F499" s="9" t="n">
        <f aca="false">Precios!R499</f>
        <v>344</v>
      </c>
      <c r="G499" s="2" t="n">
        <v>4</v>
      </c>
      <c r="H499" s="10" t="str">
        <f aca="false">Parámetros!$B$28</f>
        <v>Nuevo</v>
      </c>
      <c r="I499" s="10" t="str">
        <f aca="false">Parámetros!$B$29</f>
        <v>Clásica</v>
      </c>
      <c r="J499" s="11" t="s">
        <v>6134</v>
      </c>
      <c r="K499" s="10" t="str">
        <f aca="false">Parámetros!$B$30</f>
        <v>Mercado Envíos</v>
      </c>
      <c r="L499" s="2" t="str">
        <f aca="false">IF(F499&gt;=Parámetros!$B$7,"Envío gratis (obligatorio en Mercado Libre)",Parámetros!$B$31)</f>
        <v>Envío gratis (obligatorio en Mercado Libre)</v>
      </c>
      <c r="M499" s="10" t="str">
        <f aca="false">Parámetros!$B$32</f>
        <v>No acepto</v>
      </c>
      <c r="N499" s="10" t="str">
        <f aca="false">Parámetros!$B$33</f>
        <v>Sin garantía</v>
      </c>
      <c r="O499" s="2" t="s">
        <v>6135</v>
      </c>
      <c r="P499" s="2" t="s">
        <v>6136</v>
      </c>
      <c r="Q499" s="2" t="s">
        <v>6137</v>
      </c>
      <c r="R499" s="2" t="s">
        <v>6138</v>
      </c>
      <c r="S499" s="2" t="s">
        <v>6139</v>
      </c>
      <c r="T499" s="2" t="s">
        <v>6140</v>
      </c>
      <c r="U499" s="2"/>
      <c r="V499" s="2"/>
      <c r="W499" s="2"/>
      <c r="X499" s="2"/>
      <c r="Y499" s="2"/>
      <c r="Z499" s="2"/>
      <c r="AA499" s="2"/>
      <c r="AB499" s="2"/>
      <c r="AC499" s="2"/>
      <c r="AD499" s="2" t="s">
        <v>1101</v>
      </c>
      <c r="AE499" s="2" t="s">
        <v>6141</v>
      </c>
      <c r="AF499" s="2"/>
      <c r="AG499" s="2" t="s">
        <v>6142</v>
      </c>
      <c r="AH499" s="2" t="s">
        <v>6143</v>
      </c>
      <c r="AI499" s="2" t="s">
        <v>6144</v>
      </c>
      <c r="AJ499" s="2" t="s">
        <v>6145</v>
      </c>
      <c r="AK499" s="2"/>
      <c r="AL499" s="2"/>
      <c r="AM499" s="2"/>
      <c r="AN499" s="2" t="s">
        <v>175</v>
      </c>
      <c r="AO499" s="2" t="s">
        <v>6146</v>
      </c>
      <c r="AP499" s="2" t="s">
        <v>89</v>
      </c>
    </row>
    <row r="500" customFormat="false" ht="15" hidden="false" customHeight="false" outlineLevel="0" collapsed="false">
      <c r="A500" s="8" t="s">
        <v>6147</v>
      </c>
      <c r="B500" s="8" t="s">
        <v>6147</v>
      </c>
      <c r="C500" s="2" t="s">
        <v>6148</v>
      </c>
      <c r="D500" s="2" t="s">
        <v>124</v>
      </c>
      <c r="E500" s="2" t="s">
        <v>125</v>
      </c>
      <c r="F500" s="9" t="n">
        <f aca="false">Precios!R500</f>
        <v>575</v>
      </c>
      <c r="G500" s="2" t="n">
        <v>3</v>
      </c>
      <c r="H500" s="10" t="str">
        <f aca="false">Parámetros!$B$28</f>
        <v>Nuevo</v>
      </c>
      <c r="I500" s="10" t="str">
        <f aca="false">Parámetros!$B$29</f>
        <v>Clásica</v>
      </c>
      <c r="J500" s="11" t="s">
        <v>6149</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t="s">
        <v>6150</v>
      </c>
      <c r="P500" s="2" t="s">
        <v>2926</v>
      </c>
      <c r="Q500" s="2" t="s">
        <v>6107</v>
      </c>
      <c r="R500" s="2"/>
      <c r="S500" s="2"/>
      <c r="T500" s="2" t="s">
        <v>6151</v>
      </c>
      <c r="U500" s="2"/>
      <c r="V500" s="2"/>
      <c r="W500" s="2" t="n">
        <v>3</v>
      </c>
      <c r="X500" s="2" t="s">
        <v>6152</v>
      </c>
      <c r="Y500" s="2" t="s">
        <v>6153</v>
      </c>
      <c r="Z500" s="2" t="s">
        <v>4413</v>
      </c>
      <c r="AA500" s="2" t="s">
        <v>81</v>
      </c>
      <c r="AB500" s="2"/>
      <c r="AC500" s="2"/>
      <c r="AD500" s="2"/>
      <c r="AE500" s="2"/>
      <c r="AF500" s="2" t="s">
        <v>6154</v>
      </c>
      <c r="AG500" s="2" t="s">
        <v>6155</v>
      </c>
      <c r="AH500" s="2" t="s">
        <v>6156</v>
      </c>
      <c r="AI500" s="2" t="s">
        <v>6157</v>
      </c>
      <c r="AJ500" s="2" t="s">
        <v>6158</v>
      </c>
      <c r="AK500" s="2"/>
      <c r="AL500" s="2"/>
      <c r="AM500" s="2"/>
      <c r="AN500" s="2" t="s">
        <v>87</v>
      </c>
      <c r="AO500" s="2" t="s">
        <v>6159</v>
      </c>
      <c r="AP500" s="2" t="s">
        <v>89</v>
      </c>
    </row>
    <row r="501" customFormat="false" ht="15" hidden="false" customHeight="false" outlineLevel="0" collapsed="false">
      <c r="A501" s="8" t="s">
        <v>6160</v>
      </c>
      <c r="B501" s="8" t="s">
        <v>6160</v>
      </c>
      <c r="C501" s="2" t="s">
        <v>6161</v>
      </c>
      <c r="D501" s="2" t="s">
        <v>6162</v>
      </c>
      <c r="E501" s="2" t="s">
        <v>6163</v>
      </c>
      <c r="F501" s="9" t="n">
        <f aca="false">Precios!R501</f>
        <v>75</v>
      </c>
      <c r="G501" s="2" t="n">
        <v>957</v>
      </c>
      <c r="H501" s="10" t="str">
        <f aca="false">Parámetros!$B$28</f>
        <v>Nuevo</v>
      </c>
      <c r="I501" s="10" t="str">
        <f aca="false">Parámetros!$B$29</f>
        <v>Clásica</v>
      </c>
      <c r="J501" s="11" t="s">
        <v>6164</v>
      </c>
      <c r="K501" s="10" t="str">
        <f aca="false">Parámetros!$B$30</f>
        <v>Mercado Envíos</v>
      </c>
      <c r="L501" s="2" t="str">
        <f aca="false">IF(F501&gt;=Parámetros!$B$7,"Envío gratis (obligatorio en Mercado Libre)",Parámetros!$B$31)</f>
        <v>A cargo del comprador</v>
      </c>
      <c r="M501" s="10" t="str">
        <f aca="false">Parámetros!$B$32</f>
        <v>No acepto</v>
      </c>
      <c r="N501" s="10" t="str">
        <f aca="false">Parámetros!$B$33</f>
        <v>Sin garantía</v>
      </c>
      <c r="O501" s="2" t="s">
        <v>6165</v>
      </c>
      <c r="P501" s="2" t="s">
        <v>3444</v>
      </c>
      <c r="Q501" s="2"/>
      <c r="R501" s="2" t="s">
        <v>3445</v>
      </c>
      <c r="S501" s="2" t="s">
        <v>6166</v>
      </c>
      <c r="T501" s="2" t="s">
        <v>6167</v>
      </c>
      <c r="U501" s="2" t="n">
        <v>100</v>
      </c>
      <c r="V501" s="2" t="s">
        <v>100</v>
      </c>
      <c r="W501" s="2" t="n">
        <v>1</v>
      </c>
      <c r="X501" s="2"/>
      <c r="Y501" s="2"/>
      <c r="Z501" s="2"/>
      <c r="AA501" s="2" t="s">
        <v>1375</v>
      </c>
      <c r="AB501" s="2"/>
      <c r="AC501" s="2"/>
      <c r="AD501" s="2"/>
      <c r="AE501" s="2" t="s">
        <v>6168</v>
      </c>
      <c r="AF501" s="2"/>
      <c r="AG501" s="2" t="s">
        <v>6169</v>
      </c>
      <c r="AH501" s="2" t="s">
        <v>6170</v>
      </c>
      <c r="AI501" s="2" t="s">
        <v>6171</v>
      </c>
      <c r="AJ501" s="2" t="s">
        <v>6172</v>
      </c>
      <c r="AK501" s="2"/>
      <c r="AL501" s="2"/>
      <c r="AM501" s="2"/>
      <c r="AN501" s="2" t="s">
        <v>175</v>
      </c>
      <c r="AO501" s="2" t="s">
        <v>6173</v>
      </c>
      <c r="AP501" s="2" t="s">
        <v>89</v>
      </c>
    </row>
    <row r="502" customFormat="false" ht="15" hidden="false" customHeight="false" outlineLevel="0" collapsed="false">
      <c r="A502" s="8" t="s">
        <v>6174</v>
      </c>
      <c r="B502" s="8" t="s">
        <v>6174</v>
      </c>
      <c r="C502" s="2" t="s">
        <v>6175</v>
      </c>
      <c r="D502" s="2" t="s">
        <v>144</v>
      </c>
      <c r="E502" s="2" t="s">
        <v>145</v>
      </c>
      <c r="F502" s="9" t="n">
        <f aca="false">Precios!R502</f>
        <v>469</v>
      </c>
      <c r="G502" s="2" t="n">
        <v>50</v>
      </c>
      <c r="H502" s="10" t="str">
        <f aca="false">Parámetros!$B$28</f>
        <v>Nuevo</v>
      </c>
      <c r="I502" s="10" t="str">
        <f aca="false">Parámetros!$B$29</f>
        <v>Clásica</v>
      </c>
      <c r="J502" s="11" t="s">
        <v>6176</v>
      </c>
      <c r="K502" s="10" t="str">
        <f aca="false">Parámetros!$B$30</f>
        <v>Mercado Envíos</v>
      </c>
      <c r="L502" s="2" t="str">
        <f aca="false">IF(F502&gt;=Parámetros!$B$7,"Envío gratis (obligatorio en Mercado Libre)",Parámetros!$B$31)</f>
        <v>Envío gratis (obligatorio en Mercado Libre)</v>
      </c>
      <c r="M502" s="10" t="str">
        <f aca="false">Parámetros!$B$32</f>
        <v>No acepto</v>
      </c>
      <c r="N502" s="10" t="str">
        <f aca="false">Parámetros!$B$33</f>
        <v>Sin garantía</v>
      </c>
      <c r="O502" s="2" t="s">
        <v>6177</v>
      </c>
      <c r="P502" s="2" t="s">
        <v>6178</v>
      </c>
      <c r="Q502" s="2" t="s">
        <v>6179</v>
      </c>
      <c r="R502" s="2"/>
      <c r="S502" s="2"/>
      <c r="T502" s="2" t="s">
        <v>6180</v>
      </c>
      <c r="U502" s="2" t="n">
        <v>28</v>
      </c>
      <c r="V502" s="2" t="s">
        <v>133</v>
      </c>
      <c r="W502" s="2" t="n">
        <v>28</v>
      </c>
      <c r="X502" s="2" t="s">
        <v>6181</v>
      </c>
      <c r="Y502" s="2" t="s">
        <v>4754</v>
      </c>
      <c r="Z502" s="2" t="s">
        <v>136</v>
      </c>
      <c r="AA502" s="2" t="s">
        <v>81</v>
      </c>
      <c r="AB502" s="2"/>
      <c r="AC502" s="2"/>
      <c r="AD502" s="2"/>
      <c r="AE502" s="2"/>
      <c r="AF502" s="2" t="s">
        <v>6182</v>
      </c>
      <c r="AG502" s="2" t="s">
        <v>6183</v>
      </c>
      <c r="AH502" s="2" t="s">
        <v>6184</v>
      </c>
      <c r="AI502" s="2" t="s">
        <v>6185</v>
      </c>
      <c r="AJ502" s="2" t="s">
        <v>6186</v>
      </c>
      <c r="AK502" s="2"/>
      <c r="AL502" s="2"/>
      <c r="AM502" s="2"/>
      <c r="AN502" s="2" t="s">
        <v>87</v>
      </c>
      <c r="AO502" s="2" t="s">
        <v>6187</v>
      </c>
      <c r="AP502" s="2" t="s">
        <v>89</v>
      </c>
    </row>
    <row r="503" customFormat="false" ht="15" hidden="false" customHeight="false" outlineLevel="0" collapsed="false">
      <c r="A503" s="8" t="s">
        <v>6188</v>
      </c>
      <c r="B503" s="8" t="s">
        <v>6188</v>
      </c>
      <c r="C503" s="2" t="s">
        <v>6189</v>
      </c>
      <c r="D503" s="2" t="s">
        <v>6190</v>
      </c>
      <c r="E503" s="2" t="s">
        <v>6191</v>
      </c>
      <c r="F503" s="9" t="n">
        <f aca="false">Precios!R503</f>
        <v>170</v>
      </c>
      <c r="G503" s="2" t="n">
        <v>48</v>
      </c>
      <c r="H503" s="10" t="str">
        <f aca="false">Parámetros!$B$28</f>
        <v>Nuevo</v>
      </c>
      <c r="I503" s="10" t="str">
        <f aca="false">Parámetros!$B$29</f>
        <v>Clásica</v>
      </c>
      <c r="J503" s="11" t="s">
        <v>6192</v>
      </c>
      <c r="K503" s="10" t="str">
        <f aca="false">Parámetros!$B$30</f>
        <v>Mercado Envíos</v>
      </c>
      <c r="L503" s="2" t="str">
        <f aca="false">IF(F503&gt;=Parámetros!$B$7,"Envío gratis (obligatorio en Mercado Libre)",Parámetros!$B$31)</f>
        <v>A cargo del comprador</v>
      </c>
      <c r="M503" s="10" t="str">
        <f aca="false">Parámetros!$B$32</f>
        <v>No acepto</v>
      </c>
      <c r="N503" s="10" t="str">
        <f aca="false">Parámetros!$B$33</f>
        <v>Sin garantía</v>
      </c>
      <c r="O503" s="2" t="s">
        <v>6193</v>
      </c>
      <c r="P503" s="2" t="s">
        <v>6194</v>
      </c>
      <c r="Q503" s="2" t="s">
        <v>6195</v>
      </c>
      <c r="R503" s="2" t="s">
        <v>6196</v>
      </c>
      <c r="S503" s="2" t="s">
        <v>6197</v>
      </c>
      <c r="T503" s="2" t="s">
        <v>6198</v>
      </c>
      <c r="U503" s="2" t="n">
        <v>200</v>
      </c>
      <c r="V503" s="2" t="s">
        <v>100</v>
      </c>
      <c r="W503" s="2" t="n">
        <v>1</v>
      </c>
      <c r="X503" s="2"/>
      <c r="Y503" s="2"/>
      <c r="Z503" s="2"/>
      <c r="AA503" s="2"/>
      <c r="AB503" s="2"/>
      <c r="AC503" s="2"/>
      <c r="AD503" s="2"/>
      <c r="AE503" s="2" t="s">
        <v>5442</v>
      </c>
      <c r="AF503" s="2"/>
      <c r="AG503" s="2" t="s">
        <v>6199</v>
      </c>
      <c r="AH503" s="2" t="s">
        <v>6200</v>
      </c>
      <c r="AI503" s="2" t="s">
        <v>6201</v>
      </c>
      <c r="AJ503" s="2"/>
      <c r="AK503" s="2"/>
      <c r="AL503" s="2"/>
      <c r="AM503" s="2"/>
      <c r="AN503" s="2" t="s">
        <v>175</v>
      </c>
      <c r="AO503" s="2" t="s">
        <v>6202</v>
      </c>
      <c r="AP503" s="2" t="s">
        <v>89</v>
      </c>
    </row>
    <row r="504" customFormat="false" ht="15" hidden="false" customHeight="false" outlineLevel="0" collapsed="false">
      <c r="A504" s="8" t="s">
        <v>6203</v>
      </c>
      <c r="B504" s="8" t="s">
        <v>6203</v>
      </c>
      <c r="C504" s="2" t="s">
        <v>6204</v>
      </c>
      <c r="D504" s="2" t="s">
        <v>5538</v>
      </c>
      <c r="E504" s="2" t="s">
        <v>5539</v>
      </c>
      <c r="F504" s="9" t="n">
        <f aca="false">Precios!R504</f>
        <v>58</v>
      </c>
      <c r="G504" s="2" t="n">
        <v>582</v>
      </c>
      <c r="H504" s="10" t="str">
        <f aca="false">Parámetros!$B$28</f>
        <v>Nuevo</v>
      </c>
      <c r="I504" s="10" t="str">
        <f aca="false">Parámetros!$B$29</f>
        <v>Clásica</v>
      </c>
      <c r="J504" s="11" t="s">
        <v>6205</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t="s">
        <v>6206</v>
      </c>
      <c r="P504" s="2" t="s">
        <v>5542</v>
      </c>
      <c r="Q504" s="2" t="s">
        <v>2427</v>
      </c>
      <c r="R504" s="2" t="s">
        <v>5542</v>
      </c>
      <c r="S504" s="2" t="s">
        <v>6207</v>
      </c>
      <c r="T504" s="2" t="s">
        <v>6208</v>
      </c>
      <c r="U504" s="2" t="n">
        <v>625</v>
      </c>
      <c r="V504" s="2" t="s">
        <v>77</v>
      </c>
      <c r="W504" s="2" t="n">
        <v>1</v>
      </c>
      <c r="X504" s="2" t="s">
        <v>6209</v>
      </c>
      <c r="Y504" s="2"/>
      <c r="Z504" s="2" t="s">
        <v>136</v>
      </c>
      <c r="AA504" s="2" t="s">
        <v>5701</v>
      </c>
      <c r="AB504" s="2"/>
      <c r="AC504" s="2" t="s">
        <v>6207</v>
      </c>
      <c r="AD504" s="2"/>
      <c r="AE504" s="2"/>
      <c r="AF504" s="2" t="s">
        <v>5702</v>
      </c>
      <c r="AG504" s="2" t="s">
        <v>6210</v>
      </c>
      <c r="AH504" s="2" t="s">
        <v>6211</v>
      </c>
      <c r="AI504" s="2" t="s">
        <v>6212</v>
      </c>
      <c r="AJ504" s="2"/>
      <c r="AK504" s="2"/>
      <c r="AL504" s="2"/>
      <c r="AM504" s="2"/>
      <c r="AN504" s="2" t="s">
        <v>87</v>
      </c>
      <c r="AO504" s="2" t="s">
        <v>6213</v>
      </c>
      <c r="AP504" s="2" t="s">
        <v>89</v>
      </c>
    </row>
    <row r="505" customFormat="false" ht="15" hidden="false" customHeight="false" outlineLevel="0" collapsed="false">
      <c r="A505" s="8" t="s">
        <v>6214</v>
      </c>
      <c r="B505" s="8" t="s">
        <v>6214</v>
      </c>
      <c r="C505" s="2" t="s">
        <v>6215</v>
      </c>
      <c r="D505" s="2" t="s">
        <v>843</v>
      </c>
      <c r="E505" s="2" t="s">
        <v>844</v>
      </c>
      <c r="F505" s="9" t="n">
        <f aca="false">Precios!R505</f>
        <v>254.55</v>
      </c>
      <c r="G505" s="2" t="n">
        <v>147</v>
      </c>
      <c r="H505" s="10" t="str">
        <f aca="false">Parámetros!$B$28</f>
        <v>Nuevo</v>
      </c>
      <c r="I505" s="10" t="str">
        <f aca="false">Parámetros!$B$29</f>
        <v>Clásica</v>
      </c>
      <c r="J505" s="11" t="s">
        <v>6216</v>
      </c>
      <c r="K505" s="10" t="str">
        <f aca="false">Parámetros!$B$30</f>
        <v>Mercado Envíos</v>
      </c>
      <c r="L505" s="2" t="str">
        <f aca="false">IF(F505&gt;=Parámetros!$B$7,"Envío gratis (obligatorio en Mercado Libre)",Parámetros!$B$31)</f>
        <v>A cargo del comprador</v>
      </c>
      <c r="M505" s="10" t="str">
        <f aca="false">Parámetros!$B$32</f>
        <v>No acepto</v>
      </c>
      <c r="N505" s="10" t="str">
        <f aca="false">Parámetros!$B$33</f>
        <v>Sin garantía</v>
      </c>
      <c r="O505" s="2" t="s">
        <v>6217</v>
      </c>
      <c r="P505" s="2" t="s">
        <v>847</v>
      </c>
      <c r="Q505" s="2" t="s">
        <v>847</v>
      </c>
      <c r="R505" s="2" t="s">
        <v>6218</v>
      </c>
      <c r="S505" s="2" t="s">
        <v>6219</v>
      </c>
      <c r="T505" s="2" t="s">
        <v>6220</v>
      </c>
      <c r="U505" s="2" t="n">
        <v>100</v>
      </c>
      <c r="V505" s="2" t="s">
        <v>171</v>
      </c>
      <c r="W505" s="2" t="n">
        <v>100</v>
      </c>
      <c r="X505" s="2"/>
      <c r="Y505" s="2"/>
      <c r="Z505" s="2"/>
      <c r="AA505" s="2"/>
      <c r="AB505" s="2"/>
      <c r="AC505" s="2"/>
      <c r="AD505" s="2"/>
      <c r="AE505" s="2"/>
      <c r="AF505" s="2"/>
      <c r="AG505" s="2" t="s">
        <v>6221</v>
      </c>
      <c r="AH505" s="2" t="s">
        <v>6222</v>
      </c>
      <c r="AI505" s="2" t="s">
        <v>6223</v>
      </c>
      <c r="AJ505" s="2"/>
      <c r="AK505" s="2"/>
      <c r="AL505" s="2"/>
      <c r="AM505" s="2"/>
      <c r="AN505" s="2" t="s">
        <v>87</v>
      </c>
      <c r="AO505" s="2" t="s">
        <v>6224</v>
      </c>
      <c r="AP505" s="2" t="s">
        <v>89</v>
      </c>
    </row>
    <row r="506" customFormat="false" ht="15" hidden="false" customHeight="false" outlineLevel="0" collapsed="false">
      <c r="A506" s="8" t="s">
        <v>6225</v>
      </c>
      <c r="B506" s="8" t="s">
        <v>6225</v>
      </c>
      <c r="C506" s="2" t="s">
        <v>6226</v>
      </c>
      <c r="D506" s="2" t="s">
        <v>6227</v>
      </c>
      <c r="E506" s="2" t="s">
        <v>6228</v>
      </c>
      <c r="F506" s="9" t="n">
        <f aca="false">Precios!R506</f>
        <v>96</v>
      </c>
      <c r="G506" s="2" t="n">
        <v>599</v>
      </c>
      <c r="H506" s="10" t="str">
        <f aca="false">Parámetros!$B$28</f>
        <v>Nuevo</v>
      </c>
      <c r="I506" s="10" t="str">
        <f aca="false">Parámetros!$B$29</f>
        <v>Clásica</v>
      </c>
      <c r="J506" s="11" t="s">
        <v>6229</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t="s">
        <v>6230</v>
      </c>
      <c r="P506" s="2" t="s">
        <v>6231</v>
      </c>
      <c r="Q506" s="2" t="s">
        <v>6232</v>
      </c>
      <c r="R506" s="2" t="s">
        <v>6233</v>
      </c>
      <c r="S506" s="2" t="s">
        <v>6234</v>
      </c>
      <c r="T506" s="2" t="s">
        <v>6235</v>
      </c>
      <c r="U506" s="2" t="n">
        <v>3</v>
      </c>
      <c r="V506" s="2" t="s">
        <v>171</v>
      </c>
      <c r="W506" s="2" t="n">
        <v>3</v>
      </c>
      <c r="X506" s="2"/>
      <c r="Y506" s="2"/>
      <c r="Z506" s="2"/>
      <c r="AA506" s="2"/>
      <c r="AB506" s="2"/>
      <c r="AC506" s="2"/>
      <c r="AD506" s="2" t="s">
        <v>103</v>
      </c>
      <c r="AE506" s="2"/>
      <c r="AF506" s="2"/>
      <c r="AG506" s="2" t="s">
        <v>6236</v>
      </c>
      <c r="AH506" s="2" t="s">
        <v>6237</v>
      </c>
      <c r="AI506" s="2" t="s">
        <v>6238</v>
      </c>
      <c r="AJ506" s="2"/>
      <c r="AK506" s="2"/>
      <c r="AL506" s="2"/>
      <c r="AM506" s="2"/>
      <c r="AN506" s="2" t="s">
        <v>87</v>
      </c>
      <c r="AO506" s="2" t="s">
        <v>6239</v>
      </c>
      <c r="AP506" s="2" t="s">
        <v>89</v>
      </c>
    </row>
    <row r="507" customFormat="false" ht="15" hidden="false" customHeight="false" outlineLevel="0" collapsed="false">
      <c r="A507" s="8" t="s">
        <v>6240</v>
      </c>
      <c r="B507" s="8" t="s">
        <v>6240</v>
      </c>
      <c r="C507" s="2" t="s">
        <v>6241</v>
      </c>
      <c r="D507" s="2" t="s">
        <v>144</v>
      </c>
      <c r="E507" s="2" t="s">
        <v>145</v>
      </c>
      <c r="F507" s="9" t="n">
        <f aca="false">Precios!R507</f>
        <v>718</v>
      </c>
      <c r="G507" s="2" t="n">
        <v>0</v>
      </c>
      <c r="H507" s="10" t="str">
        <f aca="false">Parámetros!$B$28</f>
        <v>Nuevo</v>
      </c>
      <c r="I507" s="10" t="str">
        <f aca="false">Parámetros!$B$29</f>
        <v>Clásica</v>
      </c>
      <c r="J507" s="11" t="s">
        <v>6242</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t="s">
        <v>6243</v>
      </c>
      <c r="P507" s="2" t="s">
        <v>6244</v>
      </c>
      <c r="Q507" s="2" t="s">
        <v>1523</v>
      </c>
      <c r="R507" s="2" t="s">
        <v>6245</v>
      </c>
      <c r="S507" s="2"/>
      <c r="T507" s="2" t="s">
        <v>6246</v>
      </c>
      <c r="U507" s="2" t="n">
        <v>14</v>
      </c>
      <c r="V507" s="2" t="s">
        <v>133</v>
      </c>
      <c r="W507" s="2" t="n">
        <v>14</v>
      </c>
      <c r="X507" s="2" t="s">
        <v>6247</v>
      </c>
      <c r="Y507" s="2" t="s">
        <v>4251</v>
      </c>
      <c r="Z507" s="2" t="s">
        <v>136</v>
      </c>
      <c r="AA507" s="2"/>
      <c r="AB507" s="2"/>
      <c r="AC507" s="2"/>
      <c r="AD507" s="2"/>
      <c r="AE507" s="2"/>
      <c r="AF507" s="2" t="s">
        <v>6248</v>
      </c>
      <c r="AG507" s="2" t="s">
        <v>6249</v>
      </c>
      <c r="AH507" s="2" t="s">
        <v>6250</v>
      </c>
      <c r="AI507" s="2" t="s">
        <v>6251</v>
      </c>
      <c r="AJ507" s="2"/>
      <c r="AK507" s="2"/>
      <c r="AL507" s="2"/>
      <c r="AM507" s="2"/>
      <c r="AN507" s="2" t="s">
        <v>87</v>
      </c>
      <c r="AO507" s="2" t="s">
        <v>6252</v>
      </c>
      <c r="AP507" s="2" t="s">
        <v>89</v>
      </c>
    </row>
    <row r="508" customFormat="false" ht="15" hidden="false" customHeight="false" outlineLevel="0" collapsed="false">
      <c r="A508" s="8" t="s">
        <v>6253</v>
      </c>
      <c r="B508" s="8" t="s">
        <v>6253</v>
      </c>
      <c r="C508" s="2" t="s">
        <v>6254</v>
      </c>
      <c r="D508" s="2" t="s">
        <v>1677</v>
      </c>
      <c r="E508" s="2" t="s">
        <v>1678</v>
      </c>
      <c r="F508" s="9" t="n">
        <f aca="false">Precios!R508</f>
        <v>537</v>
      </c>
      <c r="G508" s="2" t="n">
        <v>66</v>
      </c>
      <c r="H508" s="10" t="str">
        <f aca="false">Parámetros!$B$28</f>
        <v>Nuevo</v>
      </c>
      <c r="I508" s="10" t="str">
        <f aca="false">Parámetros!$B$29</f>
        <v>Clásica</v>
      </c>
      <c r="J508" s="11" t="s">
        <v>6255</v>
      </c>
      <c r="K508" s="10" t="str">
        <f aca="false">Parámetros!$B$30</f>
        <v>Mercado Envíos</v>
      </c>
      <c r="L508" s="2" t="str">
        <f aca="false">IF(F508&gt;=Parámetros!$B$7,"Envío gratis (obligatorio en Mercado Libre)",Parámetros!$B$31)</f>
        <v>Envío gratis (obligatorio en Mercado Libre)</v>
      </c>
      <c r="M508" s="10" t="str">
        <f aca="false">Parámetros!$B$32</f>
        <v>No acepto</v>
      </c>
      <c r="N508" s="10" t="str">
        <f aca="false">Parámetros!$B$33</f>
        <v>Sin garantía</v>
      </c>
      <c r="O508" s="2" t="s">
        <v>6256</v>
      </c>
      <c r="P508" s="2" t="s">
        <v>6257</v>
      </c>
      <c r="Q508" s="2" t="s">
        <v>6257</v>
      </c>
      <c r="R508" s="2" t="s">
        <v>6258</v>
      </c>
      <c r="S508" s="2"/>
      <c r="T508" s="2" t="s">
        <v>6259</v>
      </c>
      <c r="U508" s="2" t="n">
        <v>200</v>
      </c>
      <c r="V508" s="2" t="s">
        <v>77</v>
      </c>
      <c r="W508" s="2" t="n">
        <v>1</v>
      </c>
      <c r="X508" s="2" t="s">
        <v>5360</v>
      </c>
      <c r="Y508" s="2" t="s">
        <v>5361</v>
      </c>
      <c r="Z508" s="2" t="s">
        <v>6260</v>
      </c>
      <c r="AA508" s="2"/>
      <c r="AB508" s="2"/>
      <c r="AC508" s="2" t="s">
        <v>6261</v>
      </c>
      <c r="AD508" s="2"/>
      <c r="AE508" s="2"/>
      <c r="AF508" s="2" t="s">
        <v>6262</v>
      </c>
      <c r="AG508" s="2" t="s">
        <v>6263</v>
      </c>
      <c r="AH508" s="2" t="s">
        <v>6264</v>
      </c>
      <c r="AI508" s="2" t="s">
        <v>6265</v>
      </c>
      <c r="AJ508" s="2"/>
      <c r="AK508" s="2"/>
      <c r="AL508" s="2"/>
      <c r="AM508" s="2"/>
      <c r="AN508" s="2" t="s">
        <v>87</v>
      </c>
      <c r="AO508" s="2" t="s">
        <v>6266</v>
      </c>
      <c r="AP508" s="2" t="s">
        <v>89</v>
      </c>
    </row>
    <row r="509" customFormat="false" ht="15" hidden="false" customHeight="false" outlineLevel="0" collapsed="false">
      <c r="A509" s="8" t="s">
        <v>6267</v>
      </c>
      <c r="B509" s="8" t="s">
        <v>6267</v>
      </c>
      <c r="C509" s="2" t="s">
        <v>6268</v>
      </c>
      <c r="D509" s="2" t="s">
        <v>303</v>
      </c>
      <c r="E509" s="2" t="s">
        <v>304</v>
      </c>
      <c r="F509" s="9" t="n">
        <f aca="false">Precios!R509</f>
        <v>201</v>
      </c>
      <c r="G509" s="2" t="n">
        <v>600</v>
      </c>
      <c r="H509" s="10" t="str">
        <f aca="false">Parámetros!$B$28</f>
        <v>Nuevo</v>
      </c>
      <c r="I509" s="10" t="str">
        <f aca="false">Parámetros!$B$29</f>
        <v>Clásica</v>
      </c>
      <c r="J509" s="11" t="s">
        <v>6269</v>
      </c>
      <c r="K509" s="10" t="str">
        <f aca="false">Parámetros!$B$30</f>
        <v>Mercado Envíos</v>
      </c>
      <c r="L509" s="2" t="str">
        <f aca="false">IF(F509&gt;=Parámetros!$B$7,"Envío gratis (obligatorio en Mercado Libre)",Parámetros!$B$31)</f>
        <v>A cargo del comprador</v>
      </c>
      <c r="M509" s="10" t="str">
        <f aca="false">Parámetros!$B$32</f>
        <v>No acepto</v>
      </c>
      <c r="N509" s="10" t="str">
        <f aca="false">Parámetros!$B$33</f>
        <v>Sin garantía</v>
      </c>
      <c r="O509" s="2" t="s">
        <v>6270</v>
      </c>
      <c r="P509" s="2" t="s">
        <v>4446</v>
      </c>
      <c r="Q509" s="2" t="s">
        <v>129</v>
      </c>
      <c r="R509" s="2" t="s">
        <v>6271</v>
      </c>
      <c r="S509" s="2" t="s">
        <v>5514</v>
      </c>
      <c r="T509" s="2" t="s">
        <v>6272</v>
      </c>
      <c r="U509" s="2" t="n">
        <v>10</v>
      </c>
      <c r="V509" s="2" t="s">
        <v>133</v>
      </c>
      <c r="W509" s="2" t="n">
        <v>10</v>
      </c>
      <c r="X509" s="2" t="s">
        <v>6273</v>
      </c>
      <c r="Y509" s="2" t="s">
        <v>6274</v>
      </c>
      <c r="Z509" s="2" t="s">
        <v>136</v>
      </c>
      <c r="AA509" s="2" t="s">
        <v>547</v>
      </c>
      <c r="AB509" s="2"/>
      <c r="AC509" s="2" t="s">
        <v>3187</v>
      </c>
      <c r="AD509" s="2"/>
      <c r="AE509" s="2"/>
      <c r="AF509" s="2" t="s">
        <v>6275</v>
      </c>
      <c r="AG509" s="2" t="s">
        <v>6276</v>
      </c>
      <c r="AH509" s="2" t="s">
        <v>6277</v>
      </c>
      <c r="AI509" s="2" t="s">
        <v>6278</v>
      </c>
      <c r="AJ509" s="2"/>
      <c r="AK509" s="2"/>
      <c r="AL509" s="2"/>
      <c r="AM509" s="2"/>
      <c r="AN509" s="2" t="s">
        <v>87</v>
      </c>
      <c r="AO509" s="2" t="s">
        <v>6279</v>
      </c>
      <c r="AP509" s="2" t="s">
        <v>89</v>
      </c>
    </row>
    <row r="510" customFormat="false" ht="15" hidden="false" customHeight="false" outlineLevel="0" collapsed="false">
      <c r="A510" s="8" t="s">
        <v>6280</v>
      </c>
      <c r="B510" s="8" t="s">
        <v>6280</v>
      </c>
      <c r="C510" s="2" t="s">
        <v>6281</v>
      </c>
      <c r="D510" s="2" t="s">
        <v>6282</v>
      </c>
      <c r="E510" s="2" t="s">
        <v>6283</v>
      </c>
      <c r="F510" s="9" t="n">
        <f aca="false">Precios!R510</f>
        <v>61</v>
      </c>
      <c r="G510" s="2" t="n">
        <v>2321</v>
      </c>
      <c r="H510" s="10" t="str">
        <f aca="false">Parámetros!$B$28</f>
        <v>Nuevo</v>
      </c>
      <c r="I510" s="10" t="str">
        <f aca="false">Parámetros!$B$29</f>
        <v>Clásica</v>
      </c>
      <c r="J510" s="11" t="s">
        <v>6284</v>
      </c>
      <c r="K510" s="10" t="str">
        <f aca="false">Parámetros!$B$30</f>
        <v>Mercado Envíos</v>
      </c>
      <c r="L510" s="2" t="str">
        <f aca="false">IF(F510&gt;=Parámetros!$B$7,"Envío gratis (obligatorio en Mercado Libre)",Parámetros!$B$31)</f>
        <v>A cargo del comprador</v>
      </c>
      <c r="M510" s="10" t="str">
        <f aca="false">Parámetros!$B$32</f>
        <v>No acepto</v>
      </c>
      <c r="N510" s="10" t="str">
        <f aca="false">Parámetros!$B$33</f>
        <v>Sin garantía</v>
      </c>
      <c r="O510" s="2" t="s">
        <v>6285</v>
      </c>
      <c r="P510" s="2" t="s">
        <v>6286</v>
      </c>
      <c r="Q510" s="2" t="s">
        <v>6287</v>
      </c>
      <c r="R510" s="2" t="s">
        <v>6288</v>
      </c>
      <c r="S510" s="2" t="s">
        <v>6289</v>
      </c>
      <c r="T510" s="2" t="s">
        <v>6290</v>
      </c>
      <c r="U510" s="2" t="n">
        <v>40</v>
      </c>
      <c r="V510" s="2" t="s">
        <v>878</v>
      </c>
      <c r="W510" s="2" t="n">
        <v>40</v>
      </c>
      <c r="X510" s="2"/>
      <c r="Y510" s="2"/>
      <c r="Z510" s="2"/>
      <c r="AA510" s="2"/>
      <c r="AB510" s="2"/>
      <c r="AC510" s="2"/>
      <c r="AD510" s="2"/>
      <c r="AE510" s="2" t="s">
        <v>5442</v>
      </c>
      <c r="AF510" s="2"/>
      <c r="AG510" s="2" t="s">
        <v>6291</v>
      </c>
      <c r="AH510" s="2" t="s">
        <v>6292</v>
      </c>
      <c r="AI510" s="2" t="s">
        <v>6293</v>
      </c>
      <c r="AJ510" s="2" t="s">
        <v>6294</v>
      </c>
      <c r="AK510" s="2"/>
      <c r="AL510" s="2"/>
      <c r="AM510" s="2"/>
      <c r="AN510" s="2" t="s">
        <v>175</v>
      </c>
      <c r="AO510" s="2" t="s">
        <v>6295</v>
      </c>
      <c r="AP510" s="2" t="s">
        <v>89</v>
      </c>
    </row>
    <row r="511" customFormat="false" ht="15" hidden="false" customHeight="false" outlineLevel="0" collapsed="false">
      <c r="A511" s="8" t="s">
        <v>6296</v>
      </c>
      <c r="B511" s="8" t="s">
        <v>6296</v>
      </c>
      <c r="C511" s="2" t="s">
        <v>6297</v>
      </c>
      <c r="D511" s="2" t="s">
        <v>5538</v>
      </c>
      <c r="E511" s="2" t="s">
        <v>5539</v>
      </c>
      <c r="F511" s="9" t="n">
        <f aca="false">Precios!R511</f>
        <v>58</v>
      </c>
      <c r="G511" s="2" t="n">
        <v>776</v>
      </c>
      <c r="H511" s="10" t="str">
        <f aca="false">Parámetros!$B$28</f>
        <v>Nuevo</v>
      </c>
      <c r="I511" s="10" t="str">
        <f aca="false">Parámetros!$B$29</f>
        <v>Clásica</v>
      </c>
      <c r="J511" s="11" t="s">
        <v>6298</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t="s">
        <v>6299</v>
      </c>
      <c r="P511" s="2" t="s">
        <v>5542</v>
      </c>
      <c r="Q511" s="2" t="s">
        <v>2427</v>
      </c>
      <c r="R511" s="2" t="s">
        <v>5542</v>
      </c>
      <c r="S511" s="2" t="s">
        <v>6300</v>
      </c>
      <c r="T511" s="2" t="s">
        <v>6208</v>
      </c>
      <c r="U511" s="2" t="n">
        <v>625</v>
      </c>
      <c r="V511" s="2" t="s">
        <v>77</v>
      </c>
      <c r="W511" s="2" t="n">
        <v>1</v>
      </c>
      <c r="X511" s="2" t="s">
        <v>6209</v>
      </c>
      <c r="Y511" s="2"/>
      <c r="Z511" s="2" t="s">
        <v>136</v>
      </c>
      <c r="AA511" s="2" t="s">
        <v>5701</v>
      </c>
      <c r="AB511" s="2"/>
      <c r="AC511" s="2" t="s">
        <v>6301</v>
      </c>
      <c r="AD511" s="2"/>
      <c r="AE511" s="2"/>
      <c r="AF511" s="2" t="s">
        <v>5702</v>
      </c>
      <c r="AG511" s="2" t="s">
        <v>6210</v>
      </c>
      <c r="AH511" s="2" t="s">
        <v>6302</v>
      </c>
      <c r="AI511" s="2" t="s">
        <v>6303</v>
      </c>
      <c r="AJ511" s="2" t="s">
        <v>6304</v>
      </c>
      <c r="AK511" s="2"/>
      <c r="AL511" s="2"/>
      <c r="AM511" s="2"/>
      <c r="AN511" s="2" t="s">
        <v>87</v>
      </c>
      <c r="AO511" s="2" t="s">
        <v>6305</v>
      </c>
      <c r="AP511" s="2" t="s">
        <v>89</v>
      </c>
    </row>
    <row r="512" customFormat="false" ht="15" hidden="false" customHeight="false" outlineLevel="0" collapsed="false">
      <c r="A512" s="8" t="s">
        <v>6306</v>
      </c>
      <c r="B512" s="8" t="s">
        <v>6306</v>
      </c>
      <c r="C512" s="2" t="s">
        <v>6307</v>
      </c>
      <c r="D512" s="2" t="s">
        <v>162</v>
      </c>
      <c r="E512" s="2" t="s">
        <v>163</v>
      </c>
      <c r="F512" s="9" t="n">
        <f aca="false">Precios!R512</f>
        <v>251</v>
      </c>
      <c r="G512" s="2" t="n">
        <v>96</v>
      </c>
      <c r="H512" s="10" t="str">
        <f aca="false">Parámetros!$B$28</f>
        <v>Nuevo</v>
      </c>
      <c r="I512" s="10" t="str">
        <f aca="false">Parámetros!$B$29</f>
        <v>Clásica</v>
      </c>
      <c r="J512" s="11" t="s">
        <v>6308</v>
      </c>
      <c r="K512" s="10" t="str">
        <f aca="false">Parámetros!$B$30</f>
        <v>Mercado Envíos</v>
      </c>
      <c r="L512" s="2" t="str">
        <f aca="false">IF(F512&gt;=Parámetros!$B$7,"Envío gratis (obligatorio en Mercado Libre)",Parámetros!$B$31)</f>
        <v>A cargo del comprador</v>
      </c>
      <c r="M512" s="10" t="str">
        <f aca="false">Parámetros!$B$32</f>
        <v>No acepto</v>
      </c>
      <c r="N512" s="10" t="str">
        <f aca="false">Parámetros!$B$33</f>
        <v>Sin garantía</v>
      </c>
      <c r="O512" s="2" t="s">
        <v>6309</v>
      </c>
      <c r="P512" s="2" t="s">
        <v>6310</v>
      </c>
      <c r="Q512" s="2" t="s">
        <v>6311</v>
      </c>
      <c r="R512" s="2" t="s">
        <v>6233</v>
      </c>
      <c r="S512" s="2" t="s">
        <v>6312</v>
      </c>
      <c r="T512" s="2" t="s">
        <v>6313</v>
      </c>
      <c r="U512" s="2" t="n">
        <v>40</v>
      </c>
      <c r="V512" s="2" t="s">
        <v>171</v>
      </c>
      <c r="W512" s="2" t="n">
        <v>40</v>
      </c>
      <c r="X512" s="2"/>
      <c r="Y512" s="2"/>
      <c r="Z512" s="2"/>
      <c r="AA512" s="2" t="s">
        <v>6314</v>
      </c>
      <c r="AB512" s="2" t="s">
        <v>6315</v>
      </c>
      <c r="AC512" s="2"/>
      <c r="AD512" s="2" t="s">
        <v>103</v>
      </c>
      <c r="AE512" s="2"/>
      <c r="AF512" s="2"/>
      <c r="AG512" s="2" t="s">
        <v>6316</v>
      </c>
      <c r="AH512" s="2" t="s">
        <v>6317</v>
      </c>
      <c r="AI512" s="2" t="s">
        <v>6318</v>
      </c>
      <c r="AJ512" s="2" t="s">
        <v>6319</v>
      </c>
      <c r="AK512" s="2"/>
      <c r="AL512" s="2"/>
      <c r="AM512" s="2"/>
      <c r="AN512" s="2" t="s">
        <v>175</v>
      </c>
      <c r="AO512" s="2" t="s">
        <v>6320</v>
      </c>
      <c r="AP512" s="2" t="s">
        <v>89</v>
      </c>
    </row>
    <row r="513" customFormat="false" ht="15" hidden="false" customHeight="false" outlineLevel="0" collapsed="false">
      <c r="A513" s="8" t="s">
        <v>6321</v>
      </c>
      <c r="B513" s="8" t="s">
        <v>6321</v>
      </c>
      <c r="C513" s="2" t="s">
        <v>6322</v>
      </c>
      <c r="D513" s="2" t="s">
        <v>750</v>
      </c>
      <c r="E513" s="2" t="s">
        <v>751</v>
      </c>
      <c r="F513" s="9" t="n">
        <f aca="false">Precios!R513</f>
        <v>676</v>
      </c>
      <c r="G513" s="2" t="n">
        <v>96</v>
      </c>
      <c r="H513" s="10" t="str">
        <f aca="false">Parámetros!$B$28</f>
        <v>Nuevo</v>
      </c>
      <c r="I513" s="10" t="str">
        <f aca="false">Parámetros!$B$29</f>
        <v>Clásica</v>
      </c>
      <c r="J513" s="11" t="s">
        <v>6323</v>
      </c>
      <c r="K513" s="10" t="str">
        <f aca="false">Parámetros!$B$30</f>
        <v>Mercado Envíos</v>
      </c>
      <c r="L513" s="2" t="str">
        <f aca="false">IF(F513&gt;=Parámetros!$B$7,"Envío gratis (obligatorio en Mercado Libre)",Parámetros!$B$31)</f>
        <v>Envío gratis (obligatorio en Mercado Libre)</v>
      </c>
      <c r="M513" s="10" t="str">
        <f aca="false">Parámetros!$B$32</f>
        <v>No acepto</v>
      </c>
      <c r="N513" s="10" t="str">
        <f aca="false">Parámetros!$B$33</f>
        <v>Sin garantía</v>
      </c>
      <c r="O513" s="2" t="s">
        <v>6324</v>
      </c>
      <c r="P513" s="2" t="s">
        <v>6325</v>
      </c>
      <c r="Q513" s="2" t="s">
        <v>6326</v>
      </c>
      <c r="R513" s="2" t="s">
        <v>6327</v>
      </c>
      <c r="S513" s="2"/>
      <c r="T513" s="2" t="s">
        <v>6328</v>
      </c>
      <c r="U513" s="2" t="n">
        <v>120</v>
      </c>
      <c r="V513" s="2" t="s">
        <v>2684</v>
      </c>
      <c r="W513" s="2" t="n">
        <v>1</v>
      </c>
      <c r="X513" s="2" t="s">
        <v>6329</v>
      </c>
      <c r="Y513" s="2" t="s">
        <v>6330</v>
      </c>
      <c r="Z513" s="2" t="s">
        <v>4114</v>
      </c>
      <c r="AA513" s="2" t="s">
        <v>6331</v>
      </c>
      <c r="AB513" s="2"/>
      <c r="AC513" s="2"/>
      <c r="AD513" s="2"/>
      <c r="AE513" s="2"/>
      <c r="AF513" s="2"/>
      <c r="AG513" s="2" t="s">
        <v>6332</v>
      </c>
      <c r="AH513" s="2" t="s">
        <v>6333</v>
      </c>
      <c r="AI513" s="2" t="s">
        <v>6334</v>
      </c>
      <c r="AJ513" s="2" t="s">
        <v>6335</v>
      </c>
      <c r="AK513" s="2"/>
      <c r="AL513" s="2"/>
      <c r="AM513" s="2"/>
      <c r="AN513" s="2" t="s">
        <v>87</v>
      </c>
      <c r="AO513" s="2" t="s">
        <v>6336</v>
      </c>
      <c r="AP513" s="2" t="s">
        <v>89</v>
      </c>
    </row>
    <row r="514" customFormat="false" ht="15" hidden="false" customHeight="false" outlineLevel="0" collapsed="false">
      <c r="A514" s="8" t="s">
        <v>6337</v>
      </c>
      <c r="B514" s="8" t="s">
        <v>6337</v>
      </c>
      <c r="C514" s="2" t="s">
        <v>6338</v>
      </c>
      <c r="D514" s="2" t="s">
        <v>144</v>
      </c>
      <c r="E514" s="2" t="s">
        <v>145</v>
      </c>
      <c r="F514" s="9" t="n">
        <f aca="false">Precios!R514</f>
        <v>257</v>
      </c>
      <c r="G514" s="2" t="n">
        <v>767</v>
      </c>
      <c r="H514" s="10" t="str">
        <f aca="false">Parámetros!$B$28</f>
        <v>Nuevo</v>
      </c>
      <c r="I514" s="10" t="str">
        <f aca="false">Parámetros!$B$29</f>
        <v>Clásica</v>
      </c>
      <c r="J514" s="11" t="s">
        <v>6339</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t="s">
        <v>6340</v>
      </c>
      <c r="P514" s="2" t="s">
        <v>1344</v>
      </c>
      <c r="Q514" s="2" t="s">
        <v>6341</v>
      </c>
      <c r="R514" s="2" t="s">
        <v>1344</v>
      </c>
      <c r="S514" s="2"/>
      <c r="T514" s="2" t="s">
        <v>6342</v>
      </c>
      <c r="U514" s="2" t="n">
        <v>24</v>
      </c>
      <c r="V514" s="2" t="s">
        <v>133</v>
      </c>
      <c r="W514" s="2" t="n">
        <v>24</v>
      </c>
      <c r="X514" s="2" t="s">
        <v>6343</v>
      </c>
      <c r="Y514" s="2" t="s">
        <v>2268</v>
      </c>
      <c r="Z514" s="2" t="s">
        <v>136</v>
      </c>
      <c r="AA514" s="2" t="s">
        <v>3784</v>
      </c>
      <c r="AB514" s="2"/>
      <c r="AC514" s="2"/>
      <c r="AD514" s="2"/>
      <c r="AE514" s="2"/>
      <c r="AF514" s="2" t="s">
        <v>6344</v>
      </c>
      <c r="AG514" s="2" t="s">
        <v>6345</v>
      </c>
      <c r="AH514" s="2" t="s">
        <v>6346</v>
      </c>
      <c r="AI514" s="2" t="s">
        <v>6347</v>
      </c>
      <c r="AJ514" s="2"/>
      <c r="AK514" s="2"/>
      <c r="AL514" s="2"/>
      <c r="AM514" s="2"/>
      <c r="AN514" s="2" t="s">
        <v>87</v>
      </c>
      <c r="AO514" s="2" t="s">
        <v>6348</v>
      </c>
      <c r="AP514" s="2" t="s">
        <v>89</v>
      </c>
    </row>
    <row r="515" customFormat="false" ht="15" hidden="false" customHeight="false" outlineLevel="0" collapsed="false">
      <c r="A515" s="8" t="s">
        <v>6349</v>
      </c>
      <c r="B515" s="8" t="s">
        <v>6349</v>
      </c>
      <c r="C515" s="2" t="s">
        <v>6350</v>
      </c>
      <c r="D515" s="2" t="s">
        <v>124</v>
      </c>
      <c r="E515" s="2" t="s">
        <v>125</v>
      </c>
      <c r="F515" s="9" t="n">
        <f aca="false">Precios!R515</f>
        <v>1998</v>
      </c>
      <c r="G515" s="2" t="n">
        <v>60</v>
      </c>
      <c r="H515" s="10" t="str">
        <f aca="false">Parámetros!$B$28</f>
        <v>Nuevo</v>
      </c>
      <c r="I515" s="10" t="str">
        <f aca="false">Parámetros!$B$29</f>
        <v>Clásica</v>
      </c>
      <c r="J515" s="11" t="s">
        <v>6351</v>
      </c>
      <c r="K515" s="10" t="str">
        <f aca="false">Parámetros!$B$30</f>
        <v>Mercado Envíos</v>
      </c>
      <c r="L515" s="2" t="str">
        <f aca="false">IF(F515&gt;=Parámetros!$B$7,"Envío gratis (obligatorio en Mercado Libre)",Parámetros!$B$31)</f>
        <v>Envío gratis (obligatorio en Mercado Libre)</v>
      </c>
      <c r="M515" s="10" t="str">
        <f aca="false">Parámetros!$B$32</f>
        <v>No acepto</v>
      </c>
      <c r="N515" s="10" t="str">
        <f aca="false">Parámetros!$B$33</f>
        <v>Sin garantía</v>
      </c>
      <c r="O515" s="2" t="s">
        <v>6352</v>
      </c>
      <c r="P515" s="2" t="s">
        <v>6353</v>
      </c>
      <c r="Q515" s="2" t="s">
        <v>129</v>
      </c>
      <c r="R515" s="2" t="s">
        <v>6353</v>
      </c>
      <c r="S515" s="2"/>
      <c r="T515" s="2" t="s">
        <v>6354</v>
      </c>
      <c r="U515" s="2" t="n">
        <v>28</v>
      </c>
      <c r="V515" s="2" t="s">
        <v>1736</v>
      </c>
      <c r="W515" s="2" t="n">
        <v>28</v>
      </c>
      <c r="X515" s="2" t="s">
        <v>6355</v>
      </c>
      <c r="Y515" s="2" t="s">
        <v>6356</v>
      </c>
      <c r="Z515" s="2" t="s">
        <v>136</v>
      </c>
      <c r="AA515" s="2"/>
      <c r="AB515" s="2"/>
      <c r="AC515" s="2"/>
      <c r="AD515" s="2"/>
      <c r="AE515" s="2"/>
      <c r="AF515" s="2" t="s">
        <v>6357</v>
      </c>
      <c r="AG515" s="2" t="s">
        <v>6358</v>
      </c>
      <c r="AH515" s="2" t="s">
        <v>6359</v>
      </c>
      <c r="AI515" s="2" t="s">
        <v>6360</v>
      </c>
      <c r="AJ515" s="2"/>
      <c r="AK515" s="2"/>
      <c r="AL515" s="2"/>
      <c r="AM515" s="2"/>
      <c r="AN515" s="2" t="s">
        <v>87</v>
      </c>
      <c r="AO515" s="2" t="s">
        <v>6361</v>
      </c>
      <c r="AP515" s="2" t="s">
        <v>89</v>
      </c>
    </row>
    <row r="516" customFormat="false" ht="15" hidden="false" customHeight="false" outlineLevel="0" collapsed="false">
      <c r="A516" s="8" t="s">
        <v>6362</v>
      </c>
      <c r="B516" s="8" t="s">
        <v>6362</v>
      </c>
      <c r="C516" s="2" t="s">
        <v>6363</v>
      </c>
      <c r="D516" s="2" t="s">
        <v>5369</v>
      </c>
      <c r="E516" s="2" t="s">
        <v>5370</v>
      </c>
      <c r="F516" s="9" t="n">
        <f aca="false">Precios!R516</f>
        <v>188</v>
      </c>
      <c r="G516" s="2" t="n">
        <v>192</v>
      </c>
      <c r="H516" s="10" t="str">
        <f aca="false">Parámetros!$B$28</f>
        <v>Nuevo</v>
      </c>
      <c r="I516" s="10" t="str">
        <f aca="false">Parámetros!$B$29</f>
        <v>Clásica</v>
      </c>
      <c r="J516" s="11" t="s">
        <v>6364</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c r="P516" s="2" t="s">
        <v>5373</v>
      </c>
      <c r="Q516" s="2" t="s">
        <v>6365</v>
      </c>
      <c r="R516" s="2" t="s">
        <v>6366</v>
      </c>
      <c r="S516" s="2"/>
      <c r="T516" s="2" t="s">
        <v>6367</v>
      </c>
      <c r="U516" s="2" t="n">
        <v>30</v>
      </c>
      <c r="V516" s="2" t="s">
        <v>171</v>
      </c>
      <c r="W516" s="2" t="n">
        <v>30</v>
      </c>
      <c r="X516" s="2"/>
      <c r="Y516" s="2"/>
      <c r="Z516" s="2"/>
      <c r="AA516" s="2"/>
      <c r="AB516" s="2"/>
      <c r="AC516" s="2"/>
      <c r="AD516" s="2"/>
      <c r="AE516" s="2"/>
      <c r="AF516" s="2"/>
      <c r="AG516" s="2" t="s">
        <v>6368</v>
      </c>
      <c r="AH516" s="2" t="s">
        <v>6369</v>
      </c>
      <c r="AI516" s="2"/>
      <c r="AJ516" s="2"/>
      <c r="AK516" s="2"/>
      <c r="AL516" s="2"/>
      <c r="AM516" s="2"/>
      <c r="AN516" s="2" t="s">
        <v>87</v>
      </c>
      <c r="AO516" s="2" t="s">
        <v>6370</v>
      </c>
      <c r="AP516" s="2" t="s">
        <v>89</v>
      </c>
    </row>
    <row r="517" customFormat="false" ht="15" hidden="false" customHeight="false" outlineLevel="0" collapsed="false">
      <c r="A517" s="8" t="s">
        <v>6371</v>
      </c>
      <c r="B517" s="8" t="s">
        <v>6371</v>
      </c>
      <c r="C517" s="2" t="s">
        <v>6372</v>
      </c>
      <c r="D517" s="2" t="s">
        <v>303</v>
      </c>
      <c r="E517" s="2" t="s">
        <v>304</v>
      </c>
      <c r="F517" s="9" t="n">
        <f aca="false">Precios!R517</f>
        <v>473</v>
      </c>
      <c r="G517" s="2" t="n">
        <v>0</v>
      </c>
      <c r="H517" s="10" t="str">
        <f aca="false">Parámetros!$B$28</f>
        <v>Nuevo</v>
      </c>
      <c r="I517" s="10" t="str">
        <f aca="false">Parámetros!$B$29</f>
        <v>Clásica</v>
      </c>
      <c r="J517" s="11" t="s">
        <v>6373</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t="s">
        <v>6374</v>
      </c>
      <c r="P517" s="2" t="s">
        <v>6375</v>
      </c>
      <c r="Q517" s="2" t="s">
        <v>6376</v>
      </c>
      <c r="R517" s="2" t="s">
        <v>6377</v>
      </c>
      <c r="S517" s="2" t="s">
        <v>6378</v>
      </c>
      <c r="T517" s="2" t="s">
        <v>6379</v>
      </c>
      <c r="U517" s="2" t="n">
        <v>60</v>
      </c>
      <c r="V517" s="2" t="s">
        <v>133</v>
      </c>
      <c r="W517" s="2" t="n">
        <v>60</v>
      </c>
      <c r="X517" s="2"/>
      <c r="Y517" s="2"/>
      <c r="Z517" s="2" t="s">
        <v>136</v>
      </c>
      <c r="AA517" s="2" t="s">
        <v>6380</v>
      </c>
      <c r="AB517" s="2"/>
      <c r="AC517" s="2"/>
      <c r="AD517" s="2" t="s">
        <v>566</v>
      </c>
      <c r="AE517" s="2"/>
      <c r="AF517" s="2" t="s">
        <v>6381</v>
      </c>
      <c r="AG517" s="2" t="s">
        <v>6382</v>
      </c>
      <c r="AH517" s="2" t="s">
        <v>6383</v>
      </c>
      <c r="AI517" s="2" t="s">
        <v>6384</v>
      </c>
      <c r="AJ517" s="2"/>
      <c r="AK517" s="2"/>
      <c r="AL517" s="2"/>
      <c r="AM517" s="2"/>
      <c r="AN517" s="2" t="s">
        <v>87</v>
      </c>
      <c r="AO517" s="2" t="s">
        <v>6385</v>
      </c>
      <c r="AP517" s="2" t="s">
        <v>89</v>
      </c>
    </row>
    <row r="518" customFormat="false" ht="15" hidden="false" customHeight="false" outlineLevel="0" collapsed="false">
      <c r="A518" s="8" t="s">
        <v>6386</v>
      </c>
      <c r="B518" s="8" t="s">
        <v>6386</v>
      </c>
      <c r="C518" s="2" t="s">
        <v>6387</v>
      </c>
      <c r="D518" s="2" t="s">
        <v>612</v>
      </c>
      <c r="E518" s="2" t="s">
        <v>613</v>
      </c>
      <c r="F518" s="9" t="n">
        <f aca="false">Precios!R518</f>
        <v>54</v>
      </c>
      <c r="G518" s="2" t="n">
        <v>514</v>
      </c>
      <c r="H518" s="10" t="str">
        <f aca="false">Parámetros!$B$28</f>
        <v>Nuevo</v>
      </c>
      <c r="I518" s="10" t="str">
        <f aca="false">Parámetros!$B$29</f>
        <v>Clásica</v>
      </c>
      <c r="J518" s="11" t="s">
        <v>6388</v>
      </c>
      <c r="K518" s="10" t="str">
        <f aca="false">Parámetros!$B$30</f>
        <v>Mercado Envíos</v>
      </c>
      <c r="L518" s="2" t="str">
        <f aca="false">IF(F518&gt;=Parámetros!$B$7,"Envío gratis (obligatorio en Mercado Libre)",Parámetros!$B$31)</f>
        <v>A cargo del comprador</v>
      </c>
      <c r="M518" s="10" t="str">
        <f aca="false">Parámetros!$B$32</f>
        <v>No acepto</v>
      </c>
      <c r="N518" s="10" t="str">
        <f aca="false">Parámetros!$B$33</f>
        <v>Sin garantía</v>
      </c>
      <c r="O518" s="2" t="s">
        <v>6389</v>
      </c>
      <c r="P518" s="2" t="s">
        <v>616</v>
      </c>
      <c r="Q518" s="2" t="s">
        <v>617</v>
      </c>
      <c r="R518" s="2" t="s">
        <v>6390</v>
      </c>
      <c r="S518" s="2" t="s">
        <v>6391</v>
      </c>
      <c r="T518" s="2" t="s">
        <v>6392</v>
      </c>
      <c r="U518" s="2" t="n">
        <v>50</v>
      </c>
      <c r="V518" s="2" t="s">
        <v>77</v>
      </c>
      <c r="W518" s="2" t="n">
        <v>1</v>
      </c>
      <c r="X518" s="2"/>
      <c r="Y518" s="2"/>
      <c r="Z518" s="2"/>
      <c r="AA518" s="2"/>
      <c r="AB518" s="2"/>
      <c r="AC518" s="2" t="s">
        <v>6393</v>
      </c>
      <c r="AD518" s="2"/>
      <c r="AE518" s="2"/>
      <c r="AF518" s="2"/>
      <c r="AG518" s="2" t="s">
        <v>6394</v>
      </c>
      <c r="AH518" s="2" t="s">
        <v>6395</v>
      </c>
      <c r="AI518" s="2"/>
      <c r="AJ518" s="2"/>
      <c r="AK518" s="2"/>
      <c r="AL518" s="2"/>
      <c r="AM518" s="2"/>
      <c r="AN518" s="2" t="s">
        <v>175</v>
      </c>
      <c r="AO518" s="2" t="s">
        <v>6396</v>
      </c>
      <c r="AP518" s="2" t="s">
        <v>89</v>
      </c>
    </row>
    <row r="519" customFormat="false" ht="15" hidden="false" customHeight="false" outlineLevel="0" collapsed="false">
      <c r="A519" s="8" t="s">
        <v>6397</v>
      </c>
      <c r="B519" s="8" t="s">
        <v>6397</v>
      </c>
      <c r="C519" s="2" t="s">
        <v>6398</v>
      </c>
      <c r="D519" s="2" t="s">
        <v>1811</v>
      </c>
      <c r="E519" s="2" t="s">
        <v>1812</v>
      </c>
      <c r="F519" s="9" t="n">
        <f aca="false">Precios!R519</f>
        <v>334</v>
      </c>
      <c r="G519" s="2" t="n">
        <v>0</v>
      </c>
      <c r="H519" s="10" t="str">
        <f aca="false">Parámetros!$B$28</f>
        <v>Nuevo</v>
      </c>
      <c r="I519" s="10" t="str">
        <f aca="false">Parámetros!$B$29</f>
        <v>Clásica</v>
      </c>
      <c r="J519" s="11" t="s">
        <v>6399</v>
      </c>
      <c r="K519" s="10" t="str">
        <f aca="false">Parámetros!$B$30</f>
        <v>Mercado Envíos</v>
      </c>
      <c r="L519" s="2" t="str">
        <f aca="false">IF(F519&gt;=Parámetros!$B$7,"Envío gratis (obligatorio en Mercado Libre)",Parámetros!$B$31)</f>
        <v>Envío gratis (obligatorio en Mercado Libre)</v>
      </c>
      <c r="M519" s="10" t="str">
        <f aca="false">Parámetros!$B$32</f>
        <v>No acepto</v>
      </c>
      <c r="N519" s="10" t="str">
        <f aca="false">Parámetros!$B$33</f>
        <v>Sin garantía</v>
      </c>
      <c r="O519" s="2" t="s">
        <v>6400</v>
      </c>
      <c r="P519" s="2" t="s">
        <v>5475</v>
      </c>
      <c r="Q519" s="2" t="s">
        <v>791</v>
      </c>
      <c r="R519" s="2" t="s">
        <v>5476</v>
      </c>
      <c r="S519" s="2"/>
      <c r="T519" s="2" t="s">
        <v>6401</v>
      </c>
      <c r="U519" s="2" t="n">
        <v>120</v>
      </c>
      <c r="V519" s="2" t="s">
        <v>77</v>
      </c>
      <c r="W519" s="2" t="n">
        <v>1</v>
      </c>
      <c r="X519" s="2"/>
      <c r="Y519" s="2"/>
      <c r="Z519" s="2" t="s">
        <v>341</v>
      </c>
      <c r="AA519" s="2"/>
      <c r="AB519" s="2"/>
      <c r="AC519" s="2"/>
      <c r="AD519" s="2"/>
      <c r="AE519" s="2"/>
      <c r="AF519" s="2"/>
      <c r="AG519" s="2" t="s">
        <v>6402</v>
      </c>
      <c r="AH519" s="2" t="s">
        <v>6403</v>
      </c>
      <c r="AI519" s="2" t="s">
        <v>6404</v>
      </c>
      <c r="AJ519" s="2"/>
      <c r="AK519" s="2"/>
      <c r="AL519" s="2"/>
      <c r="AM519" s="2"/>
      <c r="AN519" s="2" t="s">
        <v>87</v>
      </c>
      <c r="AO519" s="2" t="s">
        <v>6405</v>
      </c>
      <c r="AP519" s="2" t="s">
        <v>89</v>
      </c>
    </row>
    <row r="520" customFormat="false" ht="15" hidden="false" customHeight="false" outlineLevel="0" collapsed="false">
      <c r="A520" s="8" t="s">
        <v>6406</v>
      </c>
      <c r="B520" s="8" t="s">
        <v>6406</v>
      </c>
      <c r="C520" s="2" t="s">
        <v>6407</v>
      </c>
      <c r="D520" s="2" t="s">
        <v>144</v>
      </c>
      <c r="E520" s="2" t="s">
        <v>145</v>
      </c>
      <c r="F520" s="9" t="n">
        <f aca="false">Precios!R520</f>
        <v>2248</v>
      </c>
      <c r="G520" s="2" t="n">
        <v>11</v>
      </c>
      <c r="H520" s="10" t="str">
        <f aca="false">Parámetros!$B$28</f>
        <v>Nuevo</v>
      </c>
      <c r="I520" s="10" t="str">
        <f aca="false">Parámetros!$B$29</f>
        <v>Clásica</v>
      </c>
      <c r="J520" s="11" t="s">
        <v>6408</v>
      </c>
      <c r="K520" s="10" t="str">
        <f aca="false">Parámetros!$B$30</f>
        <v>Mercado Envíos</v>
      </c>
      <c r="L520" s="2" t="str">
        <f aca="false">IF(F520&gt;=Parámetros!$B$7,"Envío gratis (obligatorio en Mercado Libre)",Parámetros!$B$31)</f>
        <v>Envío gratis (obligatorio en Mercado Libre)</v>
      </c>
      <c r="M520" s="10" t="str">
        <f aca="false">Parámetros!$B$32</f>
        <v>No acepto</v>
      </c>
      <c r="N520" s="10" t="str">
        <f aca="false">Parámetros!$B$33</f>
        <v>Sin garantía</v>
      </c>
      <c r="O520" s="2" t="s">
        <v>6409</v>
      </c>
      <c r="P520" s="2" t="s">
        <v>6410</v>
      </c>
      <c r="Q520" s="2" t="s">
        <v>5085</v>
      </c>
      <c r="R520" s="2" t="s">
        <v>6410</v>
      </c>
      <c r="S520" s="2"/>
      <c r="T520" s="2" t="s">
        <v>5415</v>
      </c>
      <c r="U520" s="2" t="n">
        <v>30</v>
      </c>
      <c r="V520" s="2" t="s">
        <v>133</v>
      </c>
      <c r="W520" s="2" t="n">
        <v>30</v>
      </c>
      <c r="X520" s="2" t="s">
        <v>6411</v>
      </c>
      <c r="Y520" s="2" t="s">
        <v>2587</v>
      </c>
      <c r="Z520" s="2" t="s">
        <v>136</v>
      </c>
      <c r="AA520" s="2"/>
      <c r="AB520" s="2"/>
      <c r="AC520" s="2"/>
      <c r="AD520" s="2"/>
      <c r="AE520" s="2"/>
      <c r="AF520" s="2"/>
      <c r="AG520" s="2" t="s">
        <v>6412</v>
      </c>
      <c r="AH520" s="2" t="s">
        <v>6413</v>
      </c>
      <c r="AI520" s="2" t="s">
        <v>6414</v>
      </c>
      <c r="AJ520" s="2"/>
      <c r="AK520" s="2"/>
      <c r="AL520" s="2"/>
      <c r="AM520" s="2"/>
      <c r="AN520" s="2" t="s">
        <v>87</v>
      </c>
      <c r="AO520" s="2" t="s">
        <v>6415</v>
      </c>
      <c r="AP520" s="2" t="s">
        <v>89</v>
      </c>
    </row>
    <row r="521" customFormat="false" ht="15" hidden="false" customHeight="false" outlineLevel="0" collapsed="false">
      <c r="A521" s="8" t="s">
        <v>6416</v>
      </c>
      <c r="B521" s="8" t="s">
        <v>6416</v>
      </c>
      <c r="C521" s="2" t="s">
        <v>6417</v>
      </c>
      <c r="D521" s="2" t="s">
        <v>556</v>
      </c>
      <c r="E521" s="2" t="s">
        <v>557</v>
      </c>
      <c r="F521" s="9" t="n">
        <f aca="false">Precios!R521</f>
        <v>570</v>
      </c>
      <c r="G521" s="2" t="n">
        <v>0</v>
      </c>
      <c r="H521" s="10" t="str">
        <f aca="false">Parámetros!$B$28</f>
        <v>Nuevo</v>
      </c>
      <c r="I521" s="10" t="str">
        <f aca="false">Parámetros!$B$29</f>
        <v>Clásica</v>
      </c>
      <c r="J521" s="11" t="s">
        <v>6418</v>
      </c>
      <c r="K521" s="10" t="str">
        <f aca="false">Parámetros!$B$30</f>
        <v>Mercado Envíos</v>
      </c>
      <c r="L521" s="2" t="str">
        <f aca="false">IF(F521&gt;=Parámetros!$B$7,"Envío gratis (obligatorio en Mercado Libre)",Parámetros!$B$31)</f>
        <v>Envío gratis (obligatorio en Mercado Libre)</v>
      </c>
      <c r="M521" s="10" t="str">
        <f aca="false">Parámetros!$B$32</f>
        <v>No acepto</v>
      </c>
      <c r="N521" s="10" t="str">
        <f aca="false">Parámetros!$B$33</f>
        <v>Sin garantía</v>
      </c>
      <c r="O521" s="2"/>
      <c r="P521" s="2" t="s">
        <v>6419</v>
      </c>
      <c r="Q521" s="2" t="s">
        <v>129</v>
      </c>
      <c r="R521" s="2" t="s">
        <v>6419</v>
      </c>
      <c r="S521" s="2"/>
      <c r="T521" s="2" t="s">
        <v>6420</v>
      </c>
      <c r="U521" s="2" t="n">
        <v>21</v>
      </c>
      <c r="V521" s="2" t="s">
        <v>133</v>
      </c>
      <c r="W521" s="2" t="n">
        <v>21</v>
      </c>
      <c r="X521" s="2" t="s">
        <v>6421</v>
      </c>
      <c r="Y521" s="2" t="s">
        <v>6422</v>
      </c>
      <c r="Z521" s="2" t="s">
        <v>136</v>
      </c>
      <c r="AA521" s="2"/>
      <c r="AB521" s="2"/>
      <c r="AC521" s="2"/>
      <c r="AD521" s="2" t="s">
        <v>566</v>
      </c>
      <c r="AE521" s="2"/>
      <c r="AF521" s="2"/>
      <c r="AG521" s="2" t="s">
        <v>6423</v>
      </c>
      <c r="AH521" s="2" t="s">
        <v>6424</v>
      </c>
      <c r="AI521" s="2"/>
      <c r="AJ521" s="2"/>
      <c r="AK521" s="2"/>
      <c r="AL521" s="2"/>
      <c r="AM521" s="2"/>
      <c r="AN521" s="2" t="s">
        <v>87</v>
      </c>
      <c r="AO521" s="2" t="s">
        <v>6425</v>
      </c>
      <c r="AP521" s="2" t="s">
        <v>89</v>
      </c>
    </row>
    <row r="522" customFormat="false" ht="15" hidden="false" customHeight="false" outlineLevel="0" collapsed="false">
      <c r="A522" s="8" t="s">
        <v>6426</v>
      </c>
      <c r="B522" s="8" t="s">
        <v>6426</v>
      </c>
      <c r="C522" s="2" t="s">
        <v>6427</v>
      </c>
      <c r="D522" s="2" t="s">
        <v>331</v>
      </c>
      <c r="E522" s="2" t="s">
        <v>332</v>
      </c>
      <c r="F522" s="9" t="n">
        <f aca="false">Precios!R522</f>
        <v>73</v>
      </c>
      <c r="G522" s="2" t="n">
        <v>809</v>
      </c>
      <c r="H522" s="10" t="str">
        <f aca="false">Parámetros!$B$28</f>
        <v>Nuevo</v>
      </c>
      <c r="I522" s="10" t="str">
        <f aca="false">Parámetros!$B$29</f>
        <v>Clásica</v>
      </c>
      <c r="J522" s="11" t="s">
        <v>6428</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6429</v>
      </c>
      <c r="P522" s="2" t="s">
        <v>6430</v>
      </c>
      <c r="Q522" s="2" t="s">
        <v>6431</v>
      </c>
      <c r="R522" s="2" t="s">
        <v>2314</v>
      </c>
      <c r="S522" s="2"/>
      <c r="T522" s="2" t="s">
        <v>6432</v>
      </c>
      <c r="U522" s="2" t="n">
        <v>12</v>
      </c>
      <c r="V522" s="2" t="s">
        <v>133</v>
      </c>
      <c r="W522" s="2" t="n">
        <v>12</v>
      </c>
      <c r="X522" s="2" t="s">
        <v>4098</v>
      </c>
      <c r="Y522" s="2" t="s">
        <v>6433</v>
      </c>
      <c r="Z522" s="2" t="s">
        <v>136</v>
      </c>
      <c r="AA522" s="2"/>
      <c r="AB522" s="2"/>
      <c r="AC522" s="2"/>
      <c r="AD522" s="2"/>
      <c r="AE522" s="2"/>
      <c r="AF522" s="2"/>
      <c r="AG522" s="2" t="s">
        <v>6434</v>
      </c>
      <c r="AH522" s="2" t="s">
        <v>6435</v>
      </c>
      <c r="AI522" s="2" t="s">
        <v>6436</v>
      </c>
      <c r="AJ522" s="2"/>
      <c r="AK522" s="2"/>
      <c r="AL522" s="2"/>
      <c r="AM522" s="2"/>
      <c r="AN522" s="2" t="s">
        <v>87</v>
      </c>
      <c r="AO522" s="2" t="s">
        <v>6437</v>
      </c>
      <c r="AP522" s="2" t="s">
        <v>89</v>
      </c>
    </row>
    <row r="523" customFormat="false" ht="15" hidden="false" customHeight="false" outlineLevel="0" collapsed="false">
      <c r="A523" s="8" t="s">
        <v>6438</v>
      </c>
      <c r="B523" s="8" t="s">
        <v>6438</v>
      </c>
      <c r="C523" s="2" t="s">
        <v>6439</v>
      </c>
      <c r="D523" s="2" t="s">
        <v>6440</v>
      </c>
      <c r="E523" s="2" t="s">
        <v>6441</v>
      </c>
      <c r="F523" s="9" t="n">
        <f aca="false">Precios!R523</f>
        <v>250</v>
      </c>
      <c r="G523" s="2" t="n">
        <v>75</v>
      </c>
      <c r="H523" s="10" t="str">
        <f aca="false">Parámetros!$B$28</f>
        <v>Nuevo</v>
      </c>
      <c r="I523" s="10" t="str">
        <f aca="false">Parámetros!$B$29</f>
        <v>Clásica</v>
      </c>
      <c r="J523" s="11" t="s">
        <v>6442</v>
      </c>
      <c r="K523" s="10" t="str">
        <f aca="false">Parámetros!$B$30</f>
        <v>Mercado Envíos</v>
      </c>
      <c r="L523" s="2" t="str">
        <f aca="false">IF(F523&gt;=Parámetros!$B$7,"Envío gratis (obligatorio en Mercado Libre)",Parámetros!$B$31)</f>
        <v>A cargo del comprador</v>
      </c>
      <c r="M523" s="10" t="str">
        <f aca="false">Parámetros!$B$32</f>
        <v>No acepto</v>
      </c>
      <c r="N523" s="10" t="str">
        <f aca="false">Parámetros!$B$33</f>
        <v>Sin garantía</v>
      </c>
      <c r="O523" s="2"/>
      <c r="P523" s="2" t="s">
        <v>847</v>
      </c>
      <c r="Q523" s="2" t="s">
        <v>847</v>
      </c>
      <c r="R523" s="2" t="s">
        <v>6443</v>
      </c>
      <c r="S523" s="2" t="s">
        <v>6444</v>
      </c>
      <c r="T523" s="2" t="s">
        <v>6445</v>
      </c>
      <c r="U523" s="2" t="n">
        <v>9</v>
      </c>
      <c r="V523" s="2" t="s">
        <v>6446</v>
      </c>
      <c r="W523" s="2" t="n">
        <v>9</v>
      </c>
      <c r="X523" s="2"/>
      <c r="Y523" s="2"/>
      <c r="Z523" s="2"/>
      <c r="AA523" s="2"/>
      <c r="AB523" s="2"/>
      <c r="AC523" s="2"/>
      <c r="AD523" s="2"/>
      <c r="AE523" s="2"/>
      <c r="AF523" s="2"/>
      <c r="AG523" s="2" t="s">
        <v>6447</v>
      </c>
      <c r="AH523" s="2" t="s">
        <v>6448</v>
      </c>
      <c r="AI523" s="2"/>
      <c r="AJ523" s="2"/>
      <c r="AK523" s="2"/>
      <c r="AL523" s="2"/>
      <c r="AM523" s="2"/>
      <c r="AN523" s="2" t="s">
        <v>87</v>
      </c>
      <c r="AO523" s="2" t="s">
        <v>6449</v>
      </c>
      <c r="AP523" s="2" t="s">
        <v>89</v>
      </c>
    </row>
    <row r="524" customFormat="false" ht="15" hidden="false" customHeight="false" outlineLevel="0" collapsed="false">
      <c r="A524" s="8" t="s">
        <v>6450</v>
      </c>
      <c r="B524" s="8" t="s">
        <v>6450</v>
      </c>
      <c r="C524" s="2" t="s">
        <v>6451</v>
      </c>
      <c r="D524" s="2" t="s">
        <v>1811</v>
      </c>
      <c r="E524" s="2" t="s">
        <v>1812</v>
      </c>
      <c r="F524" s="9" t="n">
        <f aca="false">Precios!R524</f>
        <v>250</v>
      </c>
      <c r="G524" s="2" t="n">
        <v>107</v>
      </c>
      <c r="H524" s="10" t="str">
        <f aca="false">Parámetros!$B$28</f>
        <v>Nuevo</v>
      </c>
      <c r="I524" s="10" t="str">
        <f aca="false">Parámetros!$B$29</f>
        <v>Clásica</v>
      </c>
      <c r="J524" s="11" t="s">
        <v>6452</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t="s">
        <v>6453</v>
      </c>
      <c r="P524" s="2" t="s">
        <v>6454</v>
      </c>
      <c r="Q524" s="2" t="s">
        <v>791</v>
      </c>
      <c r="R524" s="2" t="s">
        <v>6454</v>
      </c>
      <c r="S524" s="2"/>
      <c r="T524" s="2" t="s">
        <v>6455</v>
      </c>
      <c r="U524" s="2" t="n">
        <v>25</v>
      </c>
      <c r="V524" s="2" t="s">
        <v>100</v>
      </c>
      <c r="W524" s="2" t="n">
        <v>1</v>
      </c>
      <c r="X524" s="2" t="s">
        <v>6456</v>
      </c>
      <c r="Y524" s="2" t="s">
        <v>6457</v>
      </c>
      <c r="Z524" s="2" t="s">
        <v>341</v>
      </c>
      <c r="AA524" s="2"/>
      <c r="AB524" s="2"/>
      <c r="AC524" s="2"/>
      <c r="AD524" s="2"/>
      <c r="AE524" s="2"/>
      <c r="AF524" s="2" t="s">
        <v>6458</v>
      </c>
      <c r="AG524" s="2" t="s">
        <v>6459</v>
      </c>
      <c r="AH524" s="2" t="s">
        <v>6460</v>
      </c>
      <c r="AI524" s="2" t="s">
        <v>6461</v>
      </c>
      <c r="AJ524" s="2" t="s">
        <v>6462</v>
      </c>
      <c r="AK524" s="2" t="s">
        <v>6463</v>
      </c>
      <c r="AL524" s="2"/>
      <c r="AM524" s="2"/>
      <c r="AN524" s="2" t="s">
        <v>87</v>
      </c>
      <c r="AO524" s="2" t="s">
        <v>6464</v>
      </c>
      <c r="AP524" s="2" t="s">
        <v>89</v>
      </c>
    </row>
    <row r="525" customFormat="false" ht="15" hidden="false" customHeight="false" outlineLevel="0" collapsed="false">
      <c r="A525" s="8" t="s">
        <v>6465</v>
      </c>
      <c r="B525" s="8" t="s">
        <v>6465</v>
      </c>
      <c r="C525" s="2" t="s">
        <v>6466</v>
      </c>
      <c r="D525" s="2" t="s">
        <v>162</v>
      </c>
      <c r="E525" s="2" t="s">
        <v>163</v>
      </c>
      <c r="F525" s="9" t="n">
        <f aca="false">Precios!R525</f>
        <v>134</v>
      </c>
      <c r="G525" s="2" t="n">
        <v>106</v>
      </c>
      <c r="H525" s="10" t="str">
        <f aca="false">Parámetros!$B$28</f>
        <v>Nuevo</v>
      </c>
      <c r="I525" s="10" t="str">
        <f aca="false">Parámetros!$B$29</f>
        <v>Clásica</v>
      </c>
      <c r="J525" s="11" t="s">
        <v>6467</v>
      </c>
      <c r="K525" s="10" t="str">
        <f aca="false">Parámetros!$B$30</f>
        <v>Mercado Envíos</v>
      </c>
      <c r="L525" s="2" t="str">
        <f aca="false">IF(F525&gt;=Parámetros!$B$7,"Envío gratis (obligatorio en Mercado Libre)",Parámetros!$B$31)</f>
        <v>A cargo del comprador</v>
      </c>
      <c r="M525" s="10" t="str">
        <f aca="false">Parámetros!$B$32</f>
        <v>No acepto</v>
      </c>
      <c r="N525" s="10" t="str">
        <f aca="false">Parámetros!$B$33</f>
        <v>Sin garantía</v>
      </c>
      <c r="O525" s="2" t="s">
        <v>6468</v>
      </c>
      <c r="P525" s="2" t="s">
        <v>230</v>
      </c>
      <c r="Q525" s="2" t="s">
        <v>230</v>
      </c>
      <c r="R525" s="2" t="s">
        <v>231</v>
      </c>
      <c r="S525" s="2"/>
      <c r="T525" s="2" t="s">
        <v>6469</v>
      </c>
      <c r="U525" s="2" t="n">
        <v>14</v>
      </c>
      <c r="V525" s="2" t="s">
        <v>171</v>
      </c>
      <c r="W525" s="2" t="n">
        <v>14</v>
      </c>
      <c r="X525" s="2"/>
      <c r="Y525" s="2"/>
      <c r="Z525" s="2"/>
      <c r="AA525" s="2" t="s">
        <v>1323</v>
      </c>
      <c r="AB525" s="2" t="s">
        <v>6470</v>
      </c>
      <c r="AC525" s="2"/>
      <c r="AD525" s="2" t="s">
        <v>103</v>
      </c>
      <c r="AE525" s="2"/>
      <c r="AF525" s="2"/>
      <c r="AG525" s="2" t="s">
        <v>6471</v>
      </c>
      <c r="AH525" s="2" t="s">
        <v>6472</v>
      </c>
      <c r="AI525" s="2" t="s">
        <v>6473</v>
      </c>
      <c r="AJ525" s="2" t="s">
        <v>6474</v>
      </c>
      <c r="AK525" s="2"/>
      <c r="AL525" s="2"/>
      <c r="AM525" s="2"/>
      <c r="AN525" s="2" t="s">
        <v>175</v>
      </c>
      <c r="AO525" s="2" t="s">
        <v>6475</v>
      </c>
      <c r="AP525" s="2" t="s">
        <v>89</v>
      </c>
    </row>
    <row r="526" customFormat="false" ht="15" hidden="false" customHeight="false" outlineLevel="0" collapsed="false">
      <c r="A526" s="8" t="s">
        <v>6476</v>
      </c>
      <c r="B526" s="8" t="s">
        <v>6476</v>
      </c>
      <c r="C526" s="2" t="s">
        <v>6477</v>
      </c>
      <c r="D526" s="2" t="s">
        <v>470</v>
      </c>
      <c r="E526" s="2" t="s">
        <v>471</v>
      </c>
      <c r="F526" s="9" t="n">
        <f aca="false">Precios!R526</f>
        <v>175</v>
      </c>
      <c r="G526" s="2" t="n">
        <v>345</v>
      </c>
      <c r="H526" s="10" t="str">
        <f aca="false">Parámetros!$B$28</f>
        <v>Nuevo</v>
      </c>
      <c r="I526" s="10" t="str">
        <f aca="false">Parámetros!$B$29</f>
        <v>Clásica</v>
      </c>
      <c r="J526" s="11" t="s">
        <v>6478</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t="s">
        <v>6479</v>
      </c>
      <c r="P526" s="2" t="s">
        <v>2312</v>
      </c>
      <c r="Q526" s="2" t="s">
        <v>541</v>
      </c>
      <c r="R526" s="2" t="s">
        <v>6480</v>
      </c>
      <c r="S526" s="2" t="s">
        <v>6481</v>
      </c>
      <c r="T526" s="2" t="s">
        <v>6482</v>
      </c>
      <c r="U526" s="2" t="n">
        <v>40</v>
      </c>
      <c r="V526" s="2" t="s">
        <v>100</v>
      </c>
      <c r="W526" s="2" t="n">
        <v>1</v>
      </c>
      <c r="X526" s="2"/>
      <c r="Y526" s="2"/>
      <c r="Z526" s="2"/>
      <c r="AA526" s="2"/>
      <c r="AB526" s="2"/>
      <c r="AC526" s="2" t="s">
        <v>2384</v>
      </c>
      <c r="AD526" s="2"/>
      <c r="AE526" s="2"/>
      <c r="AF526" s="2" t="s">
        <v>6483</v>
      </c>
      <c r="AG526" s="2" t="s">
        <v>6484</v>
      </c>
      <c r="AH526" s="2" t="s">
        <v>6485</v>
      </c>
      <c r="AI526" s="2" t="s">
        <v>6486</v>
      </c>
      <c r="AJ526" s="2" t="s">
        <v>6487</v>
      </c>
      <c r="AK526" s="2"/>
      <c r="AL526" s="2"/>
      <c r="AM526" s="2"/>
      <c r="AN526" s="2" t="s">
        <v>87</v>
      </c>
      <c r="AO526" s="2" t="s">
        <v>6488</v>
      </c>
      <c r="AP526" s="2" t="s">
        <v>89</v>
      </c>
    </row>
    <row r="527" customFormat="false" ht="15" hidden="false" customHeight="false" outlineLevel="0" collapsed="false">
      <c r="A527" s="8" t="s">
        <v>6489</v>
      </c>
      <c r="B527" s="8" t="s">
        <v>6489</v>
      </c>
      <c r="C527" s="2" t="s">
        <v>6490</v>
      </c>
      <c r="D527" s="2" t="s">
        <v>5225</v>
      </c>
      <c r="E527" s="2" t="s">
        <v>5226</v>
      </c>
      <c r="F527" s="9" t="n">
        <f aca="false">Precios!R527</f>
        <v>137</v>
      </c>
      <c r="G527" s="2" t="n">
        <v>75</v>
      </c>
      <c r="H527" s="10" t="str">
        <f aca="false">Parámetros!$B$28</f>
        <v>Nuevo</v>
      </c>
      <c r="I527" s="10" t="str">
        <f aca="false">Parámetros!$B$29</f>
        <v>Clásica</v>
      </c>
      <c r="J527" s="11" t="s">
        <v>6491</v>
      </c>
      <c r="K527" s="10" t="str">
        <f aca="false">Parámetros!$B$30</f>
        <v>Mercado Envíos</v>
      </c>
      <c r="L527" s="2" t="str">
        <f aca="false">IF(F527&gt;=Parámetros!$B$7,"Envío gratis (obligatorio en Mercado Libre)",Parámetros!$B$31)</f>
        <v>A cargo del comprador</v>
      </c>
      <c r="M527" s="10" t="str">
        <f aca="false">Parámetros!$B$32</f>
        <v>No acepto</v>
      </c>
      <c r="N527" s="10" t="str">
        <f aca="false">Parámetros!$B$33</f>
        <v>Sin garantía</v>
      </c>
      <c r="O527" s="2" t="s">
        <v>6492</v>
      </c>
      <c r="P527" s="2" t="s">
        <v>6493</v>
      </c>
      <c r="Q527" s="2" t="s">
        <v>3359</v>
      </c>
      <c r="R527" s="2" t="s">
        <v>6494</v>
      </c>
      <c r="S527" s="2" t="s">
        <v>6495</v>
      </c>
      <c r="T527" s="2" t="s">
        <v>6496</v>
      </c>
      <c r="U527" s="2" t="n">
        <v>400</v>
      </c>
      <c r="V527" s="2" t="s">
        <v>77</v>
      </c>
      <c r="W527" s="2" t="n">
        <v>1</v>
      </c>
      <c r="X527" s="2"/>
      <c r="Y527" s="2"/>
      <c r="Z527" s="2"/>
      <c r="AA527" s="2"/>
      <c r="AB527" s="2"/>
      <c r="AC527" s="2"/>
      <c r="AD527" s="2"/>
      <c r="AE527" s="2" t="s">
        <v>6497</v>
      </c>
      <c r="AF527" s="2"/>
      <c r="AG527" s="2" t="s">
        <v>6498</v>
      </c>
      <c r="AH527" s="2" t="s">
        <v>6499</v>
      </c>
      <c r="AI527" s="2" t="s">
        <v>6500</v>
      </c>
      <c r="AJ527" s="2"/>
      <c r="AK527" s="2"/>
      <c r="AL527" s="2"/>
      <c r="AM527" s="2"/>
      <c r="AN527" s="2" t="s">
        <v>175</v>
      </c>
      <c r="AO527" s="2" t="s">
        <v>6501</v>
      </c>
      <c r="AP527" s="2" t="s">
        <v>89</v>
      </c>
    </row>
    <row r="528" customFormat="false" ht="15" hidden="false" customHeight="false" outlineLevel="0" collapsed="false">
      <c r="A528" s="8" t="s">
        <v>6502</v>
      </c>
      <c r="B528" s="8" t="s">
        <v>6502</v>
      </c>
      <c r="C528" s="2" t="s">
        <v>6503</v>
      </c>
      <c r="D528" s="2" t="s">
        <v>350</v>
      </c>
      <c r="E528" s="2" t="s">
        <v>351</v>
      </c>
      <c r="F528" s="9" t="n">
        <f aca="false">Precios!R528</f>
        <v>65</v>
      </c>
      <c r="G528" s="2" t="n">
        <v>1532</v>
      </c>
      <c r="H528" s="10" t="str">
        <f aca="false">Parámetros!$B$28</f>
        <v>Nuevo</v>
      </c>
      <c r="I528" s="10" t="str">
        <f aca="false">Parámetros!$B$29</f>
        <v>Clásica</v>
      </c>
      <c r="J528" s="11" t="s">
        <v>6504</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c r="P528" s="2" t="s">
        <v>6505</v>
      </c>
      <c r="Q528" s="2" t="s">
        <v>6506</v>
      </c>
      <c r="R528" s="2" t="s">
        <v>6505</v>
      </c>
      <c r="S528" s="2"/>
      <c r="T528" s="2" t="s">
        <v>6507</v>
      </c>
      <c r="U528" s="2" t="n">
        <v>10</v>
      </c>
      <c r="V528" s="2" t="s">
        <v>220</v>
      </c>
      <c r="W528" s="2" t="n">
        <v>10</v>
      </c>
      <c r="X528" s="2" t="s">
        <v>249</v>
      </c>
      <c r="Y528" s="2" t="s">
        <v>4370</v>
      </c>
      <c r="Z528" s="2" t="s">
        <v>136</v>
      </c>
      <c r="AA528" s="2" t="s">
        <v>1835</v>
      </c>
      <c r="AB528" s="2"/>
      <c r="AC528" s="2"/>
      <c r="AD528" s="2"/>
      <c r="AE528" s="2"/>
      <c r="AF528" s="2" t="s">
        <v>6508</v>
      </c>
      <c r="AG528" s="2" t="s">
        <v>6509</v>
      </c>
      <c r="AH528" s="2" t="s">
        <v>6510</v>
      </c>
      <c r="AI528" s="2" t="s">
        <v>6511</v>
      </c>
      <c r="AJ528" s="2"/>
      <c r="AK528" s="2"/>
      <c r="AL528" s="2"/>
      <c r="AM528" s="2"/>
      <c r="AN528" s="2" t="s">
        <v>87</v>
      </c>
      <c r="AO528" s="2" t="s">
        <v>6512</v>
      </c>
      <c r="AP528" s="2" t="s">
        <v>89</v>
      </c>
    </row>
    <row r="529" customFormat="false" ht="15" hidden="false" customHeight="false" outlineLevel="0" collapsed="false">
      <c r="A529" s="8" t="s">
        <v>6513</v>
      </c>
      <c r="B529" s="8" t="s">
        <v>6513</v>
      </c>
      <c r="C529" s="2" t="s">
        <v>6514</v>
      </c>
      <c r="D529" s="2" t="s">
        <v>5288</v>
      </c>
      <c r="E529" s="2" t="s">
        <v>5289</v>
      </c>
      <c r="F529" s="9" t="n">
        <f aca="false">Precios!R529</f>
        <v>113</v>
      </c>
      <c r="G529" s="2" t="n">
        <v>62</v>
      </c>
      <c r="H529" s="10" t="str">
        <f aca="false">Parámetros!$B$28</f>
        <v>Nuevo</v>
      </c>
      <c r="I529" s="10" t="str">
        <f aca="false">Parámetros!$B$29</f>
        <v>Clásica</v>
      </c>
      <c r="J529" s="11" t="s">
        <v>6515</v>
      </c>
      <c r="K529" s="10" t="str">
        <f aca="false">Parámetros!$B$30</f>
        <v>Mercado Envíos</v>
      </c>
      <c r="L529" s="2" t="str">
        <f aca="false">IF(F529&gt;=Parámetros!$B$7,"Envío gratis (obligatorio en Mercado Libre)",Parámetros!$B$31)</f>
        <v>A cargo del comprador</v>
      </c>
      <c r="M529" s="10" t="str">
        <f aca="false">Parámetros!$B$32</f>
        <v>No acepto</v>
      </c>
      <c r="N529" s="10" t="str">
        <f aca="false">Parámetros!$B$33</f>
        <v>Sin garantía</v>
      </c>
      <c r="O529" s="2" t="s">
        <v>6516</v>
      </c>
      <c r="P529" s="2" t="s">
        <v>3444</v>
      </c>
      <c r="Q529" s="2" t="s">
        <v>617</v>
      </c>
      <c r="R529" s="2" t="s">
        <v>6517</v>
      </c>
      <c r="S529" s="2" t="s">
        <v>6518</v>
      </c>
      <c r="T529" s="2" t="s">
        <v>3695</v>
      </c>
      <c r="U529" s="2" t="n">
        <v>700</v>
      </c>
      <c r="V529" s="2" t="s">
        <v>77</v>
      </c>
      <c r="W529" s="2" t="n">
        <v>1</v>
      </c>
      <c r="X529" s="2"/>
      <c r="Y529" s="2"/>
      <c r="Z529" s="2"/>
      <c r="AA529" s="2"/>
      <c r="AB529" s="2"/>
      <c r="AC529" s="2"/>
      <c r="AD529" s="2"/>
      <c r="AE529" s="2" t="s">
        <v>2622</v>
      </c>
      <c r="AF529" s="2"/>
      <c r="AG529" s="2" t="s">
        <v>6519</v>
      </c>
      <c r="AH529" s="2" t="s">
        <v>6520</v>
      </c>
      <c r="AI529" s="2" t="s">
        <v>6521</v>
      </c>
      <c r="AJ529" s="2"/>
      <c r="AK529" s="2"/>
      <c r="AL529" s="2"/>
      <c r="AM529" s="2"/>
      <c r="AN529" s="2" t="s">
        <v>175</v>
      </c>
      <c r="AO529" s="2" t="s">
        <v>6522</v>
      </c>
      <c r="AP529" s="2" t="s">
        <v>89</v>
      </c>
    </row>
    <row r="530" customFormat="false" ht="15" hidden="false" customHeight="false" outlineLevel="0" collapsed="false">
      <c r="A530" s="8" t="s">
        <v>6523</v>
      </c>
      <c r="B530" s="8" t="s">
        <v>6523</v>
      </c>
      <c r="C530" s="2" t="s">
        <v>6524</v>
      </c>
      <c r="D530" s="2" t="s">
        <v>5225</v>
      </c>
      <c r="E530" s="2" t="s">
        <v>5226</v>
      </c>
      <c r="F530" s="9" t="n">
        <f aca="false">Precios!R530</f>
        <v>230</v>
      </c>
      <c r="G530" s="2" t="n">
        <v>180</v>
      </c>
      <c r="H530" s="10" t="str">
        <f aca="false">Parámetros!$B$28</f>
        <v>Nuevo</v>
      </c>
      <c r="I530" s="10" t="str">
        <f aca="false">Parámetros!$B$29</f>
        <v>Clásica</v>
      </c>
      <c r="J530" s="11" t="s">
        <v>6525</v>
      </c>
      <c r="K530" s="10" t="str">
        <f aca="false">Parámetros!$B$30</f>
        <v>Mercado Envíos</v>
      </c>
      <c r="L530" s="2" t="str">
        <f aca="false">IF(F530&gt;=Parámetros!$B$7,"Envío gratis (obligatorio en Mercado Libre)",Parámetros!$B$31)</f>
        <v>A cargo del comprador</v>
      </c>
      <c r="M530" s="10" t="str">
        <f aca="false">Parámetros!$B$32</f>
        <v>No acepto</v>
      </c>
      <c r="N530" s="10" t="str">
        <f aca="false">Parámetros!$B$33</f>
        <v>Sin garantía</v>
      </c>
      <c r="O530" s="2"/>
      <c r="P530" s="2" t="s">
        <v>6526</v>
      </c>
      <c r="Q530" s="2" t="s">
        <v>6527</v>
      </c>
      <c r="R530" s="2" t="s">
        <v>6528</v>
      </c>
      <c r="S530" s="2" t="s">
        <v>6529</v>
      </c>
      <c r="T530" s="2" t="s">
        <v>6530</v>
      </c>
      <c r="U530" s="2" t="n">
        <v>20</v>
      </c>
      <c r="V530" s="2" t="s">
        <v>77</v>
      </c>
      <c r="W530" s="2" t="n">
        <v>12</v>
      </c>
      <c r="X530" s="2"/>
      <c r="Y530" s="2"/>
      <c r="Z530" s="2"/>
      <c r="AA530" s="2"/>
      <c r="AB530" s="2"/>
      <c r="AC530" s="2"/>
      <c r="AD530" s="2"/>
      <c r="AE530" s="2" t="s">
        <v>5442</v>
      </c>
      <c r="AF530" s="2"/>
      <c r="AG530" s="2" t="s">
        <v>6531</v>
      </c>
      <c r="AH530" s="2" t="s">
        <v>6532</v>
      </c>
      <c r="AI530" s="2"/>
      <c r="AJ530" s="2"/>
      <c r="AK530" s="2"/>
      <c r="AL530" s="2"/>
      <c r="AM530" s="2"/>
      <c r="AN530" s="2" t="s">
        <v>175</v>
      </c>
      <c r="AO530" s="2" t="s">
        <v>6533</v>
      </c>
      <c r="AP530" s="2" t="s">
        <v>89</v>
      </c>
    </row>
    <row r="531" customFormat="false" ht="15" hidden="false" customHeight="false" outlineLevel="0" collapsed="false">
      <c r="A531" s="8" t="s">
        <v>6534</v>
      </c>
      <c r="B531" s="8" t="s">
        <v>6534</v>
      </c>
      <c r="C531" s="2" t="s">
        <v>6535</v>
      </c>
      <c r="D531" s="2" t="s">
        <v>6162</v>
      </c>
      <c r="E531" s="2" t="s">
        <v>6163</v>
      </c>
      <c r="F531" s="9" t="n">
        <f aca="false">Precios!R531</f>
        <v>174.27</v>
      </c>
      <c r="G531" s="2" t="n">
        <v>499</v>
      </c>
      <c r="H531" s="10" t="str">
        <f aca="false">Parámetros!$B$28</f>
        <v>Nuevo</v>
      </c>
      <c r="I531" s="10" t="str">
        <f aca="false">Parámetros!$B$29</f>
        <v>Clásica</v>
      </c>
      <c r="J531" s="11" t="s">
        <v>6536</v>
      </c>
      <c r="K531" s="10" t="str">
        <f aca="false">Parámetros!$B$30</f>
        <v>Mercado Envíos</v>
      </c>
      <c r="L531" s="2" t="str">
        <f aca="false">IF(F531&gt;=Parámetros!$B$7,"Envío gratis (obligatorio en Mercado Libre)",Parámetros!$B$31)</f>
        <v>A cargo del comprador</v>
      </c>
      <c r="M531" s="10" t="str">
        <f aca="false">Parámetros!$B$32</f>
        <v>No acepto</v>
      </c>
      <c r="N531" s="10" t="str">
        <f aca="false">Parámetros!$B$33</f>
        <v>Sin garantía</v>
      </c>
      <c r="O531" s="2" t="s">
        <v>6537</v>
      </c>
      <c r="P531" s="2" t="s">
        <v>3444</v>
      </c>
      <c r="Q531" s="2" t="s">
        <v>617</v>
      </c>
      <c r="R531" s="2" t="s">
        <v>3445</v>
      </c>
      <c r="S531" s="2" t="s">
        <v>6538</v>
      </c>
      <c r="T531" s="2" t="s">
        <v>2711</v>
      </c>
      <c r="U531" s="2" t="n">
        <v>200</v>
      </c>
      <c r="V531" s="2" t="s">
        <v>100</v>
      </c>
      <c r="W531" s="2" t="n">
        <v>1</v>
      </c>
      <c r="X531" s="2"/>
      <c r="Y531" s="2"/>
      <c r="Z531" s="2" t="s">
        <v>5479</v>
      </c>
      <c r="AA531" s="2" t="s">
        <v>1375</v>
      </c>
      <c r="AB531" s="2"/>
      <c r="AC531" s="2"/>
      <c r="AD531" s="2"/>
      <c r="AE531" s="2" t="s">
        <v>6168</v>
      </c>
      <c r="AF531" s="2"/>
      <c r="AG531" s="2" t="s">
        <v>6539</v>
      </c>
      <c r="AH531" s="2" t="s">
        <v>6540</v>
      </c>
      <c r="AI531" s="2" t="s">
        <v>6541</v>
      </c>
      <c r="AJ531" s="2"/>
      <c r="AK531" s="2"/>
      <c r="AL531" s="2"/>
      <c r="AM531" s="2"/>
      <c r="AN531" s="2" t="s">
        <v>175</v>
      </c>
      <c r="AO531" s="2" t="s">
        <v>6542</v>
      </c>
      <c r="AP531" s="2" t="s">
        <v>89</v>
      </c>
    </row>
    <row r="532" customFormat="false" ht="15" hidden="false" customHeight="false" outlineLevel="0" collapsed="false">
      <c r="A532" s="8" t="s">
        <v>6543</v>
      </c>
      <c r="B532" s="8" t="s">
        <v>6543</v>
      </c>
      <c r="C532" s="2" t="s">
        <v>6544</v>
      </c>
      <c r="D532" s="2" t="s">
        <v>1811</v>
      </c>
      <c r="E532" s="2" t="s">
        <v>1812</v>
      </c>
      <c r="F532" s="9" t="n">
        <f aca="false">Precios!R532</f>
        <v>93</v>
      </c>
      <c r="G532" s="2" t="n">
        <v>18</v>
      </c>
      <c r="H532" s="10" t="str">
        <f aca="false">Parámetros!$B$28</f>
        <v>Nuevo</v>
      </c>
      <c r="I532" s="10" t="str">
        <f aca="false">Parámetros!$B$29</f>
        <v>Clásica</v>
      </c>
      <c r="J532" s="11" t="s">
        <v>6545</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t="s">
        <v>6546</v>
      </c>
      <c r="P532" s="2" t="s">
        <v>6547</v>
      </c>
      <c r="Q532" s="2" t="s">
        <v>4959</v>
      </c>
      <c r="R532" s="2" t="s">
        <v>6548</v>
      </c>
      <c r="S532" s="2" t="s">
        <v>6549</v>
      </c>
      <c r="T532" s="2" t="s">
        <v>6550</v>
      </c>
      <c r="U532" s="2" t="n">
        <v>8</v>
      </c>
      <c r="V532" s="2" t="s">
        <v>100</v>
      </c>
      <c r="W532" s="2" t="n">
        <v>1</v>
      </c>
      <c r="X532" s="2" t="s">
        <v>6551</v>
      </c>
      <c r="Y532" s="2" t="s">
        <v>6552</v>
      </c>
      <c r="Z532" s="2" t="s">
        <v>341</v>
      </c>
      <c r="AA532" s="2"/>
      <c r="AB532" s="2"/>
      <c r="AC532" s="2"/>
      <c r="AD532" s="2"/>
      <c r="AE532" s="2"/>
      <c r="AF532" s="2" t="s">
        <v>6553</v>
      </c>
      <c r="AG532" s="2" t="s">
        <v>6554</v>
      </c>
      <c r="AH532" s="2" t="s">
        <v>6555</v>
      </c>
      <c r="AI532" s="2"/>
      <c r="AJ532" s="2"/>
      <c r="AK532" s="2"/>
      <c r="AL532" s="2"/>
      <c r="AM532" s="2"/>
      <c r="AN532" s="2" t="s">
        <v>87</v>
      </c>
      <c r="AO532" s="2" t="s">
        <v>6556</v>
      </c>
      <c r="AP532" s="2" t="s">
        <v>89</v>
      </c>
    </row>
    <row r="533" customFormat="false" ht="15" hidden="false" customHeight="false" outlineLevel="0" collapsed="false">
      <c r="A533" s="8" t="s">
        <v>6557</v>
      </c>
      <c r="B533" s="8" t="s">
        <v>6557</v>
      </c>
      <c r="C533" s="2" t="s">
        <v>6558</v>
      </c>
      <c r="D533" s="2" t="s">
        <v>1811</v>
      </c>
      <c r="E533" s="2" t="s">
        <v>1812</v>
      </c>
      <c r="F533" s="9" t="n">
        <f aca="false">Precios!R533</f>
        <v>534</v>
      </c>
      <c r="G533" s="2" t="n">
        <v>106</v>
      </c>
      <c r="H533" s="10" t="str">
        <f aca="false">Parámetros!$B$28</f>
        <v>Nuevo</v>
      </c>
      <c r="I533" s="10" t="str">
        <f aca="false">Parámetros!$B$29</f>
        <v>Clásica</v>
      </c>
      <c r="J533" s="11" t="s">
        <v>6559</v>
      </c>
      <c r="K533" s="10" t="str">
        <f aca="false">Parámetros!$B$30</f>
        <v>Mercado Envíos</v>
      </c>
      <c r="L533" s="2" t="str">
        <f aca="false">IF(F533&gt;=Parámetros!$B$7,"Envío gratis (obligatorio en Mercado Libre)",Parámetros!$B$31)</f>
        <v>Envío gratis (obligatorio en Mercado Libre)</v>
      </c>
      <c r="M533" s="10" t="str">
        <f aca="false">Parámetros!$B$32</f>
        <v>No acepto</v>
      </c>
      <c r="N533" s="10" t="str">
        <f aca="false">Parámetros!$B$33</f>
        <v>Sin garantía</v>
      </c>
      <c r="O533" s="2" t="s">
        <v>6560</v>
      </c>
      <c r="P533" s="2" t="s">
        <v>4855</v>
      </c>
      <c r="Q533" s="2" t="s">
        <v>1446</v>
      </c>
      <c r="R533" s="2" t="s">
        <v>3415</v>
      </c>
      <c r="S533" s="2"/>
      <c r="T533" s="2" t="s">
        <v>3946</v>
      </c>
      <c r="U533" s="2" t="n">
        <v>15</v>
      </c>
      <c r="V533" s="2" t="s">
        <v>100</v>
      </c>
      <c r="W533" s="2" t="n">
        <v>1</v>
      </c>
      <c r="X533" s="2" t="s">
        <v>4856</v>
      </c>
      <c r="Y533" s="2" t="s">
        <v>6561</v>
      </c>
      <c r="Z533" s="2" t="s">
        <v>341</v>
      </c>
      <c r="AA533" s="2"/>
      <c r="AB533" s="2"/>
      <c r="AC533" s="2"/>
      <c r="AD533" s="2"/>
      <c r="AE533" s="2"/>
      <c r="AF533" s="2"/>
      <c r="AG533" s="2" t="s">
        <v>6562</v>
      </c>
      <c r="AH533" s="2" t="s">
        <v>6563</v>
      </c>
      <c r="AI533" s="2" t="s">
        <v>6564</v>
      </c>
      <c r="AJ533" s="2"/>
      <c r="AK533" s="2"/>
      <c r="AL533" s="2"/>
      <c r="AM533" s="2"/>
      <c r="AN533" s="2" t="s">
        <v>87</v>
      </c>
      <c r="AO533" s="2" t="s">
        <v>6565</v>
      </c>
      <c r="AP533" s="2" t="s">
        <v>89</v>
      </c>
    </row>
    <row r="534" customFormat="false" ht="15" hidden="false" customHeight="false" outlineLevel="0" collapsed="false">
      <c r="A534" s="8" t="s">
        <v>6566</v>
      </c>
      <c r="B534" s="8" t="s">
        <v>6566</v>
      </c>
      <c r="C534" s="2" t="s">
        <v>6567</v>
      </c>
      <c r="D534" s="2" t="s">
        <v>240</v>
      </c>
      <c r="E534" s="2" t="s">
        <v>241</v>
      </c>
      <c r="F534" s="9" t="n">
        <f aca="false">Precios!R534</f>
        <v>84</v>
      </c>
      <c r="G534" s="2" t="n">
        <v>1717</v>
      </c>
      <c r="H534" s="10" t="str">
        <f aca="false">Parámetros!$B$28</f>
        <v>Nuevo</v>
      </c>
      <c r="I534" s="10" t="str">
        <f aca="false">Parámetros!$B$29</f>
        <v>Clásica</v>
      </c>
      <c r="J534" s="11" t="s">
        <v>6568</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t="s">
        <v>6569</v>
      </c>
      <c r="P534" s="2" t="s">
        <v>6570</v>
      </c>
      <c r="Q534" s="2" t="s">
        <v>6571</v>
      </c>
      <c r="R534" s="2"/>
      <c r="S534" s="2"/>
      <c r="T534" s="2" t="s">
        <v>6572</v>
      </c>
      <c r="U534" s="2" t="n">
        <v>20</v>
      </c>
      <c r="V534" s="2" t="s">
        <v>133</v>
      </c>
      <c r="W534" s="2" t="n">
        <v>20</v>
      </c>
      <c r="X534" s="2" t="s">
        <v>6573</v>
      </c>
      <c r="Y534" s="2" t="s">
        <v>6574</v>
      </c>
      <c r="Z534" s="2" t="s">
        <v>136</v>
      </c>
      <c r="AA534" s="2"/>
      <c r="AB534" s="2"/>
      <c r="AC534" s="2"/>
      <c r="AD534" s="2"/>
      <c r="AE534" s="2"/>
      <c r="AF534" s="2"/>
      <c r="AG534" s="2" t="s">
        <v>6575</v>
      </c>
      <c r="AH534" s="2" t="s">
        <v>6576</v>
      </c>
      <c r="AI534" s="2" t="s">
        <v>6577</v>
      </c>
      <c r="AJ534" s="2" t="s">
        <v>6578</v>
      </c>
      <c r="AK534" s="2"/>
      <c r="AL534" s="2"/>
      <c r="AM534" s="2"/>
      <c r="AN534" s="2" t="s">
        <v>87</v>
      </c>
      <c r="AO534" s="2" t="s">
        <v>6579</v>
      </c>
      <c r="AP534" s="2" t="s">
        <v>89</v>
      </c>
    </row>
    <row r="535" customFormat="false" ht="15" hidden="false" customHeight="false" outlineLevel="0" collapsed="false">
      <c r="A535" s="8" t="s">
        <v>6580</v>
      </c>
      <c r="B535" s="8" t="s">
        <v>6580</v>
      </c>
      <c r="C535" s="2" t="s">
        <v>6581</v>
      </c>
      <c r="D535" s="2" t="s">
        <v>144</v>
      </c>
      <c r="E535" s="2" t="s">
        <v>145</v>
      </c>
      <c r="F535" s="9" t="n">
        <f aca="false">Precios!R535</f>
        <v>240</v>
      </c>
      <c r="G535" s="2" t="n">
        <v>120</v>
      </c>
      <c r="H535" s="10" t="str">
        <f aca="false">Parámetros!$B$28</f>
        <v>Nuevo</v>
      </c>
      <c r="I535" s="10" t="str">
        <f aca="false">Parámetros!$B$29</f>
        <v>Clásica</v>
      </c>
      <c r="J535" s="11" t="s">
        <v>6582</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t="s">
        <v>6583</v>
      </c>
      <c r="P535" s="2" t="s">
        <v>6584</v>
      </c>
      <c r="Q535" s="2" t="s">
        <v>541</v>
      </c>
      <c r="R535" s="2" t="s">
        <v>6585</v>
      </c>
      <c r="S535" s="2"/>
      <c r="T535" s="2" t="s">
        <v>6586</v>
      </c>
      <c r="U535" s="2" t="n">
        <v>30</v>
      </c>
      <c r="V535" s="2" t="s">
        <v>133</v>
      </c>
      <c r="W535" s="2" t="n">
        <v>30</v>
      </c>
      <c r="X535" s="2" t="s">
        <v>6587</v>
      </c>
      <c r="Y535" s="2" t="s">
        <v>6588</v>
      </c>
      <c r="Z535" s="2" t="s">
        <v>136</v>
      </c>
      <c r="AA535" s="2"/>
      <c r="AB535" s="2"/>
      <c r="AC535" s="2"/>
      <c r="AD535" s="2"/>
      <c r="AE535" s="2"/>
      <c r="AF535" s="2" t="s">
        <v>6589</v>
      </c>
      <c r="AG535" s="2" t="s">
        <v>6590</v>
      </c>
      <c r="AH535" s="2" t="s">
        <v>6591</v>
      </c>
      <c r="AI535" s="2" t="s">
        <v>6592</v>
      </c>
      <c r="AJ535" s="2"/>
      <c r="AK535" s="2"/>
      <c r="AL535" s="2"/>
      <c r="AM535" s="2"/>
      <c r="AN535" s="2" t="s">
        <v>87</v>
      </c>
      <c r="AO535" s="2" t="s">
        <v>6593</v>
      </c>
      <c r="AP535" s="2" t="s">
        <v>89</v>
      </c>
    </row>
    <row r="536" customFormat="false" ht="15" hidden="false" customHeight="false" outlineLevel="0" collapsed="false">
      <c r="A536" s="8" t="s">
        <v>6594</v>
      </c>
      <c r="B536" s="8" t="s">
        <v>6594</v>
      </c>
      <c r="C536" s="2" t="s">
        <v>6595</v>
      </c>
      <c r="D536" s="2" t="s">
        <v>2644</v>
      </c>
      <c r="E536" s="2" t="s">
        <v>2645</v>
      </c>
      <c r="F536" s="9" t="n">
        <f aca="false">Precios!R536</f>
        <v>1415</v>
      </c>
      <c r="G536" s="2" t="n">
        <v>25</v>
      </c>
      <c r="H536" s="10" t="str">
        <f aca="false">Parámetros!$B$28</f>
        <v>Nuevo</v>
      </c>
      <c r="I536" s="10" t="str">
        <f aca="false">Parámetros!$B$29</f>
        <v>Clásica</v>
      </c>
      <c r="J536" s="11" t="s">
        <v>6596</v>
      </c>
      <c r="K536" s="10" t="str">
        <f aca="false">Parámetros!$B$30</f>
        <v>Mercado Envíos</v>
      </c>
      <c r="L536" s="2" t="str">
        <f aca="false">IF(F536&gt;=Parámetros!$B$7,"Envío gratis (obligatorio en Mercado Libre)",Parámetros!$B$31)</f>
        <v>Envío gratis (obligatorio en Mercado Libre)</v>
      </c>
      <c r="M536" s="10" t="str">
        <f aca="false">Parámetros!$B$32</f>
        <v>No acepto</v>
      </c>
      <c r="N536" s="10" t="str">
        <f aca="false">Parámetros!$B$33</f>
        <v>Sin garantía</v>
      </c>
      <c r="O536" s="2" t="s">
        <v>6597</v>
      </c>
      <c r="P536" s="2" t="s">
        <v>3867</v>
      </c>
      <c r="Q536" s="2" t="s">
        <v>1296</v>
      </c>
      <c r="R536" s="2"/>
      <c r="S536" s="2"/>
      <c r="T536" s="2" t="s">
        <v>6572</v>
      </c>
      <c r="U536" s="2" t="n">
        <v>20</v>
      </c>
      <c r="V536" s="2" t="s">
        <v>133</v>
      </c>
      <c r="W536" s="2" t="n">
        <v>20</v>
      </c>
      <c r="X536" s="2" t="s">
        <v>3870</v>
      </c>
      <c r="Y536" s="2" t="s">
        <v>6598</v>
      </c>
      <c r="Z536" s="2" t="s">
        <v>136</v>
      </c>
      <c r="AA536" s="2"/>
      <c r="AB536" s="2"/>
      <c r="AC536" s="2"/>
      <c r="AD536" s="2"/>
      <c r="AE536" s="2"/>
      <c r="AF536" s="2" t="s">
        <v>6599</v>
      </c>
      <c r="AG536" s="2" t="s">
        <v>6600</v>
      </c>
      <c r="AH536" s="2" t="s">
        <v>6601</v>
      </c>
      <c r="AI536" s="2" t="s">
        <v>6602</v>
      </c>
      <c r="AJ536" s="2" t="s">
        <v>6603</v>
      </c>
      <c r="AK536" s="2"/>
      <c r="AL536" s="2"/>
      <c r="AM536" s="2"/>
      <c r="AN536" s="2" t="s">
        <v>87</v>
      </c>
      <c r="AO536" s="2" t="s">
        <v>6604</v>
      </c>
      <c r="AP536" s="2" t="s">
        <v>89</v>
      </c>
    </row>
    <row r="537" customFormat="false" ht="15" hidden="false" customHeight="false" outlineLevel="0" collapsed="false">
      <c r="A537" s="8" t="s">
        <v>6605</v>
      </c>
      <c r="B537" s="8" t="s">
        <v>6605</v>
      </c>
      <c r="C537" s="2" t="s">
        <v>6606</v>
      </c>
      <c r="D537" s="2" t="s">
        <v>872</v>
      </c>
      <c r="E537" s="2" t="s">
        <v>873</v>
      </c>
      <c r="F537" s="9" t="n">
        <f aca="false">Precios!R537</f>
        <v>116</v>
      </c>
      <c r="G537" s="2" t="n">
        <v>825</v>
      </c>
      <c r="H537" s="10" t="str">
        <f aca="false">Parámetros!$B$28</f>
        <v>Nuevo</v>
      </c>
      <c r="I537" s="10" t="str">
        <f aca="false">Parámetros!$B$29</f>
        <v>Clásica</v>
      </c>
      <c r="J537" s="11" t="s">
        <v>6607</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t="s">
        <v>6608</v>
      </c>
      <c r="P537" s="2" t="s">
        <v>166</v>
      </c>
      <c r="Q537" s="2" t="s">
        <v>167</v>
      </c>
      <c r="R537" s="2" t="s">
        <v>168</v>
      </c>
      <c r="S537" s="2" t="s">
        <v>6609</v>
      </c>
      <c r="T537" s="2" t="s">
        <v>5428</v>
      </c>
      <c r="U537" s="2" t="n">
        <v>80</v>
      </c>
      <c r="V537" s="2" t="s">
        <v>171</v>
      </c>
      <c r="W537" s="2" t="n">
        <v>80</v>
      </c>
      <c r="X537" s="2"/>
      <c r="Y537" s="2"/>
      <c r="Z537" s="2"/>
      <c r="AA537" s="2" t="s">
        <v>1375</v>
      </c>
      <c r="AB537" s="2"/>
      <c r="AC537" s="2"/>
      <c r="AD537" s="2"/>
      <c r="AE537" s="2" t="s">
        <v>6610</v>
      </c>
      <c r="AF537" s="2"/>
      <c r="AG537" s="2" t="s">
        <v>6611</v>
      </c>
      <c r="AH537" s="2" t="s">
        <v>6612</v>
      </c>
      <c r="AI537" s="2" t="s">
        <v>6613</v>
      </c>
      <c r="AJ537" s="2"/>
      <c r="AK537" s="2"/>
      <c r="AL537" s="2"/>
      <c r="AM537" s="2"/>
      <c r="AN537" s="2" t="s">
        <v>175</v>
      </c>
      <c r="AO537" s="2" t="s">
        <v>6614</v>
      </c>
      <c r="AP537" s="2" t="s">
        <v>89</v>
      </c>
    </row>
    <row r="538" customFormat="false" ht="15" hidden="false" customHeight="false" outlineLevel="0" collapsed="false">
      <c r="A538" s="8" t="s">
        <v>6615</v>
      </c>
      <c r="B538" s="8" t="s">
        <v>6615</v>
      </c>
      <c r="C538" s="2" t="s">
        <v>6616</v>
      </c>
      <c r="D538" s="2" t="s">
        <v>1093</v>
      </c>
      <c r="E538" s="2" t="s">
        <v>1094</v>
      </c>
      <c r="F538" s="9" t="n">
        <f aca="false">Precios!R538</f>
        <v>172</v>
      </c>
      <c r="G538" s="2" t="n">
        <v>1410</v>
      </c>
      <c r="H538" s="10" t="str">
        <f aca="false">Parámetros!$B$28</f>
        <v>Nuevo</v>
      </c>
      <c r="I538" s="10" t="str">
        <f aca="false">Parámetros!$B$29</f>
        <v>Clásica</v>
      </c>
      <c r="J538" s="11" t="s">
        <v>6617</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t="s">
        <v>6618</v>
      </c>
      <c r="P538" s="2" t="s">
        <v>5743</v>
      </c>
      <c r="Q538" s="2" t="s">
        <v>6619</v>
      </c>
      <c r="R538" s="2"/>
      <c r="S538" s="2"/>
      <c r="T538" s="2" t="s">
        <v>6572</v>
      </c>
      <c r="U538" s="2" t="n">
        <v>10</v>
      </c>
      <c r="V538" s="2" t="s">
        <v>133</v>
      </c>
      <c r="W538" s="2" t="n">
        <v>10</v>
      </c>
      <c r="X538" s="2" t="s">
        <v>6620</v>
      </c>
      <c r="Y538" s="2" t="s">
        <v>135</v>
      </c>
      <c r="Z538" s="2" t="s">
        <v>136</v>
      </c>
      <c r="AA538" s="2"/>
      <c r="AB538" s="2"/>
      <c r="AC538" s="2"/>
      <c r="AD538" s="2"/>
      <c r="AE538" s="2"/>
      <c r="AF538" s="2" t="s">
        <v>6621</v>
      </c>
      <c r="AG538" s="2" t="s">
        <v>6622</v>
      </c>
      <c r="AH538" s="2" t="s">
        <v>6623</v>
      </c>
      <c r="AI538" s="2" t="s">
        <v>6624</v>
      </c>
      <c r="AJ538" s="2"/>
      <c r="AK538" s="2"/>
      <c r="AL538" s="2"/>
      <c r="AM538" s="2"/>
      <c r="AN538" s="2" t="s">
        <v>87</v>
      </c>
      <c r="AO538" s="2" t="s">
        <v>6625</v>
      </c>
      <c r="AP538" s="2" t="s">
        <v>89</v>
      </c>
    </row>
    <row r="539" customFormat="false" ht="15" hidden="false" customHeight="false" outlineLevel="0" collapsed="false">
      <c r="A539" s="8" t="s">
        <v>6626</v>
      </c>
      <c r="B539" s="8" t="s">
        <v>6626</v>
      </c>
      <c r="C539" s="2" t="s">
        <v>6627</v>
      </c>
      <c r="D539" s="2" t="s">
        <v>5538</v>
      </c>
      <c r="E539" s="2" t="s">
        <v>5539</v>
      </c>
      <c r="F539" s="9" t="n">
        <f aca="false">Precios!R539</f>
        <v>58</v>
      </c>
      <c r="G539" s="2" t="n">
        <v>790</v>
      </c>
      <c r="H539" s="10" t="str">
        <f aca="false">Parámetros!$B$28</f>
        <v>Nuevo</v>
      </c>
      <c r="I539" s="10" t="str">
        <f aca="false">Parámetros!$B$29</f>
        <v>Clásica</v>
      </c>
      <c r="J539" s="11" t="s">
        <v>6628</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t="s">
        <v>6629</v>
      </c>
      <c r="P539" s="2" t="s">
        <v>5542</v>
      </c>
      <c r="Q539" s="2" t="s">
        <v>6630</v>
      </c>
      <c r="R539" s="2"/>
      <c r="S539" s="2" t="s">
        <v>1363</v>
      </c>
      <c r="T539" s="2" t="s">
        <v>3695</v>
      </c>
      <c r="U539" s="2" t="n">
        <v>625</v>
      </c>
      <c r="V539" s="2" t="s">
        <v>77</v>
      </c>
      <c r="W539" s="2" t="n">
        <v>1</v>
      </c>
      <c r="X539" s="2"/>
      <c r="Y539" s="2"/>
      <c r="Z539" s="2" t="s">
        <v>136</v>
      </c>
      <c r="AA539" s="2"/>
      <c r="AB539" s="2"/>
      <c r="AC539" s="2" t="s">
        <v>1363</v>
      </c>
      <c r="AD539" s="2"/>
      <c r="AE539" s="2"/>
      <c r="AF539" s="2" t="s">
        <v>5545</v>
      </c>
      <c r="AG539" s="2" t="s">
        <v>6631</v>
      </c>
      <c r="AH539" s="2" t="s">
        <v>6632</v>
      </c>
      <c r="AI539" s="2" t="s">
        <v>6633</v>
      </c>
      <c r="AJ539" s="2"/>
      <c r="AK539" s="2"/>
      <c r="AL539" s="2"/>
      <c r="AM539" s="2"/>
      <c r="AN539" s="2" t="s">
        <v>87</v>
      </c>
      <c r="AO539" s="2" t="s">
        <v>6634</v>
      </c>
      <c r="AP539" s="2" t="s">
        <v>89</v>
      </c>
    </row>
    <row r="540" customFormat="false" ht="15" hidden="false" customHeight="false" outlineLevel="0" collapsed="false">
      <c r="A540" s="8" t="s">
        <v>6635</v>
      </c>
      <c r="B540" s="8" t="s">
        <v>6635</v>
      </c>
      <c r="C540" s="2" t="s">
        <v>6636</v>
      </c>
      <c r="D540" s="2" t="s">
        <v>556</v>
      </c>
      <c r="E540" s="2" t="s">
        <v>557</v>
      </c>
      <c r="F540" s="9" t="n">
        <f aca="false">Precios!R540</f>
        <v>886.68</v>
      </c>
      <c r="G540" s="2" t="n">
        <v>84</v>
      </c>
      <c r="H540" s="10" t="str">
        <f aca="false">Parámetros!$B$28</f>
        <v>Nuevo</v>
      </c>
      <c r="I540" s="10" t="str">
        <f aca="false">Parámetros!$B$29</f>
        <v>Clásica</v>
      </c>
      <c r="J540" s="11" t="s">
        <v>6637</v>
      </c>
      <c r="K540" s="10" t="str">
        <f aca="false">Parámetros!$B$30</f>
        <v>Mercado Envíos</v>
      </c>
      <c r="L540" s="2" t="str">
        <f aca="false">IF(F540&gt;=Parámetros!$B$7,"Envío gratis (obligatorio en Mercado Libre)",Parámetros!$B$31)</f>
        <v>Envío gratis (obligatorio en Mercado Libre)</v>
      </c>
      <c r="M540" s="10" t="str">
        <f aca="false">Parámetros!$B$32</f>
        <v>No acepto</v>
      </c>
      <c r="N540" s="10" t="str">
        <f aca="false">Parámetros!$B$33</f>
        <v>Sin garantía</v>
      </c>
      <c r="O540" s="2" t="s">
        <v>6638</v>
      </c>
      <c r="P540" s="2" t="s">
        <v>5812</v>
      </c>
      <c r="Q540" s="2" t="s">
        <v>129</v>
      </c>
      <c r="R540" s="2" t="s">
        <v>6639</v>
      </c>
      <c r="S540" s="2"/>
      <c r="T540" s="2" t="s">
        <v>6640</v>
      </c>
      <c r="U540" s="2" t="n">
        <v>28</v>
      </c>
      <c r="V540" s="2" t="s">
        <v>1736</v>
      </c>
      <c r="W540" s="2" t="n">
        <v>28</v>
      </c>
      <c r="X540" s="2" t="s">
        <v>6641</v>
      </c>
      <c r="Y540" s="2" t="s">
        <v>6642</v>
      </c>
      <c r="Z540" s="2" t="s">
        <v>136</v>
      </c>
      <c r="AA540" s="2"/>
      <c r="AB540" s="2"/>
      <c r="AC540" s="2"/>
      <c r="AD540" s="2" t="s">
        <v>566</v>
      </c>
      <c r="AE540" s="2"/>
      <c r="AF540" s="2" t="s">
        <v>6643</v>
      </c>
      <c r="AG540" s="2" t="s">
        <v>6644</v>
      </c>
      <c r="AH540" s="2" t="s">
        <v>6645</v>
      </c>
      <c r="AI540" s="2" t="s">
        <v>6646</v>
      </c>
      <c r="AJ540" s="2" t="s">
        <v>6647</v>
      </c>
      <c r="AK540" s="2"/>
      <c r="AL540" s="2"/>
      <c r="AM540" s="2"/>
      <c r="AN540" s="2" t="s">
        <v>87</v>
      </c>
      <c r="AO540" s="2" t="s">
        <v>6648</v>
      </c>
      <c r="AP540" s="2" t="s">
        <v>89</v>
      </c>
    </row>
    <row r="541" customFormat="false" ht="15" hidden="false" customHeight="false" outlineLevel="0" collapsed="false">
      <c r="A541" s="8" t="s">
        <v>6649</v>
      </c>
      <c r="B541" s="8" t="s">
        <v>6649</v>
      </c>
      <c r="C541" s="2" t="s">
        <v>6650</v>
      </c>
      <c r="D541" s="2" t="s">
        <v>6227</v>
      </c>
      <c r="E541" s="2" t="s">
        <v>6228</v>
      </c>
      <c r="F541" s="9" t="n">
        <f aca="false">Precios!R541</f>
        <v>119</v>
      </c>
      <c r="G541" s="2" t="n">
        <v>296</v>
      </c>
      <c r="H541" s="10" t="str">
        <f aca="false">Parámetros!$B$28</f>
        <v>Nuevo</v>
      </c>
      <c r="I541" s="10" t="str">
        <f aca="false">Parámetros!$B$29</f>
        <v>Clásica</v>
      </c>
      <c r="J541" s="11" t="s">
        <v>6651</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t="s">
        <v>6652</v>
      </c>
      <c r="P541" s="2" t="s">
        <v>6231</v>
      </c>
      <c r="Q541" s="2"/>
      <c r="R541" s="2" t="s">
        <v>6653</v>
      </c>
      <c r="S541" s="2" t="s">
        <v>6654</v>
      </c>
      <c r="T541" s="2" t="s">
        <v>6572</v>
      </c>
      <c r="U541" s="2" t="n">
        <v>3</v>
      </c>
      <c r="V541" s="2" t="s">
        <v>171</v>
      </c>
      <c r="W541" s="2" t="n">
        <v>3</v>
      </c>
      <c r="X541" s="2"/>
      <c r="Y541" s="2"/>
      <c r="Z541" s="2" t="s">
        <v>5479</v>
      </c>
      <c r="AA541" s="2"/>
      <c r="AB541" s="2"/>
      <c r="AC541" s="2"/>
      <c r="AD541" s="2" t="s">
        <v>1101</v>
      </c>
      <c r="AE541" s="2"/>
      <c r="AF541" s="2"/>
      <c r="AG541" s="2" t="s">
        <v>6655</v>
      </c>
      <c r="AH541" s="2" t="s">
        <v>6656</v>
      </c>
      <c r="AI541" s="2"/>
      <c r="AJ541" s="2"/>
      <c r="AK541" s="2"/>
      <c r="AL541" s="2"/>
      <c r="AM541" s="2"/>
      <c r="AN541" s="2" t="s">
        <v>87</v>
      </c>
      <c r="AO541" s="2" t="s">
        <v>6657</v>
      </c>
      <c r="AP541" s="2" t="s">
        <v>89</v>
      </c>
    </row>
    <row r="542" customFormat="false" ht="15" hidden="false" customHeight="false" outlineLevel="0" collapsed="false">
      <c r="A542" s="8" t="s">
        <v>6658</v>
      </c>
      <c r="B542" s="8" t="s">
        <v>6658</v>
      </c>
      <c r="C542" s="2" t="s">
        <v>6659</v>
      </c>
      <c r="D542" s="2" t="s">
        <v>445</v>
      </c>
      <c r="E542" s="2" t="s">
        <v>446</v>
      </c>
      <c r="F542" s="9" t="n">
        <f aca="false">Precios!R542</f>
        <v>200</v>
      </c>
      <c r="G542" s="2" t="n">
        <v>0</v>
      </c>
      <c r="H542" s="10" t="str">
        <f aca="false">Parámetros!$B$28</f>
        <v>Nuevo</v>
      </c>
      <c r="I542" s="10" t="str">
        <f aca="false">Parámetros!$B$29</f>
        <v>Clásica</v>
      </c>
      <c r="J542" s="11" t="s">
        <v>6660</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t="s">
        <v>6661</v>
      </c>
      <c r="P542" s="2" t="s">
        <v>6662</v>
      </c>
      <c r="Q542" s="2" t="s">
        <v>4867</v>
      </c>
      <c r="R542" s="2"/>
      <c r="S542" s="2"/>
      <c r="T542" s="2" t="s">
        <v>6663</v>
      </c>
      <c r="U542" s="2" t="n">
        <v>1</v>
      </c>
      <c r="V542" s="2" t="s">
        <v>2548</v>
      </c>
      <c r="W542" s="2" t="n">
        <v>1</v>
      </c>
      <c r="X542" s="2" t="s">
        <v>6664</v>
      </c>
      <c r="Y542" s="2" t="s">
        <v>6665</v>
      </c>
      <c r="Z542" s="2" t="s">
        <v>80</v>
      </c>
      <c r="AA542" s="2"/>
      <c r="AB542" s="2"/>
      <c r="AC542" s="2"/>
      <c r="AD542" s="2"/>
      <c r="AE542" s="2"/>
      <c r="AF542" s="2"/>
      <c r="AG542" s="2" t="s">
        <v>6666</v>
      </c>
      <c r="AH542" s="2" t="s">
        <v>6667</v>
      </c>
      <c r="AI542" s="2" t="s">
        <v>6668</v>
      </c>
      <c r="AJ542" s="2"/>
      <c r="AK542" s="2"/>
      <c r="AL542" s="2"/>
      <c r="AM542" s="2"/>
      <c r="AN542" s="2" t="s">
        <v>87</v>
      </c>
      <c r="AO542" s="2" t="s">
        <v>6669</v>
      </c>
      <c r="AP542" s="2" t="s">
        <v>89</v>
      </c>
    </row>
    <row r="543" customFormat="false" ht="15" hidden="false" customHeight="false" outlineLevel="0" collapsed="false">
      <c r="A543" s="8" t="s">
        <v>6670</v>
      </c>
      <c r="B543" s="8" t="s">
        <v>6670</v>
      </c>
      <c r="C543" s="2" t="s">
        <v>6671</v>
      </c>
      <c r="D543" s="2" t="s">
        <v>2351</v>
      </c>
      <c r="E543" s="2" t="s">
        <v>2352</v>
      </c>
      <c r="F543" s="9" t="n">
        <f aca="false">Precios!R543</f>
        <v>110.88</v>
      </c>
      <c r="G543" s="2" t="n">
        <v>495</v>
      </c>
      <c r="H543" s="10" t="str">
        <f aca="false">Parámetros!$B$28</f>
        <v>Nuevo</v>
      </c>
      <c r="I543" s="10" t="str">
        <f aca="false">Parámetros!$B$29</f>
        <v>Clásica</v>
      </c>
      <c r="J543" s="11" t="s">
        <v>6672</v>
      </c>
      <c r="K543" s="10" t="str">
        <f aca="false">Parámetros!$B$30</f>
        <v>Mercado Envíos</v>
      </c>
      <c r="L543" s="2" t="str">
        <f aca="false">IF(F543&gt;=Parámetros!$B$7,"Envío gratis (obligatorio en Mercado Libre)",Parámetros!$B$31)</f>
        <v>A cargo del comprador</v>
      </c>
      <c r="M543" s="10" t="str">
        <f aca="false">Parámetros!$B$32</f>
        <v>No acepto</v>
      </c>
      <c r="N543" s="10" t="str">
        <f aca="false">Parámetros!$B$33</f>
        <v>Sin garantía</v>
      </c>
      <c r="O543" s="2" t="s">
        <v>6673</v>
      </c>
      <c r="P543" s="2" t="s">
        <v>6674</v>
      </c>
      <c r="Q543" s="2"/>
      <c r="R543" s="2" t="s">
        <v>6675</v>
      </c>
      <c r="S543" s="2" t="s">
        <v>6676</v>
      </c>
      <c r="T543" s="2" t="s">
        <v>2711</v>
      </c>
      <c r="U543" s="2" t="n">
        <v>60</v>
      </c>
      <c r="V543" s="2" t="s">
        <v>100</v>
      </c>
      <c r="W543" s="2" t="n">
        <v>1</v>
      </c>
      <c r="X543" s="2"/>
      <c r="Y543" s="2"/>
      <c r="Z543" s="2"/>
      <c r="AA543" s="2"/>
      <c r="AB543" s="2"/>
      <c r="AC543" s="2"/>
      <c r="AD543" s="2" t="s">
        <v>1101</v>
      </c>
      <c r="AE543" s="2" t="s">
        <v>2622</v>
      </c>
      <c r="AF543" s="2"/>
      <c r="AG543" s="2" t="s">
        <v>6677</v>
      </c>
      <c r="AH543" s="2" t="s">
        <v>6678</v>
      </c>
      <c r="AI543" s="2"/>
      <c r="AJ543" s="2"/>
      <c r="AK543" s="2"/>
      <c r="AL543" s="2"/>
      <c r="AM543" s="2"/>
      <c r="AN543" s="2" t="s">
        <v>175</v>
      </c>
      <c r="AO543" s="2" t="s">
        <v>6679</v>
      </c>
      <c r="AP543" s="2" t="s">
        <v>89</v>
      </c>
    </row>
    <row r="544" customFormat="false" ht="15" hidden="false" customHeight="false" outlineLevel="0" collapsed="false">
      <c r="A544" s="8" t="s">
        <v>6680</v>
      </c>
      <c r="B544" s="8" t="s">
        <v>6680</v>
      </c>
      <c r="C544" s="2" t="s">
        <v>6681</v>
      </c>
      <c r="D544" s="2" t="s">
        <v>6682</v>
      </c>
      <c r="E544" s="2" t="s">
        <v>6683</v>
      </c>
      <c r="F544" s="9" t="n">
        <f aca="false">Precios!R544</f>
        <v>57</v>
      </c>
      <c r="G544" s="2" t="n">
        <v>16</v>
      </c>
      <c r="H544" s="10" t="str">
        <f aca="false">Parámetros!$B$28</f>
        <v>Nuevo</v>
      </c>
      <c r="I544" s="10" t="str">
        <f aca="false">Parámetros!$B$29</f>
        <v>Clásica</v>
      </c>
      <c r="J544" s="11" t="s">
        <v>6684</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t="s">
        <v>6685</v>
      </c>
      <c r="P544" s="2" t="s">
        <v>6686</v>
      </c>
      <c r="Q544" s="2"/>
      <c r="R544" s="2" t="s">
        <v>6687</v>
      </c>
      <c r="S544" s="2"/>
      <c r="T544" s="2" t="s">
        <v>3511</v>
      </c>
      <c r="U544" s="2" t="n">
        <v>50</v>
      </c>
      <c r="V544" s="2" t="s">
        <v>171</v>
      </c>
      <c r="W544" s="2" t="n">
        <v>50</v>
      </c>
      <c r="X544" s="2"/>
      <c r="Y544" s="2"/>
      <c r="Z544" s="2"/>
      <c r="AA544" s="2"/>
      <c r="AB544" s="2"/>
      <c r="AC544" s="2"/>
      <c r="AD544" s="2"/>
      <c r="AE544" s="2"/>
      <c r="AF544" s="2"/>
      <c r="AG544" s="2" t="s">
        <v>6688</v>
      </c>
      <c r="AH544" s="2" t="s">
        <v>6689</v>
      </c>
      <c r="AI544" s="2" t="s">
        <v>6690</v>
      </c>
      <c r="AJ544" s="2" t="s">
        <v>6691</v>
      </c>
      <c r="AK544" s="2" t="s">
        <v>6692</v>
      </c>
      <c r="AL544" s="2"/>
      <c r="AM544" s="2"/>
      <c r="AN544" s="2" t="s">
        <v>175</v>
      </c>
      <c r="AO544" s="2" t="s">
        <v>6693</v>
      </c>
      <c r="AP544" s="2" t="s">
        <v>89</v>
      </c>
    </row>
    <row r="545" customFormat="false" ht="15" hidden="false" customHeight="false" outlineLevel="0" collapsed="false">
      <c r="A545" s="8" t="s">
        <v>6694</v>
      </c>
      <c r="B545" s="8" t="s">
        <v>6694</v>
      </c>
      <c r="C545" s="2" t="s">
        <v>6695</v>
      </c>
      <c r="D545" s="2" t="s">
        <v>144</v>
      </c>
      <c r="E545" s="2" t="s">
        <v>145</v>
      </c>
      <c r="F545" s="9" t="n">
        <f aca="false">Precios!R545</f>
        <v>1019</v>
      </c>
      <c r="G545" s="2" t="n">
        <v>0</v>
      </c>
      <c r="H545" s="10" t="str">
        <f aca="false">Parámetros!$B$28</f>
        <v>Nuevo</v>
      </c>
      <c r="I545" s="10" t="str">
        <f aca="false">Parámetros!$B$29</f>
        <v>Clásica</v>
      </c>
      <c r="J545" s="11" t="s">
        <v>6696</v>
      </c>
      <c r="K545" s="10" t="str">
        <f aca="false">Parámetros!$B$30</f>
        <v>Mercado Envíos</v>
      </c>
      <c r="L545" s="2" t="str">
        <f aca="false">IF(F545&gt;=Parámetros!$B$7,"Envío gratis (obligatorio en Mercado Libre)",Parámetros!$B$31)</f>
        <v>Envío gratis (obligatorio en Mercado Libre)</v>
      </c>
      <c r="M545" s="10" t="str">
        <f aca="false">Parámetros!$B$32</f>
        <v>No acepto</v>
      </c>
      <c r="N545" s="10" t="str">
        <f aca="false">Parámetros!$B$33</f>
        <v>Sin garantía</v>
      </c>
      <c r="O545" s="2" t="s">
        <v>6697</v>
      </c>
      <c r="P545" s="2" t="s">
        <v>6698</v>
      </c>
      <c r="Q545" s="2" t="s">
        <v>6699</v>
      </c>
      <c r="R545" s="2"/>
      <c r="S545" s="2"/>
      <c r="T545" s="2" t="s">
        <v>6572</v>
      </c>
      <c r="U545" s="2" t="n">
        <v>40</v>
      </c>
      <c r="V545" s="2" t="s">
        <v>220</v>
      </c>
      <c r="W545" s="2" t="n">
        <v>40</v>
      </c>
      <c r="X545" s="2" t="s">
        <v>6700</v>
      </c>
      <c r="Y545" s="2" t="s">
        <v>6701</v>
      </c>
      <c r="Z545" s="2" t="s">
        <v>136</v>
      </c>
      <c r="AA545" s="2"/>
      <c r="AB545" s="2"/>
      <c r="AC545" s="2"/>
      <c r="AD545" s="2"/>
      <c r="AE545" s="2"/>
      <c r="AF545" s="2" t="s">
        <v>6702</v>
      </c>
      <c r="AG545" s="2" t="s">
        <v>6703</v>
      </c>
      <c r="AH545" s="2" t="s">
        <v>6704</v>
      </c>
      <c r="AI545" s="2" t="s">
        <v>6705</v>
      </c>
      <c r="AJ545" s="2"/>
      <c r="AK545" s="2"/>
      <c r="AL545" s="2"/>
      <c r="AM545" s="2"/>
      <c r="AN545" s="2" t="s">
        <v>87</v>
      </c>
      <c r="AO545" s="2" t="s">
        <v>6706</v>
      </c>
      <c r="AP545" s="2" t="s">
        <v>89</v>
      </c>
    </row>
    <row r="546" customFormat="false" ht="15" hidden="false" customHeight="false" outlineLevel="0" collapsed="false">
      <c r="A546" s="8" t="s">
        <v>6707</v>
      </c>
      <c r="B546" s="8" t="s">
        <v>6707</v>
      </c>
      <c r="C546" s="2" t="s">
        <v>6708</v>
      </c>
      <c r="D546" s="2" t="s">
        <v>6709</v>
      </c>
      <c r="E546" s="2" t="s">
        <v>6710</v>
      </c>
      <c r="F546" s="9" t="n">
        <f aca="false">Precios!R546</f>
        <v>80</v>
      </c>
      <c r="G546" s="2" t="n">
        <v>158</v>
      </c>
      <c r="H546" s="10" t="str">
        <f aca="false">Parámetros!$B$28</f>
        <v>Nuevo</v>
      </c>
      <c r="I546" s="10" t="str">
        <f aca="false">Parámetros!$B$29</f>
        <v>Clásica</v>
      </c>
      <c r="J546" s="11" t="s">
        <v>6711</v>
      </c>
      <c r="K546" s="10" t="str">
        <f aca="false">Parámetros!$B$30</f>
        <v>Mercado Envíos</v>
      </c>
      <c r="L546" s="2" t="str">
        <f aca="false">IF(F546&gt;=Parámetros!$B$7,"Envío gratis (obligatorio en Mercado Libre)",Parámetros!$B$31)</f>
        <v>A cargo del comprador</v>
      </c>
      <c r="M546" s="10" t="str">
        <f aca="false">Parámetros!$B$32</f>
        <v>No acepto</v>
      </c>
      <c r="N546" s="10" t="str">
        <f aca="false">Parámetros!$B$33</f>
        <v>Sin garantía</v>
      </c>
      <c r="O546" s="2" t="s">
        <v>6712</v>
      </c>
      <c r="P546" s="2" t="s">
        <v>6713</v>
      </c>
      <c r="Q546" s="2" t="s">
        <v>6195</v>
      </c>
      <c r="R546" s="2" t="s">
        <v>6714</v>
      </c>
      <c r="S546" s="2" t="s">
        <v>6715</v>
      </c>
      <c r="T546" s="2" t="s">
        <v>3457</v>
      </c>
      <c r="U546" s="2" t="n">
        <v>150</v>
      </c>
      <c r="V546" s="2" t="s">
        <v>77</v>
      </c>
      <c r="W546" s="2" t="n">
        <v>1</v>
      </c>
      <c r="X546" s="2"/>
      <c r="Y546" s="2"/>
      <c r="Z546" s="2"/>
      <c r="AA546" s="2"/>
      <c r="AB546" s="2"/>
      <c r="AC546" s="2" t="s">
        <v>6715</v>
      </c>
      <c r="AD546" s="2" t="s">
        <v>1101</v>
      </c>
      <c r="AE546" s="2"/>
      <c r="AF546" s="2"/>
      <c r="AG546" s="2" t="s">
        <v>6716</v>
      </c>
      <c r="AH546" s="2" t="s">
        <v>6717</v>
      </c>
      <c r="AI546" s="2"/>
      <c r="AJ546" s="2"/>
      <c r="AK546" s="2"/>
      <c r="AL546" s="2"/>
      <c r="AM546" s="2"/>
      <c r="AN546" s="2" t="s">
        <v>175</v>
      </c>
      <c r="AO546" s="2" t="s">
        <v>6718</v>
      </c>
      <c r="AP546" s="2" t="s">
        <v>89</v>
      </c>
    </row>
    <row r="547" customFormat="false" ht="15" hidden="false" customHeight="false" outlineLevel="0" collapsed="false">
      <c r="A547" s="8" t="s">
        <v>6719</v>
      </c>
      <c r="B547" s="8" t="s">
        <v>6719</v>
      </c>
      <c r="C547" s="2" t="s">
        <v>6720</v>
      </c>
      <c r="D547" s="2" t="s">
        <v>331</v>
      </c>
      <c r="E547" s="2" t="s">
        <v>332</v>
      </c>
      <c r="F547" s="9" t="n">
        <f aca="false">Precios!R547</f>
        <v>45</v>
      </c>
      <c r="G547" s="2" t="n">
        <v>6866</v>
      </c>
      <c r="H547" s="10" t="str">
        <f aca="false">Parámetros!$B$28</f>
        <v>Nuevo</v>
      </c>
      <c r="I547" s="10" t="str">
        <f aca="false">Parámetros!$B$29</f>
        <v>Clásica</v>
      </c>
      <c r="J547" s="11" t="s">
        <v>6721</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c r="P547" s="2" t="s">
        <v>6722</v>
      </c>
      <c r="Q547" s="2" t="s">
        <v>2760</v>
      </c>
      <c r="R547" s="2"/>
      <c r="S547" s="2"/>
      <c r="T547" s="2" t="s">
        <v>6572</v>
      </c>
      <c r="U547" s="2" t="n">
        <v>10</v>
      </c>
      <c r="V547" s="2" t="s">
        <v>133</v>
      </c>
      <c r="W547" s="2" t="n">
        <v>10</v>
      </c>
      <c r="X547" s="2" t="s">
        <v>6723</v>
      </c>
      <c r="Y547" s="2"/>
      <c r="Z547" s="2" t="s">
        <v>136</v>
      </c>
      <c r="AA547" s="2"/>
      <c r="AB547" s="2"/>
      <c r="AC547" s="2"/>
      <c r="AD547" s="2"/>
      <c r="AE547" s="2"/>
      <c r="AF547" s="2"/>
      <c r="AG547" s="2" t="s">
        <v>6724</v>
      </c>
      <c r="AH547" s="2" t="s">
        <v>6725</v>
      </c>
      <c r="AI547" s="2"/>
      <c r="AJ547" s="2"/>
      <c r="AK547" s="2"/>
      <c r="AL547" s="2"/>
      <c r="AM547" s="2"/>
      <c r="AN547" s="2" t="s">
        <v>87</v>
      </c>
      <c r="AO547" s="2" t="s">
        <v>6726</v>
      </c>
      <c r="AP547" s="2" t="s">
        <v>89</v>
      </c>
    </row>
    <row r="548" customFormat="false" ht="15" hidden="false" customHeight="false" outlineLevel="0" collapsed="false">
      <c r="A548" s="8" t="s">
        <v>6727</v>
      </c>
      <c r="B548" s="8" t="s">
        <v>6727</v>
      </c>
      <c r="C548" s="2" t="s">
        <v>6728</v>
      </c>
      <c r="D548" s="2" t="s">
        <v>162</v>
      </c>
      <c r="E548" s="2" t="s">
        <v>163</v>
      </c>
      <c r="F548" s="9" t="n">
        <f aca="false">Precios!R548</f>
        <v>248</v>
      </c>
      <c r="G548" s="2" t="n">
        <v>47</v>
      </c>
      <c r="H548" s="10" t="str">
        <f aca="false">Parámetros!$B$28</f>
        <v>Nuevo</v>
      </c>
      <c r="I548" s="10" t="str">
        <f aca="false">Parámetros!$B$29</f>
        <v>Clásica</v>
      </c>
      <c r="J548" s="11" t="s">
        <v>6729</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t="s">
        <v>6730</v>
      </c>
      <c r="P548" s="2" t="s">
        <v>6731</v>
      </c>
      <c r="Q548" s="2" t="s">
        <v>167</v>
      </c>
      <c r="R548" s="2"/>
      <c r="S548" s="2" t="s">
        <v>103</v>
      </c>
      <c r="T548" s="2" t="s">
        <v>3511</v>
      </c>
      <c r="U548" s="2" t="n">
        <v>11</v>
      </c>
      <c r="V548" s="2" t="s">
        <v>171</v>
      </c>
      <c r="W548" s="2" t="n">
        <v>11</v>
      </c>
      <c r="X548" s="2"/>
      <c r="Y548" s="2"/>
      <c r="Z548" s="2"/>
      <c r="AA548" s="2" t="s">
        <v>4948</v>
      </c>
      <c r="AB548" s="2" t="s">
        <v>6732</v>
      </c>
      <c r="AC548" s="2"/>
      <c r="AD548" s="2" t="s">
        <v>103</v>
      </c>
      <c r="AE548" s="2"/>
      <c r="AF548" s="2"/>
      <c r="AG548" s="2" t="s">
        <v>6733</v>
      </c>
      <c r="AH548" s="2" t="s">
        <v>6734</v>
      </c>
      <c r="AI548" s="2"/>
      <c r="AJ548" s="2"/>
      <c r="AK548" s="2"/>
      <c r="AL548" s="2"/>
      <c r="AM548" s="2"/>
      <c r="AN548" s="2" t="s">
        <v>175</v>
      </c>
      <c r="AO548" s="2" t="s">
        <v>6735</v>
      </c>
      <c r="AP548" s="2" t="s">
        <v>89</v>
      </c>
    </row>
    <row r="549" customFormat="false" ht="15" hidden="false" customHeight="false" outlineLevel="0" collapsed="false">
      <c r="A549" s="8" t="s">
        <v>6736</v>
      </c>
      <c r="B549" s="8" t="s">
        <v>6736</v>
      </c>
      <c r="C549" s="2" t="s">
        <v>6737</v>
      </c>
      <c r="D549" s="2" t="s">
        <v>144</v>
      </c>
      <c r="E549" s="2" t="s">
        <v>145</v>
      </c>
      <c r="F549" s="9" t="n">
        <f aca="false">Precios!R549</f>
        <v>297</v>
      </c>
      <c r="G549" s="2" t="n">
        <v>35</v>
      </c>
      <c r="H549" s="10" t="str">
        <f aca="false">Parámetros!$B$28</f>
        <v>Nuevo</v>
      </c>
      <c r="I549" s="10" t="str">
        <f aca="false">Parámetros!$B$29</f>
        <v>Clásica</v>
      </c>
      <c r="J549" s="11" t="s">
        <v>6738</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t="s">
        <v>6739</v>
      </c>
      <c r="P549" s="2" t="s">
        <v>6740</v>
      </c>
      <c r="Q549" s="2" t="s">
        <v>2822</v>
      </c>
      <c r="R549" s="2"/>
      <c r="S549" s="2"/>
      <c r="T549" s="2" t="s">
        <v>3946</v>
      </c>
      <c r="U549" s="2" t="n">
        <v>30</v>
      </c>
      <c r="V549" s="2" t="s">
        <v>100</v>
      </c>
      <c r="W549" s="2" t="n">
        <v>1</v>
      </c>
      <c r="X549" s="2" t="s">
        <v>6741</v>
      </c>
      <c r="Y549" s="2" t="s">
        <v>6742</v>
      </c>
      <c r="Z549" s="2" t="s">
        <v>6743</v>
      </c>
      <c r="AA549" s="2"/>
      <c r="AB549" s="2"/>
      <c r="AC549" s="2"/>
      <c r="AD549" s="2"/>
      <c r="AE549" s="2"/>
      <c r="AF549" s="2"/>
      <c r="AG549" s="2" t="s">
        <v>6744</v>
      </c>
      <c r="AH549" s="2" t="s">
        <v>6745</v>
      </c>
      <c r="AI549" s="2" t="s">
        <v>6746</v>
      </c>
      <c r="AJ549" s="2" t="s">
        <v>6747</v>
      </c>
      <c r="AK549" s="2"/>
      <c r="AL549" s="2"/>
      <c r="AM549" s="2"/>
      <c r="AN549" s="2" t="s">
        <v>87</v>
      </c>
      <c r="AO549" s="2" t="s">
        <v>6748</v>
      </c>
      <c r="AP549" s="2" t="s">
        <v>89</v>
      </c>
    </row>
    <row r="550" customFormat="false" ht="15" hidden="false" customHeight="false" outlineLevel="0" collapsed="false">
      <c r="A550" s="8" t="s">
        <v>6749</v>
      </c>
      <c r="B550" s="8" t="s">
        <v>6749</v>
      </c>
      <c r="C550" s="2" t="s">
        <v>6750</v>
      </c>
      <c r="D550" s="2" t="s">
        <v>6751</v>
      </c>
      <c r="E550" s="2" t="s">
        <v>6752</v>
      </c>
      <c r="F550" s="9" t="n">
        <f aca="false">Precios!R550</f>
        <v>374</v>
      </c>
      <c r="G550" s="2" t="n">
        <v>257</v>
      </c>
      <c r="H550" s="10" t="str">
        <f aca="false">Parámetros!$B$28</f>
        <v>Nuevo</v>
      </c>
      <c r="I550" s="10" t="str">
        <f aca="false">Parámetros!$B$29</f>
        <v>Clásica</v>
      </c>
      <c r="J550" s="11" t="s">
        <v>6753</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t="s">
        <v>6754</v>
      </c>
      <c r="P550" s="2" t="s">
        <v>6755</v>
      </c>
      <c r="Q550" s="2"/>
      <c r="R550" s="2"/>
      <c r="S550" s="2"/>
      <c r="T550" s="2" t="s">
        <v>6572</v>
      </c>
      <c r="U550" s="2" t="n">
        <v>100</v>
      </c>
      <c r="V550" s="2" t="s">
        <v>171</v>
      </c>
      <c r="W550" s="2" t="n">
        <v>100</v>
      </c>
      <c r="X550" s="2"/>
      <c r="Y550" s="2"/>
      <c r="Z550" s="2"/>
      <c r="AA550" s="2"/>
      <c r="AB550" s="2" t="s">
        <v>3270</v>
      </c>
      <c r="AC550" s="2"/>
      <c r="AD550" s="2"/>
      <c r="AE550" s="2"/>
      <c r="AF550" s="2"/>
      <c r="AG550" s="2" t="s">
        <v>6756</v>
      </c>
      <c r="AH550" s="2" t="s">
        <v>6757</v>
      </c>
      <c r="AI550" s="2" t="s">
        <v>6758</v>
      </c>
      <c r="AJ550" s="2" t="s">
        <v>6759</v>
      </c>
      <c r="AK550" s="2"/>
      <c r="AL550" s="2"/>
      <c r="AM550" s="2"/>
      <c r="AN550" s="2" t="s">
        <v>87</v>
      </c>
      <c r="AO550" s="2" t="s">
        <v>6760</v>
      </c>
      <c r="AP550" s="2" t="s">
        <v>89</v>
      </c>
    </row>
    <row r="551" customFormat="false" ht="15" hidden="false" customHeight="false" outlineLevel="0" collapsed="false">
      <c r="A551" s="8" t="s">
        <v>6761</v>
      </c>
      <c r="B551" s="8" t="s">
        <v>6761</v>
      </c>
      <c r="C551" s="2" t="s">
        <v>6762</v>
      </c>
      <c r="D551" s="2" t="s">
        <v>612</v>
      </c>
      <c r="E551" s="2" t="s">
        <v>613</v>
      </c>
      <c r="F551" s="9" t="n">
        <f aca="false">Precios!R551</f>
        <v>186</v>
      </c>
      <c r="G551" s="2" t="n">
        <v>808</v>
      </c>
      <c r="H551" s="10" t="str">
        <f aca="false">Parámetros!$B$28</f>
        <v>Nuevo</v>
      </c>
      <c r="I551" s="10" t="str">
        <f aca="false">Parámetros!$B$29</f>
        <v>Clásica</v>
      </c>
      <c r="J551" s="11" t="s">
        <v>6763</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t="s">
        <v>6764</v>
      </c>
      <c r="P551" s="2" t="s">
        <v>616</v>
      </c>
      <c r="Q551" s="2" t="s">
        <v>617</v>
      </c>
      <c r="R551" s="2" t="s">
        <v>618</v>
      </c>
      <c r="S551" s="2" t="s">
        <v>619</v>
      </c>
      <c r="T551" s="2" t="s">
        <v>3946</v>
      </c>
      <c r="U551" s="2" t="n">
        <v>125</v>
      </c>
      <c r="V551" s="2" t="s">
        <v>77</v>
      </c>
      <c r="W551" s="2" t="n">
        <v>1</v>
      </c>
      <c r="X551" s="2"/>
      <c r="Y551" s="2"/>
      <c r="Z551" s="2"/>
      <c r="AA551" s="2"/>
      <c r="AB551" s="2"/>
      <c r="AC551" s="2" t="s">
        <v>2384</v>
      </c>
      <c r="AD551" s="2"/>
      <c r="AE551" s="2"/>
      <c r="AF551" s="2"/>
      <c r="AG551" s="2" t="s">
        <v>6765</v>
      </c>
      <c r="AH551" s="2" t="s">
        <v>6766</v>
      </c>
      <c r="AI551" s="2"/>
      <c r="AJ551" s="2"/>
      <c r="AK551" s="2"/>
      <c r="AL551" s="2"/>
      <c r="AM551" s="2"/>
      <c r="AN551" s="2" t="s">
        <v>175</v>
      </c>
      <c r="AO551" s="2" t="s">
        <v>6767</v>
      </c>
      <c r="AP551" s="2" t="s">
        <v>89</v>
      </c>
    </row>
    <row r="552" customFormat="false" ht="15" hidden="false" customHeight="false" outlineLevel="0" collapsed="false">
      <c r="A552" s="8" t="s">
        <v>6768</v>
      </c>
      <c r="B552" s="8" t="s">
        <v>6768</v>
      </c>
      <c r="C552" s="2" t="s">
        <v>6769</v>
      </c>
      <c r="D552" s="2" t="s">
        <v>6770</v>
      </c>
      <c r="E552" s="2" t="s">
        <v>6771</v>
      </c>
      <c r="F552" s="9" t="n">
        <f aca="false">Precios!R552</f>
        <v>174</v>
      </c>
      <c r="G552" s="2" t="n">
        <v>43</v>
      </c>
      <c r="H552" s="10" t="str">
        <f aca="false">Parámetros!$B$28</f>
        <v>Nuevo</v>
      </c>
      <c r="I552" s="10" t="str">
        <f aca="false">Parámetros!$B$29</f>
        <v>Clásica</v>
      </c>
      <c r="J552" s="11" t="s">
        <v>6772</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t="s">
        <v>6773</v>
      </c>
      <c r="P552" s="2" t="s">
        <v>6774</v>
      </c>
      <c r="Q552" s="2" t="s">
        <v>6195</v>
      </c>
      <c r="R552" s="2" t="s">
        <v>6775</v>
      </c>
      <c r="S552" s="2" t="s">
        <v>475</v>
      </c>
      <c r="T552" s="2" t="s">
        <v>2711</v>
      </c>
      <c r="U552" s="2" t="n">
        <v>200</v>
      </c>
      <c r="V552" s="2" t="s">
        <v>100</v>
      </c>
      <c r="W552" s="2" t="n">
        <v>1</v>
      </c>
      <c r="X552" s="2"/>
      <c r="Y552" s="2"/>
      <c r="Z552" s="2" t="s">
        <v>5479</v>
      </c>
      <c r="AA552" s="2"/>
      <c r="AB552" s="2"/>
      <c r="AC552" s="2"/>
      <c r="AD552" s="2" t="s">
        <v>103</v>
      </c>
      <c r="AE552" s="2"/>
      <c r="AF552" s="2"/>
      <c r="AG552" s="2" t="s">
        <v>6776</v>
      </c>
      <c r="AH552" s="2" t="s">
        <v>6777</v>
      </c>
      <c r="AI552" s="2" t="s">
        <v>6778</v>
      </c>
      <c r="AJ552" s="2"/>
      <c r="AK552" s="2"/>
      <c r="AL552" s="2"/>
      <c r="AM552" s="2"/>
      <c r="AN552" s="2" t="s">
        <v>175</v>
      </c>
      <c r="AO552" s="2" t="s">
        <v>6779</v>
      </c>
      <c r="AP552" s="2" t="s">
        <v>89</v>
      </c>
    </row>
    <row r="553" customFormat="false" ht="15" hidden="false" customHeight="false" outlineLevel="0" collapsed="false">
      <c r="A553" s="8" t="s">
        <v>6780</v>
      </c>
      <c r="B553" s="8" t="s">
        <v>6780</v>
      </c>
      <c r="C553" s="2" t="s">
        <v>6781</v>
      </c>
      <c r="D553" s="2" t="s">
        <v>144</v>
      </c>
      <c r="E553" s="2" t="s">
        <v>145</v>
      </c>
      <c r="F553" s="9" t="n">
        <f aca="false">Precios!R553</f>
        <v>398</v>
      </c>
      <c r="G553" s="2" t="n">
        <v>120</v>
      </c>
      <c r="H553" s="10" t="str">
        <f aca="false">Parámetros!$B$28</f>
        <v>Nuevo</v>
      </c>
      <c r="I553" s="10" t="str">
        <f aca="false">Parámetros!$B$29</f>
        <v>Clásica</v>
      </c>
      <c r="J553" s="11" t="s">
        <v>6782</v>
      </c>
      <c r="K553" s="10" t="str">
        <f aca="false">Parámetros!$B$30</f>
        <v>Mercado Envíos</v>
      </c>
      <c r="L553" s="2" t="str">
        <f aca="false">IF(F553&gt;=Parámetros!$B$7,"Envío gratis (obligatorio en Mercado Libre)",Parámetros!$B$31)</f>
        <v>Envío gratis (obligatorio en Mercado Libre)</v>
      </c>
      <c r="M553" s="10" t="str">
        <f aca="false">Parámetros!$B$32</f>
        <v>No acepto</v>
      </c>
      <c r="N553" s="10" t="str">
        <f aca="false">Parámetros!$B$33</f>
        <v>Sin garantía</v>
      </c>
      <c r="O553" s="2" t="s">
        <v>6783</v>
      </c>
      <c r="P553" s="2" t="s">
        <v>6784</v>
      </c>
      <c r="Q553" s="2" t="s">
        <v>6785</v>
      </c>
      <c r="R553" s="2" t="s">
        <v>2499</v>
      </c>
      <c r="S553" s="2"/>
      <c r="T553" s="2" t="s">
        <v>6572</v>
      </c>
      <c r="U553" s="2" t="n">
        <v>20</v>
      </c>
      <c r="V553" s="2" t="s">
        <v>220</v>
      </c>
      <c r="W553" s="2" t="n">
        <v>20</v>
      </c>
      <c r="X553" s="2" t="s">
        <v>6786</v>
      </c>
      <c r="Y553" s="2" t="s">
        <v>6787</v>
      </c>
      <c r="Z553" s="2" t="s">
        <v>136</v>
      </c>
      <c r="AA553" s="2"/>
      <c r="AB553" s="2"/>
      <c r="AC553" s="2"/>
      <c r="AD553" s="2"/>
      <c r="AE553" s="2"/>
      <c r="AF553" s="2" t="s">
        <v>6788</v>
      </c>
      <c r="AG553" s="2" t="s">
        <v>6789</v>
      </c>
      <c r="AH553" s="2" t="s">
        <v>6790</v>
      </c>
      <c r="AI553" s="2" t="s">
        <v>6791</v>
      </c>
      <c r="AJ553" s="2"/>
      <c r="AK553" s="2"/>
      <c r="AL553" s="2"/>
      <c r="AM553" s="2"/>
      <c r="AN553" s="2" t="s">
        <v>87</v>
      </c>
      <c r="AO553" s="2" t="s">
        <v>6792</v>
      </c>
      <c r="AP553" s="2" t="s">
        <v>89</v>
      </c>
    </row>
    <row r="554" customFormat="false" ht="15" hidden="false" customHeight="false" outlineLevel="0" collapsed="false">
      <c r="A554" s="8" t="s">
        <v>6793</v>
      </c>
      <c r="B554" s="8" t="s">
        <v>6793</v>
      </c>
      <c r="C554" s="2" t="s">
        <v>6794</v>
      </c>
      <c r="D554" s="2" t="s">
        <v>6770</v>
      </c>
      <c r="E554" s="2" t="s">
        <v>6771</v>
      </c>
      <c r="F554" s="9" t="n">
        <f aca="false">Precios!R554</f>
        <v>75</v>
      </c>
      <c r="G554" s="2" t="n">
        <v>2</v>
      </c>
      <c r="H554" s="10" t="str">
        <f aca="false">Parámetros!$B$28</f>
        <v>Nuevo</v>
      </c>
      <c r="I554" s="10" t="str">
        <f aca="false">Parámetros!$B$29</f>
        <v>Clásica</v>
      </c>
      <c r="J554" s="11" t="s">
        <v>6795</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c r="P554" s="2" t="s">
        <v>6774</v>
      </c>
      <c r="Q554" s="2" t="s">
        <v>6195</v>
      </c>
      <c r="R554" s="2" t="s">
        <v>6775</v>
      </c>
      <c r="S554" s="2" t="s">
        <v>475</v>
      </c>
      <c r="T554" s="2" t="s">
        <v>6796</v>
      </c>
      <c r="U554" s="2" t="n">
        <v>100</v>
      </c>
      <c r="V554" s="2" t="s">
        <v>100</v>
      </c>
      <c r="W554" s="2" t="n">
        <v>1</v>
      </c>
      <c r="X554" s="2"/>
      <c r="Y554" s="2"/>
      <c r="Z554" s="2"/>
      <c r="AA554" s="2"/>
      <c r="AB554" s="2"/>
      <c r="AC554" s="2"/>
      <c r="AD554" s="2" t="s">
        <v>103</v>
      </c>
      <c r="AE554" s="2"/>
      <c r="AF554" s="2"/>
      <c r="AG554" s="2" t="s">
        <v>6797</v>
      </c>
      <c r="AH554" s="2" t="s">
        <v>6798</v>
      </c>
      <c r="AI554" s="2" t="s">
        <v>6799</v>
      </c>
      <c r="AJ554" s="2"/>
      <c r="AK554" s="2"/>
      <c r="AL554" s="2"/>
      <c r="AM554" s="2"/>
      <c r="AN554" s="2" t="s">
        <v>175</v>
      </c>
      <c r="AO554" s="2" t="s">
        <v>6800</v>
      </c>
      <c r="AP554" s="2" t="s">
        <v>89</v>
      </c>
    </row>
    <row r="555" customFormat="false" ht="15" hidden="false" customHeight="false" outlineLevel="0" collapsed="false">
      <c r="A555" s="8" t="s">
        <v>6801</v>
      </c>
      <c r="B555" s="8" t="s">
        <v>6801</v>
      </c>
      <c r="C555" s="2" t="s">
        <v>6802</v>
      </c>
      <c r="D555" s="2" t="s">
        <v>5225</v>
      </c>
      <c r="E555" s="2" t="s">
        <v>5226</v>
      </c>
      <c r="F555" s="9" t="n">
        <f aca="false">Precios!R555</f>
        <v>118</v>
      </c>
      <c r="G555" s="2" t="n">
        <v>187</v>
      </c>
      <c r="H555" s="10" t="str">
        <f aca="false">Parámetros!$B$28</f>
        <v>Nuevo</v>
      </c>
      <c r="I555" s="10" t="str">
        <f aca="false">Parámetros!$B$29</f>
        <v>Clásica</v>
      </c>
      <c r="J555" s="11" t="s">
        <v>6803</v>
      </c>
      <c r="K555" s="10" t="str">
        <f aca="false">Parámetros!$B$30</f>
        <v>Mercado Envíos</v>
      </c>
      <c r="L555" s="2" t="str">
        <f aca="false">IF(F555&gt;=Parámetros!$B$7,"Envío gratis (obligatorio en Mercado Libre)",Parámetros!$B$31)</f>
        <v>A cargo del comprador</v>
      </c>
      <c r="M555" s="10" t="str">
        <f aca="false">Parámetros!$B$32</f>
        <v>No acepto</v>
      </c>
      <c r="N555" s="10" t="str">
        <f aca="false">Parámetros!$B$33</f>
        <v>Sin garantía</v>
      </c>
      <c r="O555" s="2" t="s">
        <v>6804</v>
      </c>
      <c r="P555" s="2" t="s">
        <v>6805</v>
      </c>
      <c r="Q555" s="2" t="s">
        <v>6195</v>
      </c>
      <c r="R555" s="2" t="s">
        <v>6806</v>
      </c>
      <c r="S555" s="2" t="s">
        <v>475</v>
      </c>
      <c r="T555" s="2" t="s">
        <v>2711</v>
      </c>
      <c r="U555" s="2" t="n">
        <v>42</v>
      </c>
      <c r="V555" s="2" t="s">
        <v>100</v>
      </c>
      <c r="W555" s="2" t="n">
        <v>1</v>
      </c>
      <c r="X555" s="2"/>
      <c r="Y555" s="2"/>
      <c r="Z555" s="2"/>
      <c r="AA555" s="2"/>
      <c r="AB555" s="2"/>
      <c r="AC555" s="2"/>
      <c r="AD555" s="2"/>
      <c r="AE555" s="2" t="s">
        <v>6807</v>
      </c>
      <c r="AF555" s="2"/>
      <c r="AG555" s="2" t="s">
        <v>6808</v>
      </c>
      <c r="AH555" s="2" t="s">
        <v>6809</v>
      </c>
      <c r="AI555" s="2" t="s">
        <v>6810</v>
      </c>
      <c r="AJ555" s="2"/>
      <c r="AK555" s="2"/>
      <c r="AL555" s="2"/>
      <c r="AM555" s="2"/>
      <c r="AN555" s="2" t="s">
        <v>175</v>
      </c>
      <c r="AO555" s="2" t="s">
        <v>6811</v>
      </c>
      <c r="AP555" s="2" t="s">
        <v>89</v>
      </c>
    </row>
    <row r="556" customFormat="false" ht="15" hidden="false" customHeight="false" outlineLevel="0" collapsed="false">
      <c r="A556" s="8" t="s">
        <v>6812</v>
      </c>
      <c r="B556" s="8" t="s">
        <v>6812</v>
      </c>
      <c r="C556" s="2" t="s">
        <v>6813</v>
      </c>
      <c r="D556" s="2" t="s">
        <v>6814</v>
      </c>
      <c r="E556" s="2" t="s">
        <v>6815</v>
      </c>
      <c r="F556" s="9" t="n">
        <f aca="false">Precios!R556</f>
        <v>264</v>
      </c>
      <c r="G556" s="2" t="n">
        <v>159</v>
      </c>
      <c r="H556" s="10" t="str">
        <f aca="false">Parámetros!$B$28</f>
        <v>Nuevo</v>
      </c>
      <c r="I556" s="10" t="str">
        <f aca="false">Parámetros!$B$29</f>
        <v>Clásica</v>
      </c>
      <c r="J556" s="11" t="s">
        <v>6816</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t="s">
        <v>6817</v>
      </c>
      <c r="P556" s="2" t="s">
        <v>6818</v>
      </c>
      <c r="Q556" s="2"/>
      <c r="R556" s="2" t="s">
        <v>6819</v>
      </c>
      <c r="S556" s="2" t="s">
        <v>6820</v>
      </c>
      <c r="T556" s="2" t="s">
        <v>6821</v>
      </c>
      <c r="U556" s="2" t="n">
        <v>60</v>
      </c>
      <c r="V556" s="2" t="s">
        <v>171</v>
      </c>
      <c r="W556" s="2" t="n">
        <v>60</v>
      </c>
      <c r="X556" s="2"/>
      <c r="Y556" s="2"/>
      <c r="Z556" s="2"/>
      <c r="AA556" s="2"/>
      <c r="AB556" s="2"/>
      <c r="AC556" s="2" t="s">
        <v>6822</v>
      </c>
      <c r="AD556" s="2"/>
      <c r="AE556" s="2"/>
      <c r="AF556" s="2"/>
      <c r="AG556" s="2" t="s">
        <v>6823</v>
      </c>
      <c r="AH556" s="2" t="s">
        <v>6824</v>
      </c>
      <c r="AI556" s="2" t="s">
        <v>6825</v>
      </c>
      <c r="AJ556" s="2"/>
      <c r="AK556" s="2"/>
      <c r="AL556" s="2"/>
      <c r="AM556" s="2"/>
      <c r="AN556" s="2" t="s">
        <v>175</v>
      </c>
      <c r="AO556" s="2" t="s">
        <v>6826</v>
      </c>
      <c r="AP556" s="2" t="s">
        <v>89</v>
      </c>
    </row>
    <row r="557" customFormat="false" ht="15" hidden="false" customHeight="false" outlineLevel="0" collapsed="false">
      <c r="A557" s="8" t="s">
        <v>6827</v>
      </c>
      <c r="B557" s="8" t="s">
        <v>6827</v>
      </c>
      <c r="C557" s="2" t="s">
        <v>6828</v>
      </c>
      <c r="D557" s="2" t="s">
        <v>872</v>
      </c>
      <c r="E557" s="2" t="s">
        <v>873</v>
      </c>
      <c r="F557" s="9" t="n">
        <f aca="false">Precios!R557</f>
        <v>56</v>
      </c>
      <c r="G557" s="2" t="n">
        <v>1080</v>
      </c>
      <c r="H557" s="10" t="str">
        <f aca="false">Parámetros!$B$28</f>
        <v>Nuevo</v>
      </c>
      <c r="I557" s="10" t="str">
        <f aca="false">Parámetros!$B$29</f>
        <v>Clásica</v>
      </c>
      <c r="J557" s="11" t="s">
        <v>6829</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t="s">
        <v>6830</v>
      </c>
      <c r="P557" s="2" t="s">
        <v>230</v>
      </c>
      <c r="Q557" s="2" t="s">
        <v>167</v>
      </c>
      <c r="R557" s="2" t="s">
        <v>936</v>
      </c>
      <c r="S557" s="2"/>
      <c r="T557" s="2" t="s">
        <v>3511</v>
      </c>
      <c r="U557" s="2" t="n">
        <v>90</v>
      </c>
      <c r="V557" s="2" t="s">
        <v>878</v>
      </c>
      <c r="W557" s="2" t="n">
        <v>1</v>
      </c>
      <c r="X557" s="2"/>
      <c r="Y557" s="2"/>
      <c r="Z557" s="2"/>
      <c r="AA557" s="2" t="s">
        <v>1375</v>
      </c>
      <c r="AB557" s="2"/>
      <c r="AC557" s="2" t="s">
        <v>3393</v>
      </c>
      <c r="AD557" s="2"/>
      <c r="AE557" s="2"/>
      <c r="AF557" s="2"/>
      <c r="AG557" s="2" t="s">
        <v>6831</v>
      </c>
      <c r="AH557" s="2" t="s">
        <v>6832</v>
      </c>
      <c r="AI557" s="2" t="s">
        <v>6833</v>
      </c>
      <c r="AJ557" s="2"/>
      <c r="AK557" s="2"/>
      <c r="AL557" s="2"/>
      <c r="AM557" s="2"/>
      <c r="AN557" s="2" t="s">
        <v>175</v>
      </c>
      <c r="AO557" s="2" t="s">
        <v>6834</v>
      </c>
      <c r="AP557" s="2" t="s">
        <v>89</v>
      </c>
    </row>
    <row r="558" customFormat="false" ht="15" hidden="false" customHeight="false" outlineLevel="0" collapsed="false">
      <c r="A558" s="8" t="s">
        <v>6835</v>
      </c>
      <c r="B558" s="8" t="s">
        <v>6835</v>
      </c>
      <c r="C558" s="2" t="s">
        <v>6836</v>
      </c>
      <c r="D558" s="2" t="s">
        <v>162</v>
      </c>
      <c r="E558" s="2" t="s">
        <v>163</v>
      </c>
      <c r="F558" s="9" t="n">
        <f aca="false">Precios!R558</f>
        <v>535</v>
      </c>
      <c r="G558" s="2" t="n">
        <v>57</v>
      </c>
      <c r="H558" s="10" t="str">
        <f aca="false">Parámetros!$B$28</f>
        <v>Nuevo</v>
      </c>
      <c r="I558" s="10" t="str">
        <f aca="false">Parámetros!$B$29</f>
        <v>Clásica</v>
      </c>
      <c r="J558" s="11" t="s">
        <v>6837</v>
      </c>
      <c r="K558" s="10" t="str">
        <f aca="false">Parámetros!$B$30</f>
        <v>Mercado Envíos</v>
      </c>
      <c r="L558" s="2" t="str">
        <f aca="false">IF(F558&gt;=Parámetros!$B$7,"Envío gratis (obligatorio en Mercado Libre)",Parámetros!$B$31)</f>
        <v>Envío gratis (obligatorio en Mercado Libre)</v>
      </c>
      <c r="M558" s="10" t="str">
        <f aca="false">Parámetros!$B$32</f>
        <v>No acepto</v>
      </c>
      <c r="N558" s="10" t="str">
        <f aca="false">Parámetros!$B$33</f>
        <v>Sin garantía</v>
      </c>
      <c r="O558" s="2" t="s">
        <v>6838</v>
      </c>
      <c r="P558" s="2" t="s">
        <v>166</v>
      </c>
      <c r="Q558" s="2" t="s">
        <v>167</v>
      </c>
      <c r="R558" s="2" t="s">
        <v>3228</v>
      </c>
      <c r="S558" s="2" t="s">
        <v>103</v>
      </c>
      <c r="T558" s="2" t="s">
        <v>3511</v>
      </c>
      <c r="U558" s="2" t="n">
        <v>40</v>
      </c>
      <c r="V558" s="2" t="s">
        <v>171</v>
      </c>
      <c r="W558" s="2" t="n">
        <v>40</v>
      </c>
      <c r="X558" s="2"/>
      <c r="Y558" s="2"/>
      <c r="Z558" s="2"/>
      <c r="AA558" s="2" t="s">
        <v>6839</v>
      </c>
      <c r="AB558" s="2"/>
      <c r="AC558" s="2"/>
      <c r="AD558" s="2" t="s">
        <v>103</v>
      </c>
      <c r="AE558" s="2"/>
      <c r="AF558" s="2"/>
      <c r="AG558" s="2" t="s">
        <v>6840</v>
      </c>
      <c r="AH558" s="2" t="s">
        <v>6841</v>
      </c>
      <c r="AI558" s="2" t="s">
        <v>6842</v>
      </c>
      <c r="AJ558" s="2"/>
      <c r="AK558" s="2"/>
      <c r="AL558" s="2"/>
      <c r="AM558" s="2"/>
      <c r="AN558" s="2" t="s">
        <v>175</v>
      </c>
      <c r="AO558" s="2" t="s">
        <v>6843</v>
      </c>
      <c r="AP558" s="2" t="s">
        <v>89</v>
      </c>
    </row>
    <row r="559" customFormat="false" ht="15" hidden="false" customHeight="false" outlineLevel="0" collapsed="false">
      <c r="A559" s="8" t="s">
        <v>6844</v>
      </c>
      <c r="B559" s="8" t="s">
        <v>6844</v>
      </c>
      <c r="C559" s="2" t="s">
        <v>6845</v>
      </c>
      <c r="D559" s="2" t="s">
        <v>1811</v>
      </c>
      <c r="E559" s="2" t="s">
        <v>1812</v>
      </c>
      <c r="F559" s="9" t="n">
        <f aca="false">Precios!R559</f>
        <v>198</v>
      </c>
      <c r="G559" s="2" t="n">
        <v>891</v>
      </c>
      <c r="H559" s="10" t="str">
        <f aca="false">Parámetros!$B$28</f>
        <v>Nuevo</v>
      </c>
      <c r="I559" s="10" t="str">
        <f aca="false">Parámetros!$B$29</f>
        <v>Clásica</v>
      </c>
      <c r="J559" s="11" t="s">
        <v>6846</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t="s">
        <v>6847</v>
      </c>
      <c r="P559" s="2" t="s">
        <v>6848</v>
      </c>
      <c r="Q559" s="2"/>
      <c r="R559" s="2" t="s">
        <v>6849</v>
      </c>
      <c r="S559" s="2"/>
      <c r="T559" s="2" t="s">
        <v>6006</v>
      </c>
      <c r="U559" s="2" t="n">
        <v>145</v>
      </c>
      <c r="V559" s="2" t="s">
        <v>100</v>
      </c>
      <c r="W559" s="2" t="n">
        <v>1</v>
      </c>
      <c r="X559" s="2" t="s">
        <v>6850</v>
      </c>
      <c r="Y559" s="2"/>
      <c r="Z559" s="2" t="s">
        <v>341</v>
      </c>
      <c r="AA559" s="2"/>
      <c r="AB559" s="2"/>
      <c r="AC559" s="2"/>
      <c r="AD559" s="2"/>
      <c r="AE559" s="2"/>
      <c r="AF559" s="2"/>
      <c r="AG559" s="2" t="s">
        <v>6851</v>
      </c>
      <c r="AH559" s="2" t="s">
        <v>6852</v>
      </c>
      <c r="AI559" s="2" t="s">
        <v>6853</v>
      </c>
      <c r="AJ559" s="2"/>
      <c r="AK559" s="2"/>
      <c r="AL559" s="2"/>
      <c r="AM559" s="2"/>
      <c r="AN559" s="2" t="s">
        <v>87</v>
      </c>
      <c r="AO559" s="2" t="s">
        <v>6854</v>
      </c>
      <c r="AP559" s="2" t="s">
        <v>89</v>
      </c>
    </row>
    <row r="560" customFormat="false" ht="15" hidden="false" customHeight="false" outlineLevel="0" collapsed="false">
      <c r="A560" s="8" t="s">
        <v>6855</v>
      </c>
      <c r="B560" s="8" t="s">
        <v>6855</v>
      </c>
      <c r="C560" s="2" t="s">
        <v>6856</v>
      </c>
      <c r="D560" s="2" t="s">
        <v>144</v>
      </c>
      <c r="E560" s="2" t="s">
        <v>145</v>
      </c>
      <c r="F560" s="9" t="n">
        <f aca="false">Precios!R560</f>
        <v>220</v>
      </c>
      <c r="G560" s="2" t="n">
        <v>126</v>
      </c>
      <c r="H560" s="10" t="str">
        <f aca="false">Parámetros!$B$28</f>
        <v>Nuevo</v>
      </c>
      <c r="I560" s="10" t="str">
        <f aca="false">Parámetros!$B$29</f>
        <v>Clásica</v>
      </c>
      <c r="J560" s="11" t="s">
        <v>6857</v>
      </c>
      <c r="K560" s="10" t="str">
        <f aca="false">Parámetros!$B$30</f>
        <v>Mercado Envíos</v>
      </c>
      <c r="L560" s="2" t="str">
        <f aca="false">IF(F560&gt;=Parámetros!$B$7,"Envío gratis (obligatorio en Mercado Libre)",Parámetros!$B$31)</f>
        <v>A cargo del comprador</v>
      </c>
      <c r="M560" s="10" t="str">
        <f aca="false">Parámetros!$B$32</f>
        <v>No acepto</v>
      </c>
      <c r="N560" s="10" t="str">
        <f aca="false">Parámetros!$B$33</f>
        <v>Sin garantía</v>
      </c>
      <c r="O560" s="2" t="s">
        <v>6858</v>
      </c>
      <c r="P560" s="2" t="s">
        <v>6859</v>
      </c>
      <c r="Q560" s="2" t="s">
        <v>1016</v>
      </c>
      <c r="R560" s="2"/>
      <c r="S560" s="2"/>
      <c r="T560" s="2" t="s">
        <v>152</v>
      </c>
      <c r="U560" s="2" t="n">
        <v>20</v>
      </c>
      <c r="V560" s="2" t="s">
        <v>133</v>
      </c>
      <c r="W560" s="2" t="n">
        <v>20</v>
      </c>
      <c r="X560" s="2" t="s">
        <v>6860</v>
      </c>
      <c r="Y560" s="2" t="s">
        <v>6039</v>
      </c>
      <c r="Z560" s="2" t="s">
        <v>136</v>
      </c>
      <c r="AA560" s="2"/>
      <c r="AB560" s="2"/>
      <c r="AC560" s="2"/>
      <c r="AD560" s="2"/>
      <c r="AE560" s="2"/>
      <c r="AF560" s="2"/>
      <c r="AG560" s="2" t="s">
        <v>6861</v>
      </c>
      <c r="AH560" s="2" t="s">
        <v>6862</v>
      </c>
      <c r="AI560" s="2" t="s">
        <v>6863</v>
      </c>
      <c r="AJ560" s="2"/>
      <c r="AK560" s="2"/>
      <c r="AL560" s="2"/>
      <c r="AM560" s="2"/>
      <c r="AN560" s="2" t="s">
        <v>87</v>
      </c>
      <c r="AO560" s="2" t="s">
        <v>6864</v>
      </c>
      <c r="AP560" s="2" t="s">
        <v>89</v>
      </c>
    </row>
    <row r="561" customFormat="false" ht="15" hidden="false" customHeight="false" outlineLevel="0" collapsed="false">
      <c r="A561" s="8" t="s">
        <v>6865</v>
      </c>
      <c r="B561" s="8" t="s">
        <v>6865</v>
      </c>
      <c r="C561" s="2" t="s">
        <v>6866</v>
      </c>
      <c r="D561" s="2" t="s">
        <v>144</v>
      </c>
      <c r="E561" s="2" t="s">
        <v>145</v>
      </c>
      <c r="F561" s="9" t="n">
        <f aca="false">Precios!R561</f>
        <v>487</v>
      </c>
      <c r="G561" s="2" t="n">
        <v>11</v>
      </c>
      <c r="H561" s="10" t="str">
        <f aca="false">Parámetros!$B$28</f>
        <v>Nuevo</v>
      </c>
      <c r="I561" s="10" t="str">
        <f aca="false">Parámetros!$B$29</f>
        <v>Clásica</v>
      </c>
      <c r="J561" s="11" t="s">
        <v>6867</v>
      </c>
      <c r="K561" s="10" t="str">
        <f aca="false">Parámetros!$B$30</f>
        <v>Mercado Envíos</v>
      </c>
      <c r="L561" s="2" t="str">
        <f aca="false">IF(F561&gt;=Parámetros!$B$7,"Envío gratis (obligatorio en Mercado Libre)",Parámetros!$B$31)</f>
        <v>Envío gratis (obligatorio en Mercado Libre)</v>
      </c>
      <c r="M561" s="10" t="str">
        <f aca="false">Parámetros!$B$32</f>
        <v>No acepto</v>
      </c>
      <c r="N561" s="10" t="str">
        <f aca="false">Parámetros!$B$33</f>
        <v>Sin garantía</v>
      </c>
      <c r="O561" s="2"/>
      <c r="P561" s="2" t="s">
        <v>6868</v>
      </c>
      <c r="Q561" s="2" t="s">
        <v>6869</v>
      </c>
      <c r="R561" s="2"/>
      <c r="S561" s="2"/>
      <c r="T561" s="2" t="s">
        <v>152</v>
      </c>
      <c r="U561" s="2" t="n">
        <v>56</v>
      </c>
      <c r="V561" s="2" t="s">
        <v>133</v>
      </c>
      <c r="W561" s="2" t="n">
        <v>56</v>
      </c>
      <c r="X561" s="2" t="s">
        <v>6870</v>
      </c>
      <c r="Y561" s="2" t="s">
        <v>6871</v>
      </c>
      <c r="Z561" s="2" t="s">
        <v>136</v>
      </c>
      <c r="AA561" s="2"/>
      <c r="AB561" s="2"/>
      <c r="AC561" s="2"/>
      <c r="AD561" s="2"/>
      <c r="AE561" s="2"/>
      <c r="AF561" s="2" t="s">
        <v>6872</v>
      </c>
      <c r="AG561" s="2" t="s">
        <v>6873</v>
      </c>
      <c r="AH561" s="2" t="s">
        <v>6874</v>
      </c>
      <c r="AI561" s="2"/>
      <c r="AJ561" s="2"/>
      <c r="AK561" s="2"/>
      <c r="AL561" s="2"/>
      <c r="AM561" s="2"/>
      <c r="AN561" s="2" t="s">
        <v>87</v>
      </c>
      <c r="AO561" s="2" t="s">
        <v>6875</v>
      </c>
      <c r="AP561" s="2" t="s">
        <v>89</v>
      </c>
    </row>
    <row r="562" customFormat="false" ht="15" hidden="false" customHeight="false" outlineLevel="0" collapsed="false">
      <c r="A562" s="8" t="s">
        <v>6876</v>
      </c>
      <c r="B562" s="8" t="s">
        <v>6876</v>
      </c>
      <c r="C562" s="2" t="s">
        <v>6877</v>
      </c>
      <c r="D562" s="2" t="s">
        <v>144</v>
      </c>
      <c r="E562" s="2" t="s">
        <v>145</v>
      </c>
      <c r="F562" s="9" t="n">
        <f aca="false">Precios!R562</f>
        <v>222</v>
      </c>
      <c r="G562" s="2" t="n">
        <v>14</v>
      </c>
      <c r="H562" s="10" t="str">
        <f aca="false">Parámetros!$B$28</f>
        <v>Nuevo</v>
      </c>
      <c r="I562" s="10" t="str">
        <f aca="false">Parámetros!$B$29</f>
        <v>Clásica</v>
      </c>
      <c r="J562" s="11" t="s">
        <v>6878</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t="s">
        <v>6879</v>
      </c>
      <c r="P562" s="2" t="s">
        <v>6880</v>
      </c>
      <c r="Q562" s="2" t="s">
        <v>1016</v>
      </c>
      <c r="R562" s="2"/>
      <c r="S562" s="2"/>
      <c r="T562" s="2" t="s">
        <v>219</v>
      </c>
      <c r="U562" s="2" t="n">
        <v>16</v>
      </c>
      <c r="V562" s="2" t="s">
        <v>220</v>
      </c>
      <c r="W562" s="2" t="n">
        <v>16</v>
      </c>
      <c r="X562" s="2" t="s">
        <v>6881</v>
      </c>
      <c r="Y562" s="2" t="s">
        <v>6882</v>
      </c>
      <c r="Z562" s="2" t="s">
        <v>136</v>
      </c>
      <c r="AA562" s="2"/>
      <c r="AB562" s="2"/>
      <c r="AC562" s="2"/>
      <c r="AD562" s="2"/>
      <c r="AE562" s="2"/>
      <c r="AF562" s="2"/>
      <c r="AG562" s="2" t="s">
        <v>6883</v>
      </c>
      <c r="AH562" s="2" t="s">
        <v>6884</v>
      </c>
      <c r="AI562" s="2" t="s">
        <v>6885</v>
      </c>
      <c r="AJ562" s="2"/>
      <c r="AK562" s="2"/>
      <c r="AL562" s="2"/>
      <c r="AM562" s="2"/>
      <c r="AN562" s="2" t="s">
        <v>87</v>
      </c>
      <c r="AO562" s="2" t="s">
        <v>6886</v>
      </c>
      <c r="AP562" s="2" t="s">
        <v>89</v>
      </c>
    </row>
    <row r="563" customFormat="false" ht="15" hidden="false" customHeight="false" outlineLevel="0" collapsed="false">
      <c r="A563" s="8" t="s">
        <v>6887</v>
      </c>
      <c r="B563" s="8" t="s">
        <v>6887</v>
      </c>
      <c r="C563" s="2" t="s">
        <v>6888</v>
      </c>
      <c r="D563" s="2" t="s">
        <v>144</v>
      </c>
      <c r="E563" s="2" t="s">
        <v>145</v>
      </c>
      <c r="F563" s="9" t="n">
        <f aca="false">Precios!R563</f>
        <v>587.06</v>
      </c>
      <c r="G563" s="2" t="n">
        <v>106</v>
      </c>
      <c r="H563" s="10" t="str">
        <f aca="false">Parámetros!$B$28</f>
        <v>Nuevo</v>
      </c>
      <c r="I563" s="10" t="str">
        <f aca="false">Parámetros!$B$29</f>
        <v>Clásica</v>
      </c>
      <c r="J563" s="11" t="s">
        <v>6889</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t="s">
        <v>6890</v>
      </c>
      <c r="P563" s="2" t="s">
        <v>2487</v>
      </c>
      <c r="Q563" s="2" t="s">
        <v>1084</v>
      </c>
      <c r="R563" s="2"/>
      <c r="S563" s="2"/>
      <c r="T563" s="2" t="s">
        <v>1459</v>
      </c>
      <c r="U563" s="2" t="n">
        <v>250</v>
      </c>
      <c r="V563" s="2" t="s">
        <v>77</v>
      </c>
      <c r="W563" s="2" t="n">
        <v>1</v>
      </c>
      <c r="X563" s="2" t="s">
        <v>2488</v>
      </c>
      <c r="Y563" s="2" t="s">
        <v>2489</v>
      </c>
      <c r="Z563" s="2" t="s">
        <v>136</v>
      </c>
      <c r="AA563" s="2"/>
      <c r="AB563" s="2"/>
      <c r="AC563" s="2"/>
      <c r="AD563" s="2"/>
      <c r="AE563" s="2"/>
      <c r="AF563" s="2"/>
      <c r="AG563" s="2" t="s">
        <v>6891</v>
      </c>
      <c r="AH563" s="2" t="s">
        <v>6892</v>
      </c>
      <c r="AI563" s="2" t="s">
        <v>6893</v>
      </c>
      <c r="AJ563" s="2"/>
      <c r="AK563" s="2"/>
      <c r="AL563" s="2"/>
      <c r="AM563" s="2"/>
      <c r="AN563" s="2" t="s">
        <v>87</v>
      </c>
      <c r="AO563" s="2" t="s">
        <v>6894</v>
      </c>
      <c r="AP563" s="2" t="s">
        <v>89</v>
      </c>
    </row>
    <row r="564" customFormat="false" ht="15" hidden="false" customHeight="false" outlineLevel="0" collapsed="false">
      <c r="A564" s="8" t="s">
        <v>6895</v>
      </c>
      <c r="B564" s="8" t="s">
        <v>6895</v>
      </c>
      <c r="C564" s="2" t="s">
        <v>6896</v>
      </c>
      <c r="D564" s="2" t="s">
        <v>6162</v>
      </c>
      <c r="E564" s="2" t="s">
        <v>6163</v>
      </c>
      <c r="F564" s="9" t="n">
        <f aca="false">Precios!R564</f>
        <v>75</v>
      </c>
      <c r="G564" s="2" t="n">
        <v>990</v>
      </c>
      <c r="H564" s="10" t="str">
        <f aca="false">Parámetros!$B$28</f>
        <v>Nuevo</v>
      </c>
      <c r="I564" s="10" t="str">
        <f aca="false">Parámetros!$B$29</f>
        <v>Clásica</v>
      </c>
      <c r="J564" s="11" t="s">
        <v>6897</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t="s">
        <v>6898</v>
      </c>
      <c r="P564" s="2" t="s">
        <v>3444</v>
      </c>
      <c r="Q564" s="2" t="s">
        <v>617</v>
      </c>
      <c r="R564" s="2" t="s">
        <v>3445</v>
      </c>
      <c r="S564" s="2" t="s">
        <v>6899</v>
      </c>
      <c r="T564" s="2" t="s">
        <v>6167</v>
      </c>
      <c r="U564" s="2" t="n">
        <v>100</v>
      </c>
      <c r="V564" s="2" t="s">
        <v>100</v>
      </c>
      <c r="W564" s="2" t="n">
        <v>1</v>
      </c>
      <c r="X564" s="2"/>
      <c r="Y564" s="2"/>
      <c r="Z564" s="2"/>
      <c r="AA564" s="2" t="s">
        <v>1375</v>
      </c>
      <c r="AB564" s="2"/>
      <c r="AC564" s="2"/>
      <c r="AD564" s="2" t="s">
        <v>983</v>
      </c>
      <c r="AE564" s="2"/>
      <c r="AF564" s="2" t="s">
        <v>6900</v>
      </c>
      <c r="AG564" s="2" t="s">
        <v>6901</v>
      </c>
      <c r="AH564" s="2" t="s">
        <v>6902</v>
      </c>
      <c r="AI564" s="2"/>
      <c r="AJ564" s="2"/>
      <c r="AK564" s="2"/>
      <c r="AL564" s="2"/>
      <c r="AM564" s="2"/>
      <c r="AN564" s="2" t="s">
        <v>175</v>
      </c>
      <c r="AO564" s="2" t="s">
        <v>6903</v>
      </c>
      <c r="AP564" s="2" t="s">
        <v>89</v>
      </c>
    </row>
    <row r="565" customFormat="false" ht="15" hidden="false" customHeight="false" outlineLevel="0" collapsed="false">
      <c r="A565" s="8" t="s">
        <v>6904</v>
      </c>
      <c r="B565" s="8" t="s">
        <v>6904</v>
      </c>
      <c r="C565" s="2" t="s">
        <v>6905</v>
      </c>
      <c r="D565" s="2" t="s">
        <v>4258</v>
      </c>
      <c r="E565" s="2" t="s">
        <v>4259</v>
      </c>
      <c r="F565" s="9" t="n">
        <f aca="false">Precios!R565</f>
        <v>781.11</v>
      </c>
      <c r="G565" s="2" t="n">
        <v>138</v>
      </c>
      <c r="H565" s="10" t="str">
        <f aca="false">Parámetros!$B$28</f>
        <v>Nuevo</v>
      </c>
      <c r="I565" s="10" t="str">
        <f aca="false">Parámetros!$B$29</f>
        <v>Clásica</v>
      </c>
      <c r="J565" s="11" t="s">
        <v>6906</v>
      </c>
      <c r="K565" s="10" t="str">
        <f aca="false">Parámetros!$B$30</f>
        <v>Mercado Envíos</v>
      </c>
      <c r="L565" s="2" t="str">
        <f aca="false">IF(F565&gt;=Parámetros!$B$7,"Envío gratis (obligatorio en Mercado Libre)",Parámetros!$B$31)</f>
        <v>Envío gratis (obligatorio en Mercado Libre)</v>
      </c>
      <c r="M565" s="10" t="str">
        <f aca="false">Parámetros!$B$32</f>
        <v>No acepto</v>
      </c>
      <c r="N565" s="10" t="str">
        <f aca="false">Parámetros!$B$33</f>
        <v>Sin garantía</v>
      </c>
      <c r="O565" s="2" t="s">
        <v>6907</v>
      </c>
      <c r="P565" s="2" t="s">
        <v>6908</v>
      </c>
      <c r="Q565" s="2" t="s">
        <v>1084</v>
      </c>
      <c r="R565" s="2" t="s">
        <v>6909</v>
      </c>
      <c r="S565" s="2"/>
      <c r="T565" s="2" t="s">
        <v>219</v>
      </c>
      <c r="U565" s="2" t="n">
        <v>15</v>
      </c>
      <c r="V565" s="2" t="s">
        <v>220</v>
      </c>
      <c r="W565" s="2" t="n">
        <v>15</v>
      </c>
      <c r="X565" s="2" t="s">
        <v>6910</v>
      </c>
      <c r="Y565" s="2" t="s">
        <v>6911</v>
      </c>
      <c r="Z565" s="2" t="s">
        <v>136</v>
      </c>
      <c r="AA565" s="2"/>
      <c r="AB565" s="2"/>
      <c r="AC565" s="2"/>
      <c r="AD565" s="2"/>
      <c r="AE565" s="2"/>
      <c r="AF565" s="2" t="s">
        <v>6912</v>
      </c>
      <c r="AG565" s="2" t="s">
        <v>6913</v>
      </c>
      <c r="AH565" s="2" t="s">
        <v>6914</v>
      </c>
      <c r="AI565" s="2" t="s">
        <v>6915</v>
      </c>
      <c r="AJ565" s="2"/>
      <c r="AK565" s="2"/>
      <c r="AL565" s="2"/>
      <c r="AM565" s="2"/>
      <c r="AN565" s="2" t="s">
        <v>87</v>
      </c>
      <c r="AO565" s="2" t="s">
        <v>6916</v>
      </c>
      <c r="AP565" s="2" t="s">
        <v>89</v>
      </c>
    </row>
    <row r="566" customFormat="false" ht="15" hidden="false" customHeight="false" outlineLevel="0" collapsed="false">
      <c r="A566" s="8" t="s">
        <v>6917</v>
      </c>
      <c r="B566" s="8" t="s">
        <v>6917</v>
      </c>
      <c r="C566" s="2" t="s">
        <v>6918</v>
      </c>
      <c r="D566" s="2" t="s">
        <v>612</v>
      </c>
      <c r="E566" s="2" t="s">
        <v>613</v>
      </c>
      <c r="F566" s="9" t="n">
        <f aca="false">Precios!R566</f>
        <v>103</v>
      </c>
      <c r="G566" s="2" t="n">
        <v>817</v>
      </c>
      <c r="H566" s="10" t="str">
        <f aca="false">Parámetros!$B$28</f>
        <v>Nuevo</v>
      </c>
      <c r="I566" s="10" t="str">
        <f aca="false">Parámetros!$B$29</f>
        <v>Clásica</v>
      </c>
      <c r="J566" s="11" t="s">
        <v>6919</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6920</v>
      </c>
      <c r="P566" s="2" t="s">
        <v>616</v>
      </c>
      <c r="Q566" s="2" t="s">
        <v>617</v>
      </c>
      <c r="R566" s="2" t="s">
        <v>5115</v>
      </c>
      <c r="S566" s="2" t="s">
        <v>5116</v>
      </c>
      <c r="T566" s="2" t="s">
        <v>3946</v>
      </c>
      <c r="U566" s="2" t="n">
        <v>100</v>
      </c>
      <c r="V566" s="2" t="s">
        <v>77</v>
      </c>
      <c r="W566" s="2" t="n">
        <v>1</v>
      </c>
      <c r="X566" s="2"/>
      <c r="Y566" s="2"/>
      <c r="Z566" s="2"/>
      <c r="AA566" s="2"/>
      <c r="AB566" s="2"/>
      <c r="AC566" s="2" t="s">
        <v>2384</v>
      </c>
      <c r="AD566" s="2"/>
      <c r="AE566" s="2"/>
      <c r="AF566" s="2"/>
      <c r="AG566" s="2" t="s">
        <v>6921</v>
      </c>
      <c r="AH566" s="2" t="s">
        <v>6922</v>
      </c>
      <c r="AI566" s="2" t="s">
        <v>6923</v>
      </c>
      <c r="AJ566" s="2"/>
      <c r="AK566" s="2"/>
      <c r="AL566" s="2"/>
      <c r="AM566" s="2"/>
      <c r="AN566" s="2" t="s">
        <v>175</v>
      </c>
      <c r="AO566" s="2" t="s">
        <v>6924</v>
      </c>
      <c r="AP566" s="2" t="s">
        <v>89</v>
      </c>
    </row>
    <row r="567" customFormat="false" ht="15" hidden="false" customHeight="false" outlineLevel="0" collapsed="false">
      <c r="A567" s="8" t="s">
        <v>6925</v>
      </c>
      <c r="B567" s="8" t="s">
        <v>6925</v>
      </c>
      <c r="C567" s="2" t="s">
        <v>6926</v>
      </c>
      <c r="D567" s="2" t="s">
        <v>144</v>
      </c>
      <c r="E567" s="2" t="s">
        <v>145</v>
      </c>
      <c r="F567" s="9" t="n">
        <f aca="false">Precios!R567</f>
        <v>785.06</v>
      </c>
      <c r="G567" s="2" t="n">
        <v>96</v>
      </c>
      <c r="H567" s="10" t="str">
        <f aca="false">Parámetros!$B$28</f>
        <v>Nuevo</v>
      </c>
      <c r="I567" s="10" t="str">
        <f aca="false">Parámetros!$B$29</f>
        <v>Clásica</v>
      </c>
      <c r="J567" s="11" t="s">
        <v>6927</v>
      </c>
      <c r="K567" s="10" t="str">
        <f aca="false">Parámetros!$B$30</f>
        <v>Mercado Envíos</v>
      </c>
      <c r="L567" s="2" t="str">
        <f aca="false">IF(F567&gt;=Parámetros!$B$7,"Envío gratis (obligatorio en Mercado Libre)",Parámetros!$B$31)</f>
        <v>Envío gratis (obligatorio en Mercado Libre)</v>
      </c>
      <c r="M567" s="10" t="str">
        <f aca="false">Parámetros!$B$32</f>
        <v>No acepto</v>
      </c>
      <c r="N567" s="10" t="str">
        <f aca="false">Parámetros!$B$33</f>
        <v>Sin garantía</v>
      </c>
      <c r="O567" s="2" t="s">
        <v>6928</v>
      </c>
      <c r="P567" s="2" t="s">
        <v>6929</v>
      </c>
      <c r="Q567" s="2" t="s">
        <v>6930</v>
      </c>
      <c r="R567" s="2"/>
      <c r="S567" s="2"/>
      <c r="T567" s="2" t="s">
        <v>219</v>
      </c>
      <c r="U567" s="2" t="n">
        <v>24</v>
      </c>
      <c r="V567" s="2" t="s">
        <v>220</v>
      </c>
      <c r="W567" s="2" t="n">
        <v>24</v>
      </c>
      <c r="X567" s="2" t="s">
        <v>6931</v>
      </c>
      <c r="Y567" s="2" t="s">
        <v>6932</v>
      </c>
      <c r="Z567" s="2" t="s">
        <v>136</v>
      </c>
      <c r="AA567" s="2"/>
      <c r="AB567" s="2"/>
      <c r="AC567" s="2"/>
      <c r="AD567" s="2"/>
      <c r="AE567" s="2"/>
      <c r="AF567" s="2" t="s">
        <v>6933</v>
      </c>
      <c r="AG567" s="2" t="s">
        <v>6934</v>
      </c>
      <c r="AH567" s="2" t="s">
        <v>6935</v>
      </c>
      <c r="AI567" s="2" t="s">
        <v>6936</v>
      </c>
      <c r="AJ567" s="2"/>
      <c r="AK567" s="2"/>
      <c r="AL567" s="2"/>
      <c r="AM567" s="2"/>
      <c r="AN567" s="2" t="s">
        <v>87</v>
      </c>
      <c r="AO567" s="2" t="s">
        <v>6937</v>
      </c>
      <c r="AP567" s="2" t="s">
        <v>89</v>
      </c>
    </row>
    <row r="568" customFormat="false" ht="15" hidden="false" customHeight="false" outlineLevel="0" collapsed="false">
      <c r="A568" s="8" t="s">
        <v>6938</v>
      </c>
      <c r="B568" s="8" t="s">
        <v>6938</v>
      </c>
      <c r="C568" s="2" t="s">
        <v>6939</v>
      </c>
      <c r="D568" s="2" t="s">
        <v>144</v>
      </c>
      <c r="E568" s="2" t="s">
        <v>145</v>
      </c>
      <c r="F568" s="9" t="n">
        <f aca="false">Precios!R568</f>
        <v>138</v>
      </c>
      <c r="G568" s="2" t="n">
        <v>227</v>
      </c>
      <c r="H568" s="10" t="str">
        <f aca="false">Parámetros!$B$28</f>
        <v>Nuevo</v>
      </c>
      <c r="I568" s="10" t="str">
        <f aca="false">Parámetros!$B$29</f>
        <v>Clásica</v>
      </c>
      <c r="J568" s="11" t="s">
        <v>6940</v>
      </c>
      <c r="K568" s="10" t="str">
        <f aca="false">Parámetros!$B$30</f>
        <v>Mercado Envíos</v>
      </c>
      <c r="L568" s="2" t="str">
        <f aca="false">IF(F568&gt;=Parámetros!$B$7,"Envío gratis (obligatorio en Mercado Libre)",Parámetros!$B$31)</f>
        <v>A cargo del comprador</v>
      </c>
      <c r="M568" s="10" t="str">
        <f aca="false">Parámetros!$B$32</f>
        <v>No acepto</v>
      </c>
      <c r="N568" s="10" t="str">
        <f aca="false">Parámetros!$B$33</f>
        <v>Sin garantía</v>
      </c>
      <c r="O568" s="2" t="s">
        <v>6941</v>
      </c>
      <c r="P568" s="2" t="s">
        <v>6942</v>
      </c>
      <c r="Q568" s="2"/>
      <c r="R568" s="2"/>
      <c r="S568" s="2"/>
      <c r="T568" s="2" t="s">
        <v>2711</v>
      </c>
      <c r="U568" s="2" t="n">
        <v>48</v>
      </c>
      <c r="V568" s="2" t="s">
        <v>133</v>
      </c>
      <c r="W568" s="2" t="n">
        <v>48</v>
      </c>
      <c r="X568" s="2" t="s">
        <v>6943</v>
      </c>
      <c r="Y568" s="2" t="s">
        <v>6944</v>
      </c>
      <c r="Z568" s="2" t="s">
        <v>136</v>
      </c>
      <c r="AA568" s="2"/>
      <c r="AB568" s="2"/>
      <c r="AC568" s="2" t="s">
        <v>6945</v>
      </c>
      <c r="AD568" s="2"/>
      <c r="AE568" s="2"/>
      <c r="AF568" s="2"/>
      <c r="AG568" s="2" t="s">
        <v>6946</v>
      </c>
      <c r="AH568" s="2" t="s">
        <v>6947</v>
      </c>
      <c r="AI568" s="2"/>
      <c r="AJ568" s="2"/>
      <c r="AK568" s="2"/>
      <c r="AL568" s="2"/>
      <c r="AM568" s="2"/>
      <c r="AN568" s="2" t="s">
        <v>87</v>
      </c>
      <c r="AO568" s="2" t="s">
        <v>6948</v>
      </c>
      <c r="AP568" s="2" t="s">
        <v>89</v>
      </c>
    </row>
    <row r="569" customFormat="false" ht="15" hidden="false" customHeight="false" outlineLevel="0" collapsed="false">
      <c r="A569" s="8" t="s">
        <v>6949</v>
      </c>
      <c r="B569" s="8" t="s">
        <v>6949</v>
      </c>
      <c r="C569" s="2" t="s">
        <v>6950</v>
      </c>
      <c r="D569" s="2" t="s">
        <v>144</v>
      </c>
      <c r="E569" s="2" t="s">
        <v>145</v>
      </c>
      <c r="F569" s="9" t="n">
        <f aca="false">Precios!R569</f>
        <v>286</v>
      </c>
      <c r="G569" s="2" t="n">
        <v>149</v>
      </c>
      <c r="H569" s="10" t="str">
        <f aca="false">Parámetros!$B$28</f>
        <v>Nuevo</v>
      </c>
      <c r="I569" s="10" t="str">
        <f aca="false">Parámetros!$B$29</f>
        <v>Clásica</v>
      </c>
      <c r="J569" s="11" t="s">
        <v>6951</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c r="P569" s="2" t="s">
        <v>2557</v>
      </c>
      <c r="Q569" s="2" t="s">
        <v>6341</v>
      </c>
      <c r="R569" s="2" t="s">
        <v>3196</v>
      </c>
      <c r="S569" s="2"/>
      <c r="T569" s="2" t="s">
        <v>6952</v>
      </c>
      <c r="U569" s="2" t="n">
        <v>10</v>
      </c>
      <c r="V569" s="2" t="s">
        <v>757</v>
      </c>
      <c r="W569" s="2" t="n">
        <v>10</v>
      </c>
      <c r="X569" s="2" t="s">
        <v>4921</v>
      </c>
      <c r="Y569" s="2" t="s">
        <v>3199</v>
      </c>
      <c r="Z569" s="2" t="s">
        <v>136</v>
      </c>
      <c r="AA569" s="2"/>
      <c r="AB569" s="2"/>
      <c r="AC569" s="2"/>
      <c r="AD569" s="2"/>
      <c r="AE569" s="2"/>
      <c r="AF569" s="2"/>
      <c r="AG569" s="2" t="s">
        <v>6953</v>
      </c>
      <c r="AH569" s="2" t="s">
        <v>6954</v>
      </c>
      <c r="AI569" s="2"/>
      <c r="AJ569" s="2"/>
      <c r="AK569" s="2"/>
      <c r="AL569" s="2"/>
      <c r="AM569" s="2"/>
      <c r="AN569" s="2" t="s">
        <v>87</v>
      </c>
      <c r="AO569" s="2" t="s">
        <v>6955</v>
      </c>
      <c r="AP569" s="2" t="s">
        <v>89</v>
      </c>
    </row>
    <row r="570" customFormat="false" ht="15" hidden="false" customHeight="false" outlineLevel="0" collapsed="false">
      <c r="A570" s="8" t="s">
        <v>6956</v>
      </c>
      <c r="B570" s="8" t="s">
        <v>6956</v>
      </c>
      <c r="C570" s="2" t="s">
        <v>6957</v>
      </c>
      <c r="D570" s="2" t="s">
        <v>556</v>
      </c>
      <c r="E570" s="2" t="s">
        <v>557</v>
      </c>
      <c r="F570" s="9" t="n">
        <f aca="false">Precios!R570</f>
        <v>1139</v>
      </c>
      <c r="G570" s="2" t="n">
        <v>32</v>
      </c>
      <c r="H570" s="10" t="str">
        <f aca="false">Parámetros!$B$28</f>
        <v>Nuevo</v>
      </c>
      <c r="I570" s="10" t="str">
        <f aca="false">Parámetros!$B$29</f>
        <v>Clásica</v>
      </c>
      <c r="J570" s="11" t="s">
        <v>6958</v>
      </c>
      <c r="K570" s="10" t="str">
        <f aca="false">Parámetros!$B$30</f>
        <v>Mercado Envíos</v>
      </c>
      <c r="L570" s="2" t="str">
        <f aca="false">IF(F570&gt;=Parámetros!$B$7,"Envío gratis (obligatorio en Mercado Libre)",Parámetros!$B$31)</f>
        <v>Envío gratis (obligatorio en Mercado Libre)</v>
      </c>
      <c r="M570" s="10" t="str">
        <f aca="false">Parámetros!$B$32</f>
        <v>No acepto</v>
      </c>
      <c r="N570" s="10" t="str">
        <f aca="false">Parámetros!$B$33</f>
        <v>Sin garantía</v>
      </c>
      <c r="O570" s="2" t="s">
        <v>6959</v>
      </c>
      <c r="P570" s="2" t="s">
        <v>6960</v>
      </c>
      <c r="Q570" s="2" t="s">
        <v>6961</v>
      </c>
      <c r="R570" s="2" t="s">
        <v>6962</v>
      </c>
      <c r="S570" s="2"/>
      <c r="T570" s="2" t="s">
        <v>6963</v>
      </c>
      <c r="U570" s="2" t="n">
        <v>0.5</v>
      </c>
      <c r="V570" s="2" t="s">
        <v>77</v>
      </c>
      <c r="W570" s="2" t="n">
        <v>1</v>
      </c>
      <c r="X570" s="2" t="s">
        <v>6964</v>
      </c>
      <c r="Y570" s="2" t="s">
        <v>6965</v>
      </c>
      <c r="Z570" s="2" t="s">
        <v>80</v>
      </c>
      <c r="AA570" s="2"/>
      <c r="AB570" s="2"/>
      <c r="AC570" s="2"/>
      <c r="AD570" s="2"/>
      <c r="AE570" s="2"/>
      <c r="AF570" s="2" t="s">
        <v>6966</v>
      </c>
      <c r="AG570" s="2" t="s">
        <v>6967</v>
      </c>
      <c r="AH570" s="2" t="s">
        <v>6968</v>
      </c>
      <c r="AI570" s="2" t="s">
        <v>6969</v>
      </c>
      <c r="AJ570" s="2" t="s">
        <v>6970</v>
      </c>
      <c r="AK570" s="2"/>
      <c r="AL570" s="2"/>
      <c r="AM570" s="2"/>
      <c r="AN570" s="2" t="s">
        <v>87</v>
      </c>
      <c r="AO570" s="2" t="s">
        <v>6971</v>
      </c>
      <c r="AP570" s="2" t="s">
        <v>89</v>
      </c>
    </row>
    <row r="571" customFormat="false" ht="15" hidden="false" customHeight="false" outlineLevel="0" collapsed="false">
      <c r="A571" s="8" t="s">
        <v>6972</v>
      </c>
      <c r="B571" s="8" t="s">
        <v>6972</v>
      </c>
      <c r="C571" s="2" t="s">
        <v>6973</v>
      </c>
      <c r="D571" s="2" t="s">
        <v>303</v>
      </c>
      <c r="E571" s="2" t="s">
        <v>304</v>
      </c>
      <c r="F571" s="9" t="n">
        <f aca="false">Precios!R571</f>
        <v>218</v>
      </c>
      <c r="G571" s="2" t="n">
        <v>98</v>
      </c>
      <c r="H571" s="10" t="str">
        <f aca="false">Parámetros!$B$28</f>
        <v>Nuevo</v>
      </c>
      <c r="I571" s="10" t="str">
        <f aca="false">Parámetros!$B$29</f>
        <v>Clásica</v>
      </c>
      <c r="J571" s="11" t="s">
        <v>6974</v>
      </c>
      <c r="K571" s="10" t="str">
        <f aca="false">Parámetros!$B$30</f>
        <v>Mercado Envíos</v>
      </c>
      <c r="L571" s="2" t="str">
        <f aca="false">IF(F571&gt;=Parámetros!$B$7,"Envío gratis (obligatorio en Mercado Libre)",Parámetros!$B$31)</f>
        <v>A cargo del comprador</v>
      </c>
      <c r="M571" s="10" t="str">
        <f aca="false">Parámetros!$B$32</f>
        <v>No acepto</v>
      </c>
      <c r="N571" s="10" t="str">
        <f aca="false">Parámetros!$B$33</f>
        <v>Sin garantía</v>
      </c>
      <c r="O571" s="2" t="s">
        <v>6975</v>
      </c>
      <c r="P571" s="2" t="s">
        <v>6976</v>
      </c>
      <c r="Q571" s="2"/>
      <c r="R571" s="2" t="s">
        <v>6977</v>
      </c>
      <c r="S571" s="2"/>
      <c r="T571" s="2" t="s">
        <v>2711</v>
      </c>
      <c r="U571" s="2" t="n">
        <v>30</v>
      </c>
      <c r="V571" s="2" t="s">
        <v>133</v>
      </c>
      <c r="W571" s="2" t="n">
        <v>30</v>
      </c>
      <c r="X571" s="2" t="s">
        <v>6978</v>
      </c>
      <c r="Y571" s="2" t="s">
        <v>6979</v>
      </c>
      <c r="Z571" s="2" t="s">
        <v>136</v>
      </c>
      <c r="AA571" s="2"/>
      <c r="AB571" s="2"/>
      <c r="AC571" s="2"/>
      <c r="AD571" s="2"/>
      <c r="AE571" s="2"/>
      <c r="AF571" s="2"/>
      <c r="AG571" s="2" t="s">
        <v>6980</v>
      </c>
      <c r="AH571" s="2" t="s">
        <v>6981</v>
      </c>
      <c r="AI571" s="2" t="s">
        <v>6982</v>
      </c>
      <c r="AJ571" s="2"/>
      <c r="AK571" s="2"/>
      <c r="AL571" s="2"/>
      <c r="AM571" s="2"/>
      <c r="AN571" s="2" t="s">
        <v>87</v>
      </c>
      <c r="AO571" s="2" t="s">
        <v>6983</v>
      </c>
      <c r="AP571" s="2" t="s">
        <v>89</v>
      </c>
    </row>
    <row r="572" customFormat="false" ht="15" hidden="false" customHeight="false" outlineLevel="0" collapsed="false">
      <c r="A572" s="8" t="s">
        <v>6984</v>
      </c>
      <c r="B572" s="8" t="s">
        <v>6984</v>
      </c>
      <c r="C572" s="2" t="s">
        <v>6985</v>
      </c>
      <c r="D572" s="2" t="s">
        <v>144</v>
      </c>
      <c r="E572" s="2" t="s">
        <v>145</v>
      </c>
      <c r="F572" s="9" t="n">
        <f aca="false">Precios!R572</f>
        <v>1499</v>
      </c>
      <c r="G572" s="2" t="n">
        <v>0</v>
      </c>
      <c r="H572" s="10" t="str">
        <f aca="false">Parámetros!$B$28</f>
        <v>Nuevo</v>
      </c>
      <c r="I572" s="10" t="str">
        <f aca="false">Parámetros!$B$29</f>
        <v>Clásica</v>
      </c>
      <c r="J572" s="11" t="s">
        <v>6986</v>
      </c>
      <c r="K572" s="10" t="str">
        <f aca="false">Parámetros!$B$30</f>
        <v>Mercado Envíos</v>
      </c>
      <c r="L572" s="2" t="str">
        <f aca="false">IF(F572&gt;=Parámetros!$B$7,"Envío gratis (obligatorio en Mercado Libre)",Parámetros!$B$31)</f>
        <v>Envío gratis (obligatorio en Mercado Libre)</v>
      </c>
      <c r="M572" s="10" t="str">
        <f aca="false">Parámetros!$B$32</f>
        <v>No acepto</v>
      </c>
      <c r="N572" s="10" t="str">
        <f aca="false">Parámetros!$B$33</f>
        <v>Sin garantía</v>
      </c>
      <c r="O572" s="2" t="s">
        <v>6987</v>
      </c>
      <c r="P572" s="2" t="s">
        <v>5263</v>
      </c>
      <c r="Q572" s="2" t="s">
        <v>2368</v>
      </c>
      <c r="R572" s="2"/>
      <c r="S572" s="2"/>
      <c r="T572" s="2" t="s">
        <v>1112</v>
      </c>
      <c r="U572" s="2" t="n">
        <v>60</v>
      </c>
      <c r="V572" s="2" t="s">
        <v>1736</v>
      </c>
      <c r="W572" s="2" t="n">
        <v>60</v>
      </c>
      <c r="X572" s="2" t="s">
        <v>6988</v>
      </c>
      <c r="Y572" s="2" t="s">
        <v>6989</v>
      </c>
      <c r="Z572" s="2" t="s">
        <v>136</v>
      </c>
      <c r="AA572" s="2"/>
      <c r="AB572" s="2"/>
      <c r="AC572" s="2"/>
      <c r="AD572" s="2"/>
      <c r="AE572" s="2"/>
      <c r="AF572" s="2" t="s">
        <v>6990</v>
      </c>
      <c r="AG572" s="2" t="s">
        <v>6873</v>
      </c>
      <c r="AH572" s="2" t="s">
        <v>6991</v>
      </c>
      <c r="AI572" s="2" t="s">
        <v>6992</v>
      </c>
      <c r="AJ572" s="2"/>
      <c r="AK572" s="2"/>
      <c r="AL572" s="2"/>
      <c r="AM572" s="2"/>
      <c r="AN572" s="2" t="s">
        <v>87</v>
      </c>
      <c r="AO572" s="2" t="s">
        <v>6993</v>
      </c>
      <c r="AP572" s="2" t="s">
        <v>89</v>
      </c>
    </row>
    <row r="573" customFormat="false" ht="15" hidden="false" customHeight="false" outlineLevel="0" collapsed="false">
      <c r="A573" s="8" t="s">
        <v>6994</v>
      </c>
      <c r="B573" s="8" t="s">
        <v>6994</v>
      </c>
      <c r="C573" s="2" t="s">
        <v>6995</v>
      </c>
      <c r="D573" s="2" t="s">
        <v>350</v>
      </c>
      <c r="E573" s="2" t="s">
        <v>351</v>
      </c>
      <c r="F573" s="9" t="n">
        <f aca="false">Precios!R573</f>
        <v>119</v>
      </c>
      <c r="G573" s="2" t="n">
        <v>1918</v>
      </c>
      <c r="H573" s="10" t="str">
        <f aca="false">Parámetros!$B$28</f>
        <v>Nuevo</v>
      </c>
      <c r="I573" s="10" t="str">
        <f aca="false">Parámetros!$B$29</f>
        <v>Clásica</v>
      </c>
      <c r="J573" s="11" t="s">
        <v>6996</v>
      </c>
      <c r="K573" s="10" t="str">
        <f aca="false">Parámetros!$B$30</f>
        <v>Mercado Envíos</v>
      </c>
      <c r="L573" s="2" t="str">
        <f aca="false">IF(F573&gt;=Parámetros!$B$7,"Envío gratis (obligatorio en Mercado Libre)",Parámetros!$B$31)</f>
        <v>A cargo del comprador</v>
      </c>
      <c r="M573" s="10" t="str">
        <f aca="false">Parámetros!$B$32</f>
        <v>No acepto</v>
      </c>
      <c r="N573" s="10" t="str">
        <f aca="false">Parámetros!$B$33</f>
        <v>Sin garantía</v>
      </c>
      <c r="O573" s="2" t="s">
        <v>6997</v>
      </c>
      <c r="P573" s="2" t="s">
        <v>6998</v>
      </c>
      <c r="Q573" s="2" t="s">
        <v>6999</v>
      </c>
      <c r="R573" s="2"/>
      <c r="S573" s="2"/>
      <c r="T573" s="2" t="s">
        <v>219</v>
      </c>
      <c r="U573" s="2" t="n">
        <v>20</v>
      </c>
      <c r="V573" s="2" t="s">
        <v>220</v>
      </c>
      <c r="W573" s="2" t="n">
        <v>20</v>
      </c>
      <c r="X573" s="2" t="s">
        <v>7000</v>
      </c>
      <c r="Y573" s="2" t="s">
        <v>7001</v>
      </c>
      <c r="Z573" s="2" t="s">
        <v>136</v>
      </c>
      <c r="AA573" s="2"/>
      <c r="AB573" s="2"/>
      <c r="AC573" s="2"/>
      <c r="AD573" s="2"/>
      <c r="AE573" s="2"/>
      <c r="AF573" s="2"/>
      <c r="AG573" s="2" t="s">
        <v>7002</v>
      </c>
      <c r="AH573" s="2" t="s">
        <v>7003</v>
      </c>
      <c r="AI573" s="2" t="s">
        <v>7004</v>
      </c>
      <c r="AJ573" s="2"/>
      <c r="AK573" s="2"/>
      <c r="AL573" s="2"/>
      <c r="AM573" s="2"/>
      <c r="AN573" s="2" t="s">
        <v>87</v>
      </c>
      <c r="AO573" s="2" t="s">
        <v>7005</v>
      </c>
      <c r="AP573" s="2" t="s">
        <v>89</v>
      </c>
    </row>
    <row r="574" customFormat="false" ht="15" hidden="false" customHeight="false" outlineLevel="0" collapsed="false">
      <c r="A574" s="8" t="s">
        <v>7006</v>
      </c>
      <c r="B574" s="8" t="s">
        <v>7006</v>
      </c>
      <c r="C574" s="2" t="s">
        <v>7007</v>
      </c>
      <c r="D574" s="2" t="s">
        <v>7008</v>
      </c>
      <c r="E574" s="2" t="s">
        <v>7009</v>
      </c>
      <c r="F574" s="9" t="n">
        <f aca="false">Precios!R574</f>
        <v>105</v>
      </c>
      <c r="G574" s="2" t="n">
        <v>64</v>
      </c>
      <c r="H574" s="10" t="str">
        <f aca="false">Parámetros!$B$28</f>
        <v>Nuevo</v>
      </c>
      <c r="I574" s="10" t="str">
        <f aca="false">Parámetros!$B$29</f>
        <v>Clásica</v>
      </c>
      <c r="J574" s="11" t="s">
        <v>7010</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c r="P574" s="2" t="s">
        <v>847</v>
      </c>
      <c r="Q574" s="2"/>
      <c r="R574" s="2" t="s">
        <v>7011</v>
      </c>
      <c r="S574" s="2"/>
      <c r="T574" s="2" t="s">
        <v>7012</v>
      </c>
      <c r="U574" s="2" t="n">
        <v>1000</v>
      </c>
      <c r="V574" s="2" t="s">
        <v>77</v>
      </c>
      <c r="W574" s="2" t="n">
        <v>1</v>
      </c>
      <c r="X574" s="2"/>
      <c r="Y574" s="2"/>
      <c r="Z574" s="2"/>
      <c r="AA574" s="2"/>
      <c r="AB574" s="2"/>
      <c r="AC574" s="2" t="s">
        <v>548</v>
      </c>
      <c r="AD574" s="2"/>
      <c r="AE574" s="2"/>
      <c r="AF574" s="2"/>
      <c r="AG574" s="2" t="s">
        <v>7013</v>
      </c>
      <c r="AH574" s="2" t="s">
        <v>7014</v>
      </c>
      <c r="AI574" s="2"/>
      <c r="AJ574" s="2"/>
      <c r="AK574" s="2"/>
      <c r="AL574" s="2"/>
      <c r="AM574" s="2"/>
      <c r="AN574" s="2" t="s">
        <v>87</v>
      </c>
      <c r="AO574" s="2" t="s">
        <v>7015</v>
      </c>
      <c r="AP574" s="2" t="s">
        <v>89</v>
      </c>
    </row>
    <row r="575" customFormat="false" ht="15" hidden="false" customHeight="false" outlineLevel="0" collapsed="false">
      <c r="A575" s="8" t="s">
        <v>7016</v>
      </c>
      <c r="B575" s="8" t="s">
        <v>7016</v>
      </c>
      <c r="C575" s="2" t="s">
        <v>7017</v>
      </c>
      <c r="D575" s="2" t="s">
        <v>1093</v>
      </c>
      <c r="E575" s="2" t="s">
        <v>1094</v>
      </c>
      <c r="F575" s="9" t="n">
        <f aca="false">Precios!R575</f>
        <v>674.19</v>
      </c>
      <c r="G575" s="2" t="n">
        <v>26</v>
      </c>
      <c r="H575" s="10" t="str">
        <f aca="false">Parámetros!$B$28</f>
        <v>Nuevo</v>
      </c>
      <c r="I575" s="10" t="str">
        <f aca="false">Parámetros!$B$29</f>
        <v>Clásica</v>
      </c>
      <c r="J575" s="11" t="s">
        <v>7018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t="s">
        <v>7019</v>
      </c>
      <c r="P575" s="2" t="s">
        <v>7020</v>
      </c>
      <c r="Q575" s="2" t="s">
        <v>7021</v>
      </c>
      <c r="R575" s="2"/>
      <c r="S575" s="2"/>
      <c r="T575" s="2" t="s">
        <v>152</v>
      </c>
      <c r="U575" s="2" t="n">
        <v>1</v>
      </c>
      <c r="V575" s="2" t="s">
        <v>3968</v>
      </c>
      <c r="W575" s="2" t="n">
        <v>1</v>
      </c>
      <c r="X575" s="2" t="s">
        <v>7022</v>
      </c>
      <c r="Y575" s="2" t="s">
        <v>7023</v>
      </c>
      <c r="Z575" s="2" t="s">
        <v>136</v>
      </c>
      <c r="AA575" s="2"/>
      <c r="AB575" s="2"/>
      <c r="AC575" s="2"/>
      <c r="AD575" s="2" t="s">
        <v>1101</v>
      </c>
      <c r="AE575" s="2"/>
      <c r="AF575" s="2"/>
      <c r="AG575" s="2" t="s">
        <v>7024</v>
      </c>
      <c r="AH575" s="2" t="s">
        <v>7025</v>
      </c>
      <c r="AI575" s="2" t="s">
        <v>7026</v>
      </c>
      <c r="AJ575" s="2"/>
      <c r="AK575" s="2"/>
      <c r="AL575" s="2"/>
      <c r="AM575" s="2"/>
      <c r="AN575" s="2" t="s">
        <v>87</v>
      </c>
      <c r="AO575" s="2" t="s">
        <v>7027</v>
      </c>
      <c r="AP575" s="2" t="s">
        <v>89</v>
      </c>
    </row>
    <row r="576" customFormat="false" ht="15" hidden="false" customHeight="false" outlineLevel="0" collapsed="false">
      <c r="A576" s="8" t="s">
        <v>7028</v>
      </c>
      <c r="B576" s="8" t="s">
        <v>7028</v>
      </c>
      <c r="C576" s="2" t="s">
        <v>7029</v>
      </c>
      <c r="D576" s="2" t="s">
        <v>3048</v>
      </c>
      <c r="E576" s="2" t="s">
        <v>3049</v>
      </c>
      <c r="F576" s="9" t="n">
        <f aca="false">Precios!R576</f>
        <v>410</v>
      </c>
      <c r="G576" s="2" t="n">
        <v>0</v>
      </c>
      <c r="H576" s="10" t="str">
        <f aca="false">Parámetros!$B$28</f>
        <v>Nuevo</v>
      </c>
      <c r="I576" s="10" t="str">
        <f aca="false">Parámetros!$B$29</f>
        <v>Clásica</v>
      </c>
      <c r="J576" s="11" t="s">
        <v>7030</v>
      </c>
      <c r="K576" s="10" t="str">
        <f aca="false">Parámetros!$B$30</f>
        <v>Mercado Envíos</v>
      </c>
      <c r="L576" s="2" t="str">
        <f aca="false">IF(F576&gt;=Parámetros!$B$7,"Envío gratis (obligatorio en Mercado Libre)",Parámetros!$B$31)</f>
        <v>Envío gratis (obligatorio en Mercado Libre)</v>
      </c>
      <c r="M576" s="10" t="str">
        <f aca="false">Parámetros!$B$32</f>
        <v>No acepto</v>
      </c>
      <c r="N576" s="10" t="str">
        <f aca="false">Parámetros!$B$33</f>
        <v>Sin garantía</v>
      </c>
      <c r="O576" s="2" t="s">
        <v>7031</v>
      </c>
      <c r="P576" s="2" t="s">
        <v>7032</v>
      </c>
      <c r="Q576" s="2" t="s">
        <v>129</v>
      </c>
      <c r="R576" s="2" t="s">
        <v>7033</v>
      </c>
      <c r="S576" s="2"/>
      <c r="T576" s="2" t="s">
        <v>152</v>
      </c>
      <c r="U576" s="2" t="n">
        <v>10</v>
      </c>
      <c r="V576" s="2" t="s">
        <v>133</v>
      </c>
      <c r="W576" s="2" t="n">
        <v>10</v>
      </c>
      <c r="X576" s="2" t="s">
        <v>7034</v>
      </c>
      <c r="Y576" s="2" t="s">
        <v>7035</v>
      </c>
      <c r="Z576" s="2" t="s">
        <v>136</v>
      </c>
      <c r="AA576" s="2"/>
      <c r="AB576" s="2"/>
      <c r="AC576" s="2"/>
      <c r="AD576" s="2"/>
      <c r="AE576" s="2"/>
      <c r="AF576" s="2"/>
      <c r="AG576" s="2" t="s">
        <v>7036</v>
      </c>
      <c r="AH576" s="2" t="s">
        <v>7037</v>
      </c>
      <c r="AI576" s="2" t="s">
        <v>7038</v>
      </c>
      <c r="AJ576" s="2" t="s">
        <v>7039</v>
      </c>
      <c r="AK576" s="2" t="s">
        <v>7040</v>
      </c>
      <c r="AL576" s="2"/>
      <c r="AM576" s="2"/>
      <c r="AN576" s="2" t="s">
        <v>87</v>
      </c>
      <c r="AO576" s="2" t="s">
        <v>7041</v>
      </c>
      <c r="AP576" s="2" t="s">
        <v>89</v>
      </c>
    </row>
    <row r="577" customFormat="false" ht="15" hidden="false" customHeight="false" outlineLevel="0" collapsed="false">
      <c r="A577" s="8" t="s">
        <v>7042</v>
      </c>
      <c r="B577" s="8" t="s">
        <v>7042</v>
      </c>
      <c r="C577" s="2" t="s">
        <v>7043</v>
      </c>
      <c r="D577" s="2" t="s">
        <v>445</v>
      </c>
      <c r="E577" s="2" t="s">
        <v>446</v>
      </c>
      <c r="F577" s="9" t="n">
        <f aca="false">Precios!R577</f>
        <v>684</v>
      </c>
      <c r="G577" s="2" t="n">
        <v>0</v>
      </c>
      <c r="H577" s="10" t="str">
        <f aca="false">Parámetros!$B$28</f>
        <v>Nuevo</v>
      </c>
      <c r="I577" s="10" t="str">
        <f aca="false">Parámetros!$B$29</f>
        <v>Clásica</v>
      </c>
      <c r="J577" s="11" t="s">
        <v>7044</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t="s">
        <v>7045</v>
      </c>
      <c r="P577" s="2" t="s">
        <v>7046</v>
      </c>
      <c r="Q577" s="2" t="s">
        <v>450</v>
      </c>
      <c r="R577" s="2"/>
      <c r="S577" s="2"/>
      <c r="T577" s="2" t="s">
        <v>219</v>
      </c>
      <c r="U577" s="2" t="n">
        <v>10</v>
      </c>
      <c r="V577" s="2" t="s">
        <v>220</v>
      </c>
      <c r="W577" s="2" t="n">
        <v>10</v>
      </c>
      <c r="X577" s="2" t="s">
        <v>7047</v>
      </c>
      <c r="Y577" s="2" t="s">
        <v>6911</v>
      </c>
      <c r="Z577" s="2" t="s">
        <v>136</v>
      </c>
      <c r="AA577" s="2"/>
      <c r="AB577" s="2"/>
      <c r="AC577" s="2"/>
      <c r="AD577" s="2"/>
      <c r="AE577" s="2"/>
      <c r="AF577" s="2"/>
      <c r="AG577" s="2" t="s">
        <v>7048</v>
      </c>
      <c r="AH577" s="2" t="s">
        <v>7049</v>
      </c>
      <c r="AI577" s="2" t="s">
        <v>7050</v>
      </c>
      <c r="AJ577" s="2"/>
      <c r="AK577" s="2"/>
      <c r="AL577" s="2"/>
      <c r="AM577" s="2"/>
      <c r="AN577" s="2" t="s">
        <v>87</v>
      </c>
      <c r="AO577" s="2" t="s">
        <v>7051</v>
      </c>
      <c r="AP577" s="2" t="s">
        <v>89</v>
      </c>
    </row>
    <row r="578" customFormat="false" ht="15" hidden="false" customHeight="false" outlineLevel="0" collapsed="false">
      <c r="A578" s="8" t="s">
        <v>7052</v>
      </c>
      <c r="B578" s="8" t="s">
        <v>7052</v>
      </c>
      <c r="C578" s="2" t="s">
        <v>7053</v>
      </c>
      <c r="D578" s="2" t="s">
        <v>162</v>
      </c>
      <c r="E578" s="2" t="s">
        <v>163</v>
      </c>
      <c r="F578" s="9" t="n">
        <f aca="false">Precios!R578</f>
        <v>78</v>
      </c>
      <c r="G578" s="2" t="n">
        <v>122</v>
      </c>
      <c r="H578" s="10" t="str">
        <f aca="false">Parámetros!$B$28</f>
        <v>Nuevo</v>
      </c>
      <c r="I578" s="10" t="str">
        <f aca="false">Parámetros!$B$29</f>
        <v>Clásica</v>
      </c>
      <c r="J578" s="11" t="s">
        <v>7054</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c r="P578" s="2" t="s">
        <v>230</v>
      </c>
      <c r="Q578" s="2" t="s">
        <v>167</v>
      </c>
      <c r="R578" s="2" t="s">
        <v>231</v>
      </c>
      <c r="S578" s="2" t="s">
        <v>103</v>
      </c>
      <c r="T578" s="2" t="s">
        <v>3511</v>
      </c>
      <c r="U578" s="2" t="n">
        <v>16</v>
      </c>
      <c r="V578" s="2" t="s">
        <v>171</v>
      </c>
      <c r="W578" s="2" t="n">
        <v>16</v>
      </c>
      <c r="X578" s="2"/>
      <c r="Y578" s="2"/>
      <c r="Z578" s="2"/>
      <c r="AA578" s="2" t="s">
        <v>7055</v>
      </c>
      <c r="AB578" s="2" t="s">
        <v>426</v>
      </c>
      <c r="AC578" s="2"/>
      <c r="AD578" s="2" t="s">
        <v>103</v>
      </c>
      <c r="AE578" s="2"/>
      <c r="AF578" s="2"/>
      <c r="AG578" s="2" t="s">
        <v>7056</v>
      </c>
      <c r="AH578" s="2" t="s">
        <v>7057</v>
      </c>
      <c r="AI578" s="2"/>
      <c r="AJ578" s="2"/>
      <c r="AK578" s="2"/>
      <c r="AL578" s="2"/>
      <c r="AM578" s="2"/>
      <c r="AN578" s="2" t="s">
        <v>175</v>
      </c>
      <c r="AO578" s="2" t="s">
        <v>7058</v>
      </c>
      <c r="AP578" s="2" t="s">
        <v>89</v>
      </c>
    </row>
    <row r="579" customFormat="false" ht="15" hidden="false" customHeight="false" outlineLevel="0" collapsed="false">
      <c r="A579" s="8" t="s">
        <v>7059</v>
      </c>
      <c r="B579" s="8" t="s">
        <v>7059</v>
      </c>
      <c r="C579" s="2" t="s">
        <v>7060</v>
      </c>
      <c r="D579" s="2" t="s">
        <v>144</v>
      </c>
      <c r="E579" s="2" t="s">
        <v>145</v>
      </c>
      <c r="F579" s="9" t="n">
        <f aca="false">Precios!R579</f>
        <v>698</v>
      </c>
      <c r="G579" s="2" t="n">
        <v>0</v>
      </c>
      <c r="H579" s="10" t="str">
        <f aca="false">Parámetros!$B$28</f>
        <v>Nuevo</v>
      </c>
      <c r="I579" s="10" t="str">
        <f aca="false">Parámetros!$B$29</f>
        <v>Clásica</v>
      </c>
      <c r="J579" s="11" t="s">
        <v>7061</v>
      </c>
      <c r="K579" s="10" t="str">
        <f aca="false">Parámetros!$B$30</f>
        <v>Mercado Envíos</v>
      </c>
      <c r="L579" s="2" t="str">
        <f aca="false">IF(F579&gt;=Parámetros!$B$7,"Envío gratis (obligatorio en Mercado Libre)",Parámetros!$B$31)</f>
        <v>Envío gratis (obligatorio en Mercado Libre)</v>
      </c>
      <c r="M579" s="10" t="str">
        <f aca="false">Parámetros!$B$32</f>
        <v>No acepto</v>
      </c>
      <c r="N579" s="10" t="str">
        <f aca="false">Parámetros!$B$33</f>
        <v>Sin garantía</v>
      </c>
      <c r="O579" s="2" t="s">
        <v>7062</v>
      </c>
      <c r="P579" s="2" t="s">
        <v>1733</v>
      </c>
      <c r="Q579" s="2" t="s">
        <v>7063</v>
      </c>
      <c r="R579" s="2" t="s">
        <v>1735</v>
      </c>
      <c r="S579" s="2" t="s">
        <v>7064</v>
      </c>
      <c r="T579" s="2" t="s">
        <v>7065</v>
      </c>
      <c r="U579" s="2" t="n">
        <v>20</v>
      </c>
      <c r="V579" s="2" t="s">
        <v>1736</v>
      </c>
      <c r="W579" s="2" t="n">
        <v>20</v>
      </c>
      <c r="X579" s="2" t="s">
        <v>7066</v>
      </c>
      <c r="Y579" s="2" t="s">
        <v>7067</v>
      </c>
      <c r="Z579" s="2" t="s">
        <v>136</v>
      </c>
      <c r="AA579" s="2" t="s">
        <v>642</v>
      </c>
      <c r="AB579" s="2"/>
      <c r="AC579" s="2"/>
      <c r="AD579" s="2"/>
      <c r="AE579" s="2"/>
      <c r="AF579" s="2" t="s">
        <v>7068</v>
      </c>
      <c r="AG579" s="2" t="s">
        <v>7069</v>
      </c>
      <c r="AH579" s="2" t="s">
        <v>7070</v>
      </c>
      <c r="AI579" s="2" t="s">
        <v>7071</v>
      </c>
      <c r="AJ579" s="2" t="s">
        <v>7072</v>
      </c>
      <c r="AK579" s="2"/>
      <c r="AL579" s="2"/>
      <c r="AM579" s="2"/>
      <c r="AN579" s="2" t="s">
        <v>87</v>
      </c>
      <c r="AO579" s="2" t="s">
        <v>7073</v>
      </c>
      <c r="AP579" s="2" t="s">
        <v>89</v>
      </c>
    </row>
    <row r="580" customFormat="false" ht="15" hidden="false" customHeight="false" outlineLevel="0" collapsed="false">
      <c r="A580" s="8" t="s">
        <v>7074</v>
      </c>
      <c r="B580" s="8" t="s">
        <v>7074</v>
      </c>
      <c r="C580" s="2" t="s">
        <v>7075</v>
      </c>
      <c r="D580" s="2" t="s">
        <v>4908</v>
      </c>
      <c r="E580" s="2" t="s">
        <v>4909</v>
      </c>
      <c r="F580" s="9" t="n">
        <f aca="false">Precios!R580</f>
        <v>38</v>
      </c>
      <c r="G580" s="2" t="n">
        <v>5525</v>
      </c>
      <c r="H580" s="10" t="str">
        <f aca="false">Parámetros!$B$28</f>
        <v>Nuevo</v>
      </c>
      <c r="I580" s="10" t="str">
        <f aca="false">Parámetros!$B$29</f>
        <v>Clásica</v>
      </c>
      <c r="J580" s="11" t="s">
        <v>7076</v>
      </c>
      <c r="K580" s="10" t="str">
        <f aca="false">Parámetros!$B$30</f>
        <v>Mercado Envíos</v>
      </c>
      <c r="L580" s="2" t="str">
        <f aca="false">IF(F580&gt;=Parámetros!$B$7,"Envío gratis (obligatorio en Mercado Libre)",Parámetros!$B$31)</f>
        <v>A cargo del comprador</v>
      </c>
      <c r="M580" s="10" t="str">
        <f aca="false">Parámetros!$B$32</f>
        <v>No acepto</v>
      </c>
      <c r="N580" s="10" t="str">
        <f aca="false">Parámetros!$B$33</f>
        <v>Sin garantía</v>
      </c>
      <c r="O580" s="2"/>
      <c r="P580" s="2" t="s">
        <v>7077</v>
      </c>
      <c r="Q580" s="2"/>
      <c r="R580" s="2"/>
      <c r="S580" s="2"/>
      <c r="T580" s="2" t="s">
        <v>7078</v>
      </c>
      <c r="U580" s="2" t="n">
        <v>120</v>
      </c>
      <c r="V580" s="2" t="s">
        <v>77</v>
      </c>
      <c r="W580" s="2" t="n">
        <v>1</v>
      </c>
      <c r="X580" s="2"/>
      <c r="Y580" s="2"/>
      <c r="Z580" s="2"/>
      <c r="AA580" s="2"/>
      <c r="AB580" s="2"/>
      <c r="AC580" s="2"/>
      <c r="AD580" s="2"/>
      <c r="AE580" s="2"/>
      <c r="AF580" s="2"/>
      <c r="AG580" s="2" t="s">
        <v>7079</v>
      </c>
      <c r="AH580" s="2" t="s">
        <v>7080</v>
      </c>
      <c r="AI580" s="2" t="s">
        <v>7081</v>
      </c>
      <c r="AJ580" s="2"/>
      <c r="AK580" s="2"/>
      <c r="AL580" s="2"/>
      <c r="AM580" s="2"/>
      <c r="AN580" s="2" t="s">
        <v>175</v>
      </c>
      <c r="AO580" s="2" t="s">
        <v>7082</v>
      </c>
      <c r="AP580" s="2" t="s">
        <v>89</v>
      </c>
    </row>
    <row r="581" customFormat="false" ht="15" hidden="false" customHeight="false" outlineLevel="0" collapsed="false">
      <c r="A581" s="8" t="s">
        <v>7083</v>
      </c>
      <c r="B581" s="8" t="s">
        <v>7083</v>
      </c>
      <c r="C581" s="2" t="s">
        <v>7084</v>
      </c>
      <c r="D581" s="2" t="s">
        <v>303</v>
      </c>
      <c r="E581" s="2" t="s">
        <v>304</v>
      </c>
      <c r="F581" s="9" t="n">
        <f aca="false">Precios!R581</f>
        <v>363</v>
      </c>
      <c r="G581" s="2" t="n">
        <v>222</v>
      </c>
      <c r="H581" s="10" t="str">
        <f aca="false">Parámetros!$B$28</f>
        <v>Nuevo</v>
      </c>
      <c r="I581" s="10" t="str">
        <f aca="false">Parámetros!$B$29</f>
        <v>Clásica</v>
      </c>
      <c r="J581" s="11" t="s">
        <v>7085</v>
      </c>
      <c r="K581" s="10" t="str">
        <f aca="false">Parámetros!$B$30</f>
        <v>Mercado Envíos</v>
      </c>
      <c r="L581" s="2" t="str">
        <f aca="false">IF(F581&gt;=Parámetros!$B$7,"Envío gratis (obligatorio en Mercado Libre)",Parámetros!$B$31)</f>
        <v>Envío gratis (obligatorio en Mercado Libre)</v>
      </c>
      <c r="M581" s="10" t="str">
        <f aca="false">Parámetros!$B$32</f>
        <v>No acepto</v>
      </c>
      <c r="N581" s="10" t="str">
        <f aca="false">Parámetros!$B$33</f>
        <v>Sin garantía</v>
      </c>
      <c r="O581" s="2" t="s">
        <v>7086</v>
      </c>
      <c r="P581" s="2" t="s">
        <v>7087</v>
      </c>
      <c r="Q581" s="2" t="s">
        <v>2326</v>
      </c>
      <c r="R581" s="2" t="s">
        <v>7088</v>
      </c>
      <c r="S581" s="2" t="s">
        <v>7089</v>
      </c>
      <c r="T581" s="2" t="s">
        <v>7090</v>
      </c>
      <c r="U581" s="2" t="n">
        <v>50</v>
      </c>
      <c r="V581" s="2" t="s">
        <v>77</v>
      </c>
      <c r="W581" s="2" t="n">
        <v>1</v>
      </c>
      <c r="X581" s="2" t="s">
        <v>7091</v>
      </c>
      <c r="Y581" s="2" t="s">
        <v>7092</v>
      </c>
      <c r="Z581" s="2" t="s">
        <v>136</v>
      </c>
      <c r="AA581" s="2" t="s">
        <v>7093</v>
      </c>
      <c r="AB581" s="2"/>
      <c r="AC581" s="2"/>
      <c r="AD581" s="2"/>
      <c r="AE581" s="2"/>
      <c r="AF581" s="2" t="s">
        <v>7094</v>
      </c>
      <c r="AG581" s="2" t="s">
        <v>7095</v>
      </c>
      <c r="AH581" s="2" t="s">
        <v>7096</v>
      </c>
      <c r="AI581" s="2" t="s">
        <v>7097</v>
      </c>
      <c r="AJ581" s="2" t="s">
        <v>7098</v>
      </c>
      <c r="AK581" s="2" t="s">
        <v>7099</v>
      </c>
      <c r="AL581" s="2"/>
      <c r="AM581" s="2"/>
      <c r="AN581" s="2" t="s">
        <v>87</v>
      </c>
      <c r="AO581" s="2" t="s">
        <v>7100</v>
      </c>
      <c r="AP581" s="2" t="s">
        <v>89</v>
      </c>
    </row>
    <row r="582" customFormat="false" ht="15" hidden="false" customHeight="false" outlineLevel="0" collapsed="false">
      <c r="A582" s="8" t="s">
        <v>7101</v>
      </c>
      <c r="B582" s="8" t="s">
        <v>7101</v>
      </c>
      <c r="C582" s="2" t="s">
        <v>7102</v>
      </c>
      <c r="D582" s="2" t="s">
        <v>596</v>
      </c>
      <c r="E582" s="2" t="s">
        <v>597</v>
      </c>
      <c r="F582" s="9" t="n">
        <f aca="false">Precios!R582</f>
        <v>218</v>
      </c>
      <c r="G582" s="2" t="n">
        <v>91</v>
      </c>
      <c r="H582" s="10" t="str">
        <f aca="false">Parámetros!$B$28</f>
        <v>Nuevo</v>
      </c>
      <c r="I582" s="10" t="str">
        <f aca="false">Parámetros!$B$29</f>
        <v>Clásica</v>
      </c>
      <c r="J582" s="11" t="s">
        <v>7103</v>
      </c>
      <c r="K582" s="10" t="str">
        <f aca="false">Parámetros!$B$30</f>
        <v>Mercado Envíos</v>
      </c>
      <c r="L582" s="2" t="str">
        <f aca="false">IF(F582&gt;=Parámetros!$B$7,"Envío gratis (obligatorio en Mercado Libre)",Parámetros!$B$31)</f>
        <v>A cargo del comprador</v>
      </c>
      <c r="M582" s="10" t="str">
        <f aca="false">Parámetros!$B$32</f>
        <v>No acepto</v>
      </c>
      <c r="N582" s="10" t="str">
        <f aca="false">Parámetros!$B$33</f>
        <v>Sin garantía</v>
      </c>
      <c r="O582" s="2" t="s">
        <v>7104</v>
      </c>
      <c r="P582" s="2" t="s">
        <v>3671</v>
      </c>
      <c r="Q582" s="2" t="s">
        <v>3672</v>
      </c>
      <c r="R582" s="2" t="s">
        <v>7105</v>
      </c>
      <c r="S582" s="2" t="s">
        <v>7106</v>
      </c>
      <c r="T582" s="2" t="s">
        <v>7107</v>
      </c>
      <c r="U582" s="2" t="n">
        <v>10</v>
      </c>
      <c r="V582" s="2" t="s">
        <v>171</v>
      </c>
      <c r="W582" s="2" t="n">
        <v>10</v>
      </c>
      <c r="X582" s="2"/>
      <c r="Y582" s="2"/>
      <c r="Z582" s="2"/>
      <c r="AA582" s="2"/>
      <c r="AB582" s="2" t="s">
        <v>5734</v>
      </c>
      <c r="AC582" s="2"/>
      <c r="AD582" s="2" t="s">
        <v>103</v>
      </c>
      <c r="AE582" s="2"/>
      <c r="AF582" s="2"/>
      <c r="AG582" s="2" t="s">
        <v>7108</v>
      </c>
      <c r="AH582" s="2" t="s">
        <v>7109</v>
      </c>
      <c r="AI582" s="2" t="s">
        <v>7110</v>
      </c>
      <c r="AJ582" s="2"/>
      <c r="AK582" s="2"/>
      <c r="AL582" s="2"/>
      <c r="AM582" s="2"/>
      <c r="AN582" s="2" t="s">
        <v>175</v>
      </c>
      <c r="AO582" s="2" t="s">
        <v>7111</v>
      </c>
      <c r="AP582" s="2" t="s">
        <v>89</v>
      </c>
    </row>
    <row r="583" customFormat="false" ht="15" hidden="false" customHeight="false" outlineLevel="0" collapsed="false">
      <c r="A583" s="8" t="s">
        <v>7112</v>
      </c>
      <c r="B583" s="8" t="s">
        <v>7112</v>
      </c>
      <c r="C583" s="2" t="s">
        <v>7113</v>
      </c>
      <c r="D583" s="2" t="s">
        <v>303</v>
      </c>
      <c r="E583" s="2" t="s">
        <v>304</v>
      </c>
      <c r="F583" s="9" t="n">
        <f aca="false">Precios!R583</f>
        <v>189</v>
      </c>
      <c r="G583" s="2" t="n">
        <v>353</v>
      </c>
      <c r="H583" s="10" t="str">
        <f aca="false">Parámetros!$B$28</f>
        <v>Nuevo</v>
      </c>
      <c r="I583" s="10" t="str">
        <f aca="false">Parámetros!$B$29</f>
        <v>Clásica</v>
      </c>
      <c r="J583" s="11" t="s">
        <v>7114</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c r="P583" s="2" t="s">
        <v>7115</v>
      </c>
      <c r="Q583" s="2" t="s">
        <v>7116</v>
      </c>
      <c r="R583" s="2" t="s">
        <v>7117</v>
      </c>
      <c r="S583" s="2" t="s">
        <v>7118</v>
      </c>
      <c r="T583" s="2" t="s">
        <v>5415</v>
      </c>
      <c r="U583" s="2" t="n">
        <v>30</v>
      </c>
      <c r="V583" s="2" t="s">
        <v>133</v>
      </c>
      <c r="W583" s="2" t="n">
        <v>30</v>
      </c>
      <c r="X583" s="2" t="s">
        <v>7119</v>
      </c>
      <c r="Y583" s="2" t="s">
        <v>7120</v>
      </c>
      <c r="Z583" s="2" t="s">
        <v>136</v>
      </c>
      <c r="AA583" s="2" t="s">
        <v>81</v>
      </c>
      <c r="AB583" s="2"/>
      <c r="AC583" s="2"/>
      <c r="AD583" s="2"/>
      <c r="AE583" s="2"/>
      <c r="AF583" s="2"/>
      <c r="AG583" s="2" t="s">
        <v>7121</v>
      </c>
      <c r="AH583" s="2" t="s">
        <v>7122</v>
      </c>
      <c r="AI583" s="2" t="s">
        <v>7123</v>
      </c>
      <c r="AJ583" s="2" t="s">
        <v>7124</v>
      </c>
      <c r="AK583" s="2"/>
      <c r="AL583" s="2"/>
      <c r="AM583" s="2"/>
      <c r="AN583" s="2" t="s">
        <v>87</v>
      </c>
      <c r="AO583" s="2" t="s">
        <v>7125</v>
      </c>
      <c r="AP583" s="2" t="s">
        <v>89</v>
      </c>
    </row>
    <row r="584" customFormat="false" ht="15" hidden="false" customHeight="false" outlineLevel="0" collapsed="false">
      <c r="A584" s="8" t="s">
        <v>7126</v>
      </c>
      <c r="B584" s="8" t="s">
        <v>7126</v>
      </c>
      <c r="C584" s="2" t="s">
        <v>7127</v>
      </c>
      <c r="D584" s="2" t="s">
        <v>6770</v>
      </c>
      <c r="E584" s="2" t="s">
        <v>6771</v>
      </c>
      <c r="F584" s="9" t="n">
        <f aca="false">Precios!R584</f>
        <v>123</v>
      </c>
      <c r="G584" s="2" t="n">
        <v>48</v>
      </c>
      <c r="H584" s="10" t="str">
        <f aca="false">Parámetros!$B$28</f>
        <v>Nuevo</v>
      </c>
      <c r="I584" s="10" t="str">
        <f aca="false">Parámetros!$B$29</f>
        <v>Clásica</v>
      </c>
      <c r="J584" s="11" t="s">
        <v>7128</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t="s">
        <v>7129</v>
      </c>
      <c r="P584" s="2" t="s">
        <v>7130</v>
      </c>
      <c r="Q584" s="2" t="s">
        <v>129</v>
      </c>
      <c r="R584" s="2"/>
      <c r="S584" s="2" t="s">
        <v>7131</v>
      </c>
      <c r="T584" s="2" t="s">
        <v>7132</v>
      </c>
      <c r="U584" s="2" t="n">
        <v>160</v>
      </c>
      <c r="V584" s="2" t="s">
        <v>100</v>
      </c>
      <c r="W584" s="2" t="n">
        <v>1</v>
      </c>
      <c r="X584" s="2"/>
      <c r="Y584" s="2"/>
      <c r="Z584" s="2"/>
      <c r="AA584" s="2"/>
      <c r="AB584" s="2"/>
      <c r="AC584" s="2" t="s">
        <v>7133</v>
      </c>
      <c r="AD584" s="2"/>
      <c r="AE584" s="2"/>
      <c r="AF584" s="2"/>
      <c r="AG584" s="2" t="s">
        <v>7134</v>
      </c>
      <c r="AH584" s="2" t="s">
        <v>7135</v>
      </c>
      <c r="AI584" s="2" t="s">
        <v>7136</v>
      </c>
      <c r="AJ584" s="2"/>
      <c r="AK584" s="2"/>
      <c r="AL584" s="2"/>
      <c r="AM584" s="2"/>
      <c r="AN584" s="2" t="s">
        <v>175</v>
      </c>
      <c r="AO584" s="2" t="s">
        <v>7137</v>
      </c>
      <c r="AP584" s="2" t="s">
        <v>89</v>
      </c>
    </row>
    <row r="585" customFormat="false" ht="15" hidden="false" customHeight="false" outlineLevel="0" collapsed="false">
      <c r="A585" s="8" t="s">
        <v>7138</v>
      </c>
      <c r="B585" s="8" t="s">
        <v>7138</v>
      </c>
      <c r="C585" s="2" t="s">
        <v>7139</v>
      </c>
      <c r="D585" s="2" t="s">
        <v>144</v>
      </c>
      <c r="E585" s="2" t="s">
        <v>145</v>
      </c>
      <c r="F585" s="9" t="n">
        <f aca="false">Precios!R585</f>
        <v>1776.08</v>
      </c>
      <c r="G585" s="2" t="n">
        <v>15</v>
      </c>
      <c r="H585" s="10" t="str">
        <f aca="false">Parámetros!$B$28</f>
        <v>Nuevo</v>
      </c>
      <c r="I585" s="10" t="str">
        <f aca="false">Parámetros!$B$29</f>
        <v>Clásica</v>
      </c>
      <c r="J585" s="11" t="s">
        <v>7140</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t="s">
        <v>7141</v>
      </c>
      <c r="P585" s="2" t="s">
        <v>7142</v>
      </c>
      <c r="Q585" s="2" t="s">
        <v>1196</v>
      </c>
      <c r="R585" s="2" t="s">
        <v>701</v>
      </c>
      <c r="S585" s="2" t="s">
        <v>702</v>
      </c>
      <c r="T585" s="2" t="s">
        <v>7143</v>
      </c>
      <c r="U585" s="2" t="n">
        <v>56</v>
      </c>
      <c r="V585" s="2" t="s">
        <v>133</v>
      </c>
      <c r="W585" s="2" t="n">
        <v>56</v>
      </c>
      <c r="X585" s="2" t="s">
        <v>7144</v>
      </c>
      <c r="Y585" s="2" t="s">
        <v>7145</v>
      </c>
      <c r="Z585" s="2" t="s">
        <v>136</v>
      </c>
      <c r="AA585" s="2" t="s">
        <v>81</v>
      </c>
      <c r="AB585" s="2"/>
      <c r="AC585" s="2"/>
      <c r="AD585" s="2"/>
      <c r="AE585" s="2"/>
      <c r="AF585" s="2" t="s">
        <v>7146</v>
      </c>
      <c r="AG585" s="2" t="s">
        <v>7147</v>
      </c>
      <c r="AH585" s="2" t="s">
        <v>7148</v>
      </c>
      <c r="AI585" s="2" t="s">
        <v>7149</v>
      </c>
      <c r="AJ585" s="2"/>
      <c r="AK585" s="2"/>
      <c r="AL585" s="2"/>
      <c r="AM585" s="2"/>
      <c r="AN585" s="2" t="s">
        <v>87</v>
      </c>
      <c r="AO585" s="2" t="s">
        <v>7150</v>
      </c>
      <c r="AP585" s="2" t="s">
        <v>89</v>
      </c>
    </row>
    <row r="586" customFormat="false" ht="15" hidden="false" customHeight="false" outlineLevel="0" collapsed="false">
      <c r="A586" s="8" t="s">
        <v>7151</v>
      </c>
      <c r="B586" s="8" t="s">
        <v>7151</v>
      </c>
      <c r="C586" s="2" t="s">
        <v>7152</v>
      </c>
      <c r="D586" s="2" t="s">
        <v>470</v>
      </c>
      <c r="E586" s="2" t="s">
        <v>471</v>
      </c>
      <c r="F586" s="9" t="n">
        <f aca="false">Precios!R586</f>
        <v>129</v>
      </c>
      <c r="G586" s="2" t="n">
        <v>723</v>
      </c>
      <c r="H586" s="10" t="str">
        <f aca="false">Parámetros!$B$28</f>
        <v>Nuevo</v>
      </c>
      <c r="I586" s="10" t="str">
        <f aca="false">Parámetros!$B$29</f>
        <v>Clásica</v>
      </c>
      <c r="J586" s="11" t="s">
        <v>7153</v>
      </c>
      <c r="K586" s="10" t="str">
        <f aca="false">Parámetros!$B$30</f>
        <v>Mercado Envíos</v>
      </c>
      <c r="L586" s="2" t="str">
        <f aca="false">IF(F586&gt;=Parámetros!$B$7,"Envío gratis (obligatorio en Mercado Libre)",Parámetros!$B$31)</f>
        <v>A cargo del comprador</v>
      </c>
      <c r="M586" s="10" t="str">
        <f aca="false">Parámetros!$B$32</f>
        <v>No acepto</v>
      </c>
      <c r="N586" s="10" t="str">
        <f aca="false">Parámetros!$B$33</f>
        <v>Sin garantía</v>
      </c>
      <c r="O586" s="2"/>
      <c r="P586" s="2" t="s">
        <v>474</v>
      </c>
      <c r="Q586" s="2" t="s">
        <v>336</v>
      </c>
      <c r="R586" s="2" t="s">
        <v>7154</v>
      </c>
      <c r="S586" s="2" t="s">
        <v>2384</v>
      </c>
      <c r="T586" s="2" t="s">
        <v>7155</v>
      </c>
      <c r="U586" s="2" t="n">
        <v>40</v>
      </c>
      <c r="V586" s="2" t="s">
        <v>77</v>
      </c>
      <c r="W586" s="2" t="n">
        <v>1</v>
      </c>
      <c r="X586" s="2"/>
      <c r="Y586" s="2"/>
      <c r="Z586" s="2"/>
      <c r="AA586" s="2"/>
      <c r="AB586" s="2"/>
      <c r="AC586" s="2" t="s">
        <v>2384</v>
      </c>
      <c r="AD586" s="2"/>
      <c r="AE586" s="2"/>
      <c r="AF586" s="2"/>
      <c r="AG586" s="2" t="s">
        <v>7156</v>
      </c>
      <c r="AH586" s="2" t="s">
        <v>7157</v>
      </c>
      <c r="AI586" s="2"/>
      <c r="AJ586" s="2"/>
      <c r="AK586" s="2"/>
      <c r="AL586" s="2"/>
      <c r="AM586" s="2"/>
      <c r="AN586" s="2" t="s">
        <v>87</v>
      </c>
      <c r="AO586" s="2" t="s">
        <v>7158</v>
      </c>
      <c r="AP586" s="2" t="s">
        <v>89</v>
      </c>
    </row>
    <row r="587" customFormat="false" ht="15" hidden="false" customHeight="false" outlineLevel="0" collapsed="false">
      <c r="A587" s="8" t="s">
        <v>7159</v>
      </c>
      <c r="B587" s="8" t="s">
        <v>7159</v>
      </c>
      <c r="C587" s="2" t="s">
        <v>7160</v>
      </c>
      <c r="D587" s="2" t="s">
        <v>144</v>
      </c>
      <c r="E587" s="2" t="s">
        <v>145</v>
      </c>
      <c r="F587" s="9" t="n">
        <f aca="false">Precios!R587</f>
        <v>489</v>
      </c>
      <c r="G587" s="2" t="n">
        <v>118</v>
      </c>
      <c r="H587" s="10" t="str">
        <f aca="false">Parámetros!$B$28</f>
        <v>Nuevo</v>
      </c>
      <c r="I587" s="10" t="str">
        <f aca="false">Parámetros!$B$29</f>
        <v>Clásica</v>
      </c>
      <c r="J587" s="11" t="s">
        <v>7161</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t="s">
        <v>7162</v>
      </c>
      <c r="P587" s="2" t="s">
        <v>1180</v>
      </c>
      <c r="Q587" s="2" t="s">
        <v>355</v>
      </c>
      <c r="R587" s="2"/>
      <c r="S587" s="2" t="s">
        <v>7163</v>
      </c>
      <c r="T587" s="2" t="s">
        <v>5415</v>
      </c>
      <c r="U587" s="2" t="n">
        <v>30</v>
      </c>
      <c r="V587" s="2" t="s">
        <v>133</v>
      </c>
      <c r="W587" s="2" t="n">
        <v>30</v>
      </c>
      <c r="X587" s="2" t="s">
        <v>2610</v>
      </c>
      <c r="Y587" s="2" t="s">
        <v>7164</v>
      </c>
      <c r="Z587" s="2" t="s">
        <v>136</v>
      </c>
      <c r="AA587" s="2" t="s">
        <v>7165</v>
      </c>
      <c r="AB587" s="2"/>
      <c r="AC587" s="2"/>
      <c r="AD587" s="2"/>
      <c r="AE587" s="2"/>
      <c r="AF587" s="2"/>
      <c r="AG587" s="2" t="s">
        <v>7166</v>
      </c>
      <c r="AH587" s="2" t="s">
        <v>7167</v>
      </c>
      <c r="AI587" s="2" t="s">
        <v>7168</v>
      </c>
      <c r="AJ587" s="2" t="s">
        <v>7169</v>
      </c>
      <c r="AK587" s="2"/>
      <c r="AL587" s="2"/>
      <c r="AM587" s="2"/>
      <c r="AN587" s="2" t="s">
        <v>87</v>
      </c>
      <c r="AO587" s="2" t="s">
        <v>7170</v>
      </c>
      <c r="AP587" s="2" t="s">
        <v>89</v>
      </c>
    </row>
    <row r="588" customFormat="false" ht="15" hidden="false" customHeight="false" outlineLevel="0" collapsed="false">
      <c r="A588" s="8" t="s">
        <v>7171</v>
      </c>
      <c r="B588" s="8" t="s">
        <v>7171</v>
      </c>
      <c r="C588" s="2" t="s">
        <v>7172</v>
      </c>
      <c r="D588" s="2" t="s">
        <v>144</v>
      </c>
      <c r="E588" s="2" t="s">
        <v>145</v>
      </c>
      <c r="F588" s="9" t="n">
        <f aca="false">Precios!R588</f>
        <v>1298</v>
      </c>
      <c r="G588" s="2" t="n">
        <v>0</v>
      </c>
      <c r="H588" s="10" t="str">
        <f aca="false">Parámetros!$B$28</f>
        <v>Nuevo</v>
      </c>
      <c r="I588" s="10" t="str">
        <f aca="false">Parámetros!$B$29</f>
        <v>Clásica</v>
      </c>
      <c r="J588" s="11" t="s">
        <v>7173</v>
      </c>
      <c r="K588" s="10" t="str">
        <f aca="false">Parámetros!$B$30</f>
        <v>Mercado Envíos</v>
      </c>
      <c r="L588" s="2" t="str">
        <f aca="false">IF(F588&gt;=Parámetros!$B$7,"Envío gratis (obligatorio en Mercado Libre)",Parámetros!$B$31)</f>
        <v>Envío gratis (obligatorio en Mercado Libre)</v>
      </c>
      <c r="M588" s="10" t="str">
        <f aca="false">Parámetros!$B$32</f>
        <v>No acepto</v>
      </c>
      <c r="N588" s="10" t="str">
        <f aca="false">Parámetros!$B$33</f>
        <v>Sin garantía</v>
      </c>
      <c r="O588" s="2" t="s">
        <v>7174</v>
      </c>
      <c r="P588" s="2" t="s">
        <v>7175</v>
      </c>
      <c r="Q588" s="2" t="s">
        <v>7176</v>
      </c>
      <c r="R588" s="2"/>
      <c r="S588" s="2" t="s">
        <v>7177</v>
      </c>
      <c r="T588" s="2" t="s">
        <v>7178</v>
      </c>
      <c r="U588" s="2" t="n">
        <v>30</v>
      </c>
      <c r="V588" s="2" t="s">
        <v>544</v>
      </c>
      <c r="W588" s="2" t="n">
        <v>30</v>
      </c>
      <c r="X588" s="2" t="s">
        <v>7179</v>
      </c>
      <c r="Y588" s="2" t="s">
        <v>7180</v>
      </c>
      <c r="Z588" s="2" t="s">
        <v>136</v>
      </c>
      <c r="AA588" s="2" t="s">
        <v>81</v>
      </c>
      <c r="AB588" s="2"/>
      <c r="AC588" s="2"/>
      <c r="AD588" s="2"/>
      <c r="AE588" s="2"/>
      <c r="AF588" s="2"/>
      <c r="AG588" s="2" t="s">
        <v>7181</v>
      </c>
      <c r="AH588" s="2" t="s">
        <v>7182</v>
      </c>
      <c r="AI588" s="2"/>
      <c r="AJ588" s="2"/>
      <c r="AK588" s="2"/>
      <c r="AL588" s="2"/>
      <c r="AM588" s="2"/>
      <c r="AN588" s="2" t="s">
        <v>87</v>
      </c>
      <c r="AO588" s="2" t="s">
        <v>7183</v>
      </c>
      <c r="AP588" s="2" t="s">
        <v>89</v>
      </c>
    </row>
    <row r="589" customFormat="false" ht="15" hidden="false" customHeight="false" outlineLevel="0" collapsed="false">
      <c r="A589" s="8" t="s">
        <v>7184</v>
      </c>
      <c r="B589" s="8" t="s">
        <v>7184</v>
      </c>
      <c r="C589" s="2" t="s">
        <v>7185</v>
      </c>
      <c r="D589" s="2" t="s">
        <v>596</v>
      </c>
      <c r="E589" s="2" t="s">
        <v>597</v>
      </c>
      <c r="F589" s="9" t="n">
        <f aca="false">Precios!R589</f>
        <v>197</v>
      </c>
      <c r="G589" s="2" t="n">
        <v>65</v>
      </c>
      <c r="H589" s="10" t="str">
        <f aca="false">Parámetros!$B$28</f>
        <v>Nuevo</v>
      </c>
      <c r="I589" s="10" t="str">
        <f aca="false">Parámetros!$B$29</f>
        <v>Clásica</v>
      </c>
      <c r="J589" s="11" t="s">
        <v>7186</v>
      </c>
      <c r="K589" s="10" t="str">
        <f aca="false">Parámetros!$B$30</f>
        <v>Mercado Envíos</v>
      </c>
      <c r="L589" s="2" t="str">
        <f aca="false">IF(F589&gt;=Parámetros!$B$7,"Envío gratis (obligatorio en Mercado Libre)",Parámetros!$B$31)</f>
        <v>A cargo del comprador</v>
      </c>
      <c r="M589" s="10" t="str">
        <f aca="false">Parámetros!$B$32</f>
        <v>No acepto</v>
      </c>
      <c r="N589" s="10" t="str">
        <f aca="false">Parámetros!$B$33</f>
        <v>Sin garantía</v>
      </c>
      <c r="O589" s="2" t="s">
        <v>7187</v>
      </c>
      <c r="P589" s="2" t="s">
        <v>3671</v>
      </c>
      <c r="Q589" s="2" t="s">
        <v>3672</v>
      </c>
      <c r="R589" s="2" t="s">
        <v>7188</v>
      </c>
      <c r="S589" s="2" t="s">
        <v>7106</v>
      </c>
      <c r="T589" s="2" t="s">
        <v>7189</v>
      </c>
      <c r="U589" s="2" t="n">
        <v>8</v>
      </c>
      <c r="V589" s="2" t="s">
        <v>171</v>
      </c>
      <c r="W589" s="2" t="n">
        <v>8</v>
      </c>
      <c r="X589" s="2"/>
      <c r="Y589" s="2"/>
      <c r="Z589" s="2"/>
      <c r="AA589" s="2"/>
      <c r="AB589" s="2" t="s">
        <v>5734</v>
      </c>
      <c r="AC589" s="2"/>
      <c r="AD589" s="2" t="s">
        <v>103</v>
      </c>
      <c r="AE589" s="2"/>
      <c r="AF589" s="2"/>
      <c r="AG589" s="2" t="s">
        <v>7190</v>
      </c>
      <c r="AH589" s="2" t="s">
        <v>7191</v>
      </c>
      <c r="AI589" s="2" t="s">
        <v>7192</v>
      </c>
      <c r="AJ589" s="2"/>
      <c r="AK589" s="2"/>
      <c r="AL589" s="2"/>
      <c r="AM589" s="2"/>
      <c r="AN589" s="2" t="s">
        <v>175</v>
      </c>
      <c r="AO589" s="2" t="s">
        <v>7193</v>
      </c>
      <c r="AP589" s="2" t="s">
        <v>89</v>
      </c>
    </row>
    <row r="590" customFormat="false" ht="15" hidden="false" customHeight="false" outlineLevel="0" collapsed="false">
      <c r="A590" s="8" t="s">
        <v>7194</v>
      </c>
      <c r="B590" s="8" t="s">
        <v>7194</v>
      </c>
      <c r="C590" s="2" t="s">
        <v>7195</v>
      </c>
      <c r="D590" s="2" t="s">
        <v>1988</v>
      </c>
      <c r="E590" s="2" t="s">
        <v>1989</v>
      </c>
      <c r="F590" s="9" t="n">
        <f aca="false">Precios!R590</f>
        <v>552</v>
      </c>
      <c r="G590" s="2" t="n">
        <v>40</v>
      </c>
      <c r="H590" s="10" t="str">
        <f aca="false">Parámetros!$B$28</f>
        <v>Nuevo</v>
      </c>
      <c r="I590" s="10" t="str">
        <f aca="false">Parámetros!$B$29</f>
        <v>Clásica</v>
      </c>
      <c r="J590" s="11" t="s">
        <v>7196</v>
      </c>
      <c r="K590" s="10" t="str">
        <f aca="false">Parámetros!$B$30</f>
        <v>Mercado Envíos</v>
      </c>
      <c r="L590" s="2" t="str">
        <f aca="false">IF(F590&gt;=Parámetros!$B$7,"Envío gratis (obligatorio en Mercado Libre)",Parámetros!$B$31)</f>
        <v>Envío gratis (obligatorio en Mercado Libre)</v>
      </c>
      <c r="M590" s="10" t="str">
        <f aca="false">Parámetros!$B$32</f>
        <v>No acepto</v>
      </c>
      <c r="N590" s="10" t="str">
        <f aca="false">Parámetros!$B$33</f>
        <v>Sin garantía</v>
      </c>
      <c r="O590" s="2"/>
      <c r="P590" s="2" t="s">
        <v>847</v>
      </c>
      <c r="Q590" s="2" t="s">
        <v>847</v>
      </c>
      <c r="R590" s="2" t="s">
        <v>7197</v>
      </c>
      <c r="S590" s="2" t="s">
        <v>7198</v>
      </c>
      <c r="T590" s="2" t="s">
        <v>7199</v>
      </c>
      <c r="U590" s="2" t="n">
        <v>125</v>
      </c>
      <c r="V590" s="2" t="s">
        <v>77</v>
      </c>
      <c r="W590" s="2" t="n">
        <v>48</v>
      </c>
      <c r="X590" s="2" t="s">
        <v>1995</v>
      </c>
      <c r="Y590" s="2" t="s">
        <v>2891</v>
      </c>
      <c r="Z590" s="2"/>
      <c r="AA590" s="2"/>
      <c r="AB590" s="2"/>
      <c r="AC590" s="2"/>
      <c r="AD590" s="2"/>
      <c r="AE590" s="2"/>
      <c r="AF590" s="2"/>
      <c r="AG590" s="2" t="s">
        <v>7200</v>
      </c>
      <c r="AH590" s="2" t="s">
        <v>7201</v>
      </c>
      <c r="AI590" s="2"/>
      <c r="AJ590" s="2"/>
      <c r="AK590" s="2"/>
      <c r="AL590" s="2"/>
      <c r="AM590" s="2"/>
      <c r="AN590" s="2" t="s">
        <v>87</v>
      </c>
      <c r="AO590" s="2" t="s">
        <v>7202</v>
      </c>
      <c r="AP590" s="2" t="s">
        <v>89</v>
      </c>
    </row>
    <row r="591" customFormat="false" ht="15" hidden="false" customHeight="false" outlineLevel="0" collapsed="false">
      <c r="A591" s="8" t="s">
        <v>7203</v>
      </c>
      <c r="B591" s="8" t="s">
        <v>7203</v>
      </c>
      <c r="C591" s="2" t="s">
        <v>7204</v>
      </c>
      <c r="D591" s="2" t="s">
        <v>596</v>
      </c>
      <c r="E591" s="2" t="s">
        <v>597</v>
      </c>
      <c r="F591" s="9" t="n">
        <f aca="false">Precios!R591</f>
        <v>172</v>
      </c>
      <c r="G591" s="2" t="n">
        <v>70</v>
      </c>
      <c r="H591" s="10" t="str">
        <f aca="false">Parámetros!$B$28</f>
        <v>Nuevo</v>
      </c>
      <c r="I591" s="10" t="str">
        <f aca="false">Parámetros!$B$29</f>
        <v>Clásica</v>
      </c>
      <c r="J591" s="11" t="s">
        <v>7205</v>
      </c>
      <c r="K591" s="10" t="str">
        <f aca="false">Parámetros!$B$30</f>
        <v>Mercado Envíos</v>
      </c>
      <c r="L591" s="2" t="str">
        <f aca="false">IF(F591&gt;=Parámetros!$B$7,"Envío gratis (obligatorio en Mercado Libre)",Parámetros!$B$31)</f>
        <v>A cargo del comprador</v>
      </c>
      <c r="M591" s="10" t="str">
        <f aca="false">Parámetros!$B$32</f>
        <v>No acepto</v>
      </c>
      <c r="N591" s="10" t="str">
        <f aca="false">Parámetros!$B$33</f>
        <v>Sin garantía</v>
      </c>
      <c r="O591" s="2" t="s">
        <v>7206</v>
      </c>
      <c r="P591" s="2" t="s">
        <v>3671</v>
      </c>
      <c r="Q591" s="2" t="s">
        <v>3672</v>
      </c>
      <c r="R591" s="2" t="s">
        <v>7207</v>
      </c>
      <c r="S591" s="2" t="s">
        <v>7208</v>
      </c>
      <c r="T591" s="2" t="s">
        <v>7107</v>
      </c>
      <c r="U591" s="2" t="n">
        <v>10</v>
      </c>
      <c r="V591" s="2" t="s">
        <v>171</v>
      </c>
      <c r="W591" s="2" t="n">
        <v>10</v>
      </c>
      <c r="X591" s="2"/>
      <c r="Y591" s="2"/>
      <c r="Z591" s="2"/>
      <c r="AA591" s="2"/>
      <c r="AB591" s="2" t="s">
        <v>5734</v>
      </c>
      <c r="AC591" s="2"/>
      <c r="AD591" s="2" t="s">
        <v>103</v>
      </c>
      <c r="AE591" s="2"/>
      <c r="AF591" s="2"/>
      <c r="AG591" s="2" t="s">
        <v>7209</v>
      </c>
      <c r="AH591" s="2" t="s">
        <v>7210</v>
      </c>
      <c r="AI591" s="2" t="s">
        <v>7211</v>
      </c>
      <c r="AJ591" s="2"/>
      <c r="AK591" s="2"/>
      <c r="AL591" s="2"/>
      <c r="AM591" s="2"/>
      <c r="AN591" s="2" t="s">
        <v>175</v>
      </c>
      <c r="AO591" s="2" t="s">
        <v>7212</v>
      </c>
      <c r="AP591" s="2" t="s">
        <v>89</v>
      </c>
    </row>
    <row r="592" customFormat="false" ht="15" hidden="false" customHeight="false" outlineLevel="0" collapsed="false">
      <c r="A592" s="8" t="s">
        <v>7213</v>
      </c>
      <c r="B592" s="8" t="s">
        <v>7213</v>
      </c>
      <c r="C592" s="2" t="s">
        <v>7214</v>
      </c>
      <c r="D592" s="2" t="s">
        <v>445</v>
      </c>
      <c r="E592" s="2" t="s">
        <v>446</v>
      </c>
      <c r="F592" s="9" t="n">
        <f aca="false">Precios!R592</f>
        <v>89</v>
      </c>
      <c r="G592" s="2" t="n">
        <v>9325</v>
      </c>
      <c r="H592" s="10" t="str">
        <f aca="false">Parámetros!$B$28</f>
        <v>Nuevo</v>
      </c>
      <c r="I592" s="10" t="str">
        <f aca="false">Parámetros!$B$29</f>
        <v>Clásica</v>
      </c>
      <c r="J592" s="11" t="s">
        <v>7215</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t="s">
        <v>7216</v>
      </c>
      <c r="P592" s="2" t="s">
        <v>7217</v>
      </c>
      <c r="Q592" s="2" t="s">
        <v>2200</v>
      </c>
      <c r="R592" s="2"/>
      <c r="S592" s="2" t="s">
        <v>7218</v>
      </c>
      <c r="T592" s="2" t="s">
        <v>7219</v>
      </c>
      <c r="U592" s="2" t="n">
        <v>1</v>
      </c>
      <c r="V592" s="2" t="s">
        <v>100</v>
      </c>
      <c r="W592" s="2" t="n">
        <v>1</v>
      </c>
      <c r="X592" s="2" t="s">
        <v>7220</v>
      </c>
      <c r="Y592" s="2" t="s">
        <v>7221</v>
      </c>
      <c r="Z592" s="2" t="s">
        <v>7222</v>
      </c>
      <c r="AA592" s="2"/>
      <c r="AB592" s="2"/>
      <c r="AC592" s="2"/>
      <c r="AD592" s="2"/>
      <c r="AE592" s="2"/>
      <c r="AF592" s="2" t="s">
        <v>7223</v>
      </c>
      <c r="AG592" s="2" t="s">
        <v>7224</v>
      </c>
      <c r="AH592" s="2" t="s">
        <v>7225</v>
      </c>
      <c r="AI592" s="2" t="s">
        <v>7226</v>
      </c>
      <c r="AJ592" s="2" t="s">
        <v>7227</v>
      </c>
      <c r="AK592" s="2" t="s">
        <v>7228</v>
      </c>
      <c r="AL592" s="2"/>
      <c r="AM592" s="2"/>
      <c r="AN592" s="2" t="s">
        <v>87</v>
      </c>
      <c r="AO592" s="2" t="s">
        <v>7229</v>
      </c>
      <c r="AP592" s="2" t="s">
        <v>89</v>
      </c>
    </row>
    <row r="593" customFormat="false" ht="15" hidden="false" customHeight="false" outlineLevel="0" collapsed="false">
      <c r="A593" s="8" t="s">
        <v>7230</v>
      </c>
      <c r="B593" s="8" t="s">
        <v>7230</v>
      </c>
      <c r="C593" s="2" t="s">
        <v>7231</v>
      </c>
      <c r="D593" s="2" t="s">
        <v>144</v>
      </c>
      <c r="E593" s="2" t="s">
        <v>145</v>
      </c>
      <c r="F593" s="9" t="n">
        <f aca="false">Precios!R593</f>
        <v>388</v>
      </c>
      <c r="G593" s="2" t="n">
        <v>67</v>
      </c>
      <c r="H593" s="10" t="str">
        <f aca="false">Parámetros!$B$28</f>
        <v>Nuevo</v>
      </c>
      <c r="I593" s="10" t="str">
        <f aca="false">Parámetros!$B$29</f>
        <v>Clásica</v>
      </c>
      <c r="J593" s="11" t="s">
        <v>7232</v>
      </c>
      <c r="K593" s="10" t="str">
        <f aca="false">Parámetros!$B$30</f>
        <v>Mercado Envíos</v>
      </c>
      <c r="L593" s="2" t="str">
        <f aca="false">IF(F593&gt;=Parámetros!$B$7,"Envío gratis (obligatorio en Mercado Libre)",Parámetros!$B$31)</f>
        <v>Envío gratis (obligatorio en Mercado Libre)</v>
      </c>
      <c r="M593" s="10" t="str">
        <f aca="false">Parámetros!$B$32</f>
        <v>No acepto</v>
      </c>
      <c r="N593" s="10" t="str">
        <f aca="false">Parámetros!$B$33</f>
        <v>Sin garantía</v>
      </c>
      <c r="O593" s="2" t="s">
        <v>7233</v>
      </c>
      <c r="P593" s="2" t="s">
        <v>6880</v>
      </c>
      <c r="Q593" s="2" t="s">
        <v>7234</v>
      </c>
      <c r="R593" s="2"/>
      <c r="S593" s="2" t="s">
        <v>7235</v>
      </c>
      <c r="T593" s="2" t="s">
        <v>7236</v>
      </c>
      <c r="U593" s="2" t="n">
        <v>120</v>
      </c>
      <c r="V593" s="2" t="s">
        <v>77</v>
      </c>
      <c r="W593" s="2" t="n">
        <v>1</v>
      </c>
      <c r="X593" s="2" t="s">
        <v>6881</v>
      </c>
      <c r="Y593" s="2" t="s">
        <v>7237</v>
      </c>
      <c r="Z593" s="2" t="s">
        <v>136</v>
      </c>
      <c r="AA593" s="2" t="s">
        <v>7238</v>
      </c>
      <c r="AB593" s="2"/>
      <c r="AC593" s="2"/>
      <c r="AD593" s="2"/>
      <c r="AE593" s="2"/>
      <c r="AF593" s="2" t="s">
        <v>7239</v>
      </c>
      <c r="AG593" s="2" t="s">
        <v>7240</v>
      </c>
      <c r="AH593" s="2" t="s">
        <v>7241</v>
      </c>
      <c r="AI593" s="2" t="s">
        <v>7242</v>
      </c>
      <c r="AJ593" s="2" t="s">
        <v>7243</v>
      </c>
      <c r="AK593" s="2"/>
      <c r="AL593" s="2"/>
      <c r="AM593" s="2"/>
      <c r="AN593" s="2" t="s">
        <v>87</v>
      </c>
      <c r="AO593" s="2" t="s">
        <v>7244</v>
      </c>
      <c r="AP593" s="2" t="s">
        <v>89</v>
      </c>
    </row>
    <row r="594" customFormat="false" ht="15" hidden="false" customHeight="false" outlineLevel="0" collapsed="false">
      <c r="A594" s="8" t="s">
        <v>7245</v>
      </c>
      <c r="B594" s="8" t="s">
        <v>7245</v>
      </c>
      <c r="C594" s="2" t="s">
        <v>7246</v>
      </c>
      <c r="D594" s="2" t="s">
        <v>750</v>
      </c>
      <c r="E594" s="2" t="s">
        <v>751</v>
      </c>
      <c r="F594" s="9" t="n">
        <f aca="false">Precios!R594</f>
        <v>190</v>
      </c>
      <c r="G594" s="2" t="n">
        <v>135</v>
      </c>
      <c r="H594" s="10" t="str">
        <f aca="false">Parámetros!$B$28</f>
        <v>Nuevo</v>
      </c>
      <c r="I594" s="10" t="str">
        <f aca="false">Parámetros!$B$29</f>
        <v>Clásica</v>
      </c>
      <c r="J594" s="11" t="s">
        <v>7247</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t="s">
        <v>7248</v>
      </c>
      <c r="P594" s="2" t="s">
        <v>3291</v>
      </c>
      <c r="Q594" s="2" t="s">
        <v>7116</v>
      </c>
      <c r="R594" s="2" t="s">
        <v>7249</v>
      </c>
      <c r="S594" s="2" t="s">
        <v>7250</v>
      </c>
      <c r="T594" s="2" t="s">
        <v>7251</v>
      </c>
      <c r="U594" s="2" t="n">
        <v>140</v>
      </c>
      <c r="V594" s="2" t="s">
        <v>77</v>
      </c>
      <c r="W594" s="2" t="n">
        <v>1</v>
      </c>
      <c r="X594" s="2" t="s">
        <v>7252</v>
      </c>
      <c r="Y594" s="2" t="s">
        <v>7253</v>
      </c>
      <c r="Z594" s="2" t="s">
        <v>136</v>
      </c>
      <c r="AA594" s="2" t="s">
        <v>7254</v>
      </c>
      <c r="AB594" s="2"/>
      <c r="AC594" s="2" t="s">
        <v>1461</v>
      </c>
      <c r="AD594" s="2"/>
      <c r="AE594" s="2"/>
      <c r="AF594" s="2" t="s">
        <v>7255</v>
      </c>
      <c r="AG594" s="2" t="s">
        <v>7256</v>
      </c>
      <c r="AH594" s="2" t="s">
        <v>7257</v>
      </c>
      <c r="AI594" s="2" t="s">
        <v>7258</v>
      </c>
      <c r="AJ594" s="2" t="s">
        <v>7259</v>
      </c>
      <c r="AK594" s="2"/>
      <c r="AL594" s="2"/>
      <c r="AM594" s="2"/>
      <c r="AN594" s="2" t="s">
        <v>87</v>
      </c>
      <c r="AO594" s="2" t="s">
        <v>7260</v>
      </c>
      <c r="AP594" s="2" t="s">
        <v>89</v>
      </c>
    </row>
    <row r="595" customFormat="false" ht="15" hidden="false" customHeight="false" outlineLevel="0" collapsed="false">
      <c r="A595" s="8" t="s">
        <v>7261</v>
      </c>
      <c r="B595" s="8" t="s">
        <v>7261</v>
      </c>
      <c r="C595" s="2" t="s">
        <v>7262</v>
      </c>
      <c r="D595" s="2" t="s">
        <v>2351</v>
      </c>
      <c r="E595" s="2" t="s">
        <v>2352</v>
      </c>
      <c r="F595" s="9" t="n">
        <f aca="false">Precios!R595</f>
        <v>86.5</v>
      </c>
      <c r="G595" s="2" t="n">
        <v>16</v>
      </c>
      <c r="H595" s="10" t="str">
        <f aca="false">Parámetros!$B$28</f>
        <v>Nuevo</v>
      </c>
      <c r="I595" s="10" t="str">
        <f aca="false">Parámetros!$B$29</f>
        <v>Clásica</v>
      </c>
      <c r="J595" s="11" t="s">
        <v>7263</v>
      </c>
      <c r="K595" s="10" t="str">
        <f aca="false">Parámetros!$B$30</f>
        <v>Mercado Envíos</v>
      </c>
      <c r="L595" s="2" t="str">
        <f aca="false">IF(F595&gt;=Parámetros!$B$7,"Envío gratis (obligatorio en Mercado Libre)",Parámetros!$B$31)</f>
        <v>A cargo del comprador</v>
      </c>
      <c r="M595" s="10" t="str">
        <f aca="false">Parámetros!$B$32</f>
        <v>No acepto</v>
      </c>
      <c r="N595" s="10" t="str">
        <f aca="false">Parámetros!$B$33</f>
        <v>Sin garantía</v>
      </c>
      <c r="O595" s="2" t="s">
        <v>7264</v>
      </c>
      <c r="P595" s="2" t="s">
        <v>3370</v>
      </c>
      <c r="Q595" s="2" t="s">
        <v>617</v>
      </c>
      <c r="R595" s="2" t="s">
        <v>3371</v>
      </c>
      <c r="S595" s="2" t="s">
        <v>3372</v>
      </c>
      <c r="T595" s="2" t="s">
        <v>7265</v>
      </c>
      <c r="U595" s="2" t="n">
        <v>52</v>
      </c>
      <c r="V595" s="2" t="s">
        <v>77</v>
      </c>
      <c r="W595" s="2" t="n">
        <v>1</v>
      </c>
      <c r="X595" s="2"/>
      <c r="Y595" s="2"/>
      <c r="Z595" s="2"/>
      <c r="AA595" s="2"/>
      <c r="AB595" s="2"/>
      <c r="AC595" s="2" t="s">
        <v>7266</v>
      </c>
      <c r="AD595" s="2"/>
      <c r="AE595" s="2"/>
      <c r="AF595" s="2"/>
      <c r="AG595" s="2" t="s">
        <v>7267</v>
      </c>
      <c r="AH595" s="2" t="s">
        <v>7268</v>
      </c>
      <c r="AI595" s="2"/>
      <c r="AJ595" s="2"/>
      <c r="AK595" s="2"/>
      <c r="AL595" s="2"/>
      <c r="AM595" s="2"/>
      <c r="AN595" s="2" t="s">
        <v>175</v>
      </c>
      <c r="AO595" s="2" t="s">
        <v>7269</v>
      </c>
      <c r="AP595" s="2" t="s">
        <v>89</v>
      </c>
    </row>
    <row r="596" customFormat="false" ht="15" hidden="false" customHeight="false" outlineLevel="0" collapsed="false">
      <c r="A596" s="8" t="s">
        <v>7270</v>
      </c>
      <c r="B596" s="8" t="s">
        <v>7270</v>
      </c>
      <c r="C596" s="2" t="s">
        <v>7271</v>
      </c>
      <c r="D596" s="2" t="s">
        <v>1811</v>
      </c>
      <c r="E596" s="2" t="s">
        <v>1812</v>
      </c>
      <c r="F596" s="9" t="n">
        <f aca="false">Precios!R596</f>
        <v>104</v>
      </c>
      <c r="G596" s="2" t="n">
        <v>0</v>
      </c>
      <c r="H596" s="10" t="str">
        <f aca="false">Parámetros!$B$28</f>
        <v>Nuevo</v>
      </c>
      <c r="I596" s="10" t="str">
        <f aca="false">Parámetros!$B$29</f>
        <v>Clásica</v>
      </c>
      <c r="J596" s="11" t="s">
        <v>7272</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t="s">
        <v>7273</v>
      </c>
      <c r="P596" s="2" t="s">
        <v>7274</v>
      </c>
      <c r="Q596" s="2" t="s">
        <v>7275</v>
      </c>
      <c r="R596" s="2"/>
      <c r="S596" s="2" t="s">
        <v>7276</v>
      </c>
      <c r="T596" s="2" t="s">
        <v>7277</v>
      </c>
      <c r="U596" s="2" t="n">
        <v>30</v>
      </c>
      <c r="V596" s="2" t="s">
        <v>100</v>
      </c>
      <c r="W596" s="2" t="n">
        <v>1</v>
      </c>
      <c r="X596" s="2" t="s">
        <v>6850</v>
      </c>
      <c r="Y596" s="2" t="s">
        <v>7278</v>
      </c>
      <c r="Z596" s="2" t="s">
        <v>341</v>
      </c>
      <c r="AA596" s="2"/>
      <c r="AB596" s="2"/>
      <c r="AC596" s="2"/>
      <c r="AD596" s="2"/>
      <c r="AE596" s="2"/>
      <c r="AF596" s="2"/>
      <c r="AG596" s="2" t="s">
        <v>7279</v>
      </c>
      <c r="AH596" s="2" t="s">
        <v>7280</v>
      </c>
      <c r="AI596" s="2" t="s">
        <v>7281</v>
      </c>
      <c r="AJ596" s="2"/>
      <c r="AK596" s="2"/>
      <c r="AL596" s="2"/>
      <c r="AM596" s="2"/>
      <c r="AN596" s="2" t="s">
        <v>87</v>
      </c>
      <c r="AO596" s="2" t="s">
        <v>7282</v>
      </c>
      <c r="AP596" s="2" t="s">
        <v>89</v>
      </c>
    </row>
    <row r="597" customFormat="false" ht="15" hidden="false" customHeight="false" outlineLevel="0" collapsed="false">
      <c r="A597" s="8" t="s">
        <v>7283</v>
      </c>
      <c r="B597" s="8" t="s">
        <v>7283</v>
      </c>
      <c r="C597" s="2" t="s">
        <v>7284</v>
      </c>
      <c r="D597" s="2" t="s">
        <v>1093</v>
      </c>
      <c r="E597" s="2" t="s">
        <v>1094</v>
      </c>
      <c r="F597" s="9" t="n">
        <f aca="false">Precios!R597</f>
        <v>666.26</v>
      </c>
      <c r="G597" s="2" t="n">
        <v>0</v>
      </c>
      <c r="H597" s="10" t="str">
        <f aca="false">Parámetros!$B$28</f>
        <v>Nuevo</v>
      </c>
      <c r="I597" s="10" t="str">
        <f aca="false">Parámetros!$B$29</f>
        <v>Clásica</v>
      </c>
      <c r="J597" s="11" t="s">
        <v>7285</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t="s">
        <v>7286</v>
      </c>
      <c r="P597" s="2" t="s">
        <v>7287</v>
      </c>
      <c r="Q597" s="2" t="s">
        <v>3945</v>
      </c>
      <c r="R597" s="2" t="s">
        <v>3415</v>
      </c>
      <c r="S597" s="2" t="s">
        <v>7288</v>
      </c>
      <c r="T597" s="2" t="s">
        <v>7289</v>
      </c>
      <c r="U597" s="2" t="n">
        <v>150</v>
      </c>
      <c r="V597" s="2" t="s">
        <v>77</v>
      </c>
      <c r="W597" s="2" t="n">
        <v>1</v>
      </c>
      <c r="X597" s="2" t="s">
        <v>7290</v>
      </c>
      <c r="Y597" s="2" t="s">
        <v>7291</v>
      </c>
      <c r="Z597" s="2" t="s">
        <v>136</v>
      </c>
      <c r="AA597" s="2"/>
      <c r="AB597" s="2"/>
      <c r="AC597" s="2"/>
      <c r="AD597" s="2"/>
      <c r="AE597" s="2"/>
      <c r="AF597" s="2"/>
      <c r="AG597" s="2" t="s">
        <v>7292</v>
      </c>
      <c r="AH597" s="2" t="s">
        <v>7293</v>
      </c>
      <c r="AI597" s="2" t="s">
        <v>7294</v>
      </c>
      <c r="AJ597" s="2"/>
      <c r="AK597" s="2"/>
      <c r="AL597" s="2"/>
      <c r="AM597" s="2"/>
      <c r="AN597" s="2" t="s">
        <v>87</v>
      </c>
      <c r="AO597" s="2" t="s">
        <v>7295</v>
      </c>
      <c r="AP597" s="2" t="s">
        <v>89</v>
      </c>
    </row>
    <row r="598" customFormat="false" ht="15" hidden="false" customHeight="false" outlineLevel="0" collapsed="false">
      <c r="A598" s="8" t="s">
        <v>7296</v>
      </c>
      <c r="B598" s="8" t="s">
        <v>7296</v>
      </c>
      <c r="C598" s="2" t="s">
        <v>7297</v>
      </c>
      <c r="D598" s="2" t="s">
        <v>6709</v>
      </c>
      <c r="E598" s="2" t="s">
        <v>6710</v>
      </c>
      <c r="F598" s="9" t="n">
        <f aca="false">Precios!R598</f>
        <v>96</v>
      </c>
      <c r="G598" s="2" t="n">
        <v>412</v>
      </c>
      <c r="H598" s="10" t="str">
        <f aca="false">Parámetros!$B$28</f>
        <v>Nuevo</v>
      </c>
      <c r="I598" s="10" t="str">
        <f aca="false">Parámetros!$B$29</f>
        <v>Clásica</v>
      </c>
      <c r="J598" s="11" t="s">
        <v>7298</v>
      </c>
      <c r="K598" s="10" t="str">
        <f aca="false">Parámetros!$B$30</f>
        <v>Mercado Envíos</v>
      </c>
      <c r="L598" s="2" t="str">
        <f aca="false">IF(F598&gt;=Parámetros!$B$7,"Envío gratis (obligatorio en Mercado Libre)",Parámetros!$B$31)</f>
        <v>A cargo del comprador</v>
      </c>
      <c r="M598" s="10" t="str">
        <f aca="false">Parámetros!$B$32</f>
        <v>No acepto</v>
      </c>
      <c r="N598" s="10" t="str">
        <f aca="false">Parámetros!$B$33</f>
        <v>Sin garantía</v>
      </c>
      <c r="O598" s="2" t="s">
        <v>7299</v>
      </c>
      <c r="P598" s="2" t="s">
        <v>7300</v>
      </c>
      <c r="Q598" s="2" t="s">
        <v>617</v>
      </c>
      <c r="R598" s="2" t="s">
        <v>7301</v>
      </c>
      <c r="S598" s="2" t="s">
        <v>7302</v>
      </c>
      <c r="T598" s="2" t="s">
        <v>7303</v>
      </c>
      <c r="U598" s="2" t="n">
        <v>159</v>
      </c>
      <c r="V598" s="2" t="s">
        <v>77</v>
      </c>
      <c r="W598" s="2" t="n">
        <v>1</v>
      </c>
      <c r="X598" s="2"/>
      <c r="Y598" s="2"/>
      <c r="Z598" s="2"/>
      <c r="AA598" s="2"/>
      <c r="AB598" s="2"/>
      <c r="AC598" s="2" t="s">
        <v>7304</v>
      </c>
      <c r="AD598" s="2" t="s">
        <v>1101</v>
      </c>
      <c r="AE598" s="2"/>
      <c r="AF598" s="2"/>
      <c r="AG598" s="2" t="s">
        <v>7305</v>
      </c>
      <c r="AH598" s="2" t="s">
        <v>7306</v>
      </c>
      <c r="AI598" s="2" t="s">
        <v>7307</v>
      </c>
      <c r="AJ598" s="2"/>
      <c r="AK598" s="2"/>
      <c r="AL598" s="2"/>
      <c r="AM598" s="2"/>
      <c r="AN598" s="2" t="s">
        <v>175</v>
      </c>
      <c r="AO598" s="2" t="s">
        <v>7308</v>
      </c>
      <c r="AP598" s="2" t="s">
        <v>89</v>
      </c>
    </row>
    <row r="599" customFormat="false" ht="15" hidden="false" customHeight="false" outlineLevel="0" collapsed="false">
      <c r="A599" s="8" t="s">
        <v>7309</v>
      </c>
      <c r="B599" s="8" t="s">
        <v>7309</v>
      </c>
      <c r="C599" s="2" t="s">
        <v>7310</v>
      </c>
      <c r="D599" s="2" t="s">
        <v>750</v>
      </c>
      <c r="E599" s="2" t="s">
        <v>751</v>
      </c>
      <c r="F599" s="9" t="n">
        <f aca="false">Precios!R599</f>
        <v>284</v>
      </c>
      <c r="G599" s="2" t="n">
        <v>4</v>
      </c>
      <c r="H599" s="10" t="str">
        <f aca="false">Parámetros!$B$28</f>
        <v>Nuevo</v>
      </c>
      <c r="I599" s="10" t="str">
        <f aca="false">Parámetros!$B$29</f>
        <v>Clásica</v>
      </c>
      <c r="J599" s="11" t="s">
        <v>7311</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t="s">
        <v>7312</v>
      </c>
      <c r="P599" s="2" t="s">
        <v>5799</v>
      </c>
      <c r="Q599" s="2" t="s">
        <v>7234</v>
      </c>
      <c r="R599" s="2" t="s">
        <v>7313</v>
      </c>
      <c r="S599" s="2" t="s">
        <v>7314</v>
      </c>
      <c r="T599" s="2" t="s">
        <v>7315</v>
      </c>
      <c r="U599" s="2" t="n">
        <v>15</v>
      </c>
      <c r="V599" s="2" t="s">
        <v>133</v>
      </c>
      <c r="W599" s="2" t="n">
        <v>15</v>
      </c>
      <c r="X599" s="2" t="s">
        <v>7316</v>
      </c>
      <c r="Y599" s="2" t="s">
        <v>7317</v>
      </c>
      <c r="Z599" s="2" t="s">
        <v>136</v>
      </c>
      <c r="AA599" s="2" t="s">
        <v>7318</v>
      </c>
      <c r="AB599" s="2"/>
      <c r="AC599" s="2"/>
      <c r="AD599" s="2"/>
      <c r="AE599" s="2"/>
      <c r="AF599" s="2" t="s">
        <v>7319</v>
      </c>
      <c r="AG599" s="2" t="s">
        <v>7320</v>
      </c>
      <c r="AH599" s="2" t="s">
        <v>7321</v>
      </c>
      <c r="AI599" s="2" t="s">
        <v>7322</v>
      </c>
      <c r="AJ599" s="2"/>
      <c r="AK599" s="2"/>
      <c r="AL599" s="2"/>
      <c r="AM599" s="2"/>
      <c r="AN599" s="2" t="s">
        <v>87</v>
      </c>
      <c r="AO599" s="2" t="s">
        <v>7323</v>
      </c>
      <c r="AP599" s="2" t="s">
        <v>89</v>
      </c>
    </row>
    <row r="600" customFormat="false" ht="15" hidden="false" customHeight="false" outlineLevel="0" collapsed="false">
      <c r="A600" s="8" t="s">
        <v>7324</v>
      </c>
      <c r="B600" s="8" t="s">
        <v>7324</v>
      </c>
      <c r="C600" s="2" t="s">
        <v>7325</v>
      </c>
      <c r="D600" s="2" t="s">
        <v>1059</v>
      </c>
      <c r="E600" s="2" t="s">
        <v>1060</v>
      </c>
      <c r="F600" s="9" t="n">
        <f aca="false">Precios!R600</f>
        <v>148</v>
      </c>
      <c r="G600" s="2" t="n">
        <v>232</v>
      </c>
      <c r="H600" s="10" t="str">
        <f aca="false">Parámetros!$B$28</f>
        <v>Nuevo</v>
      </c>
      <c r="I600" s="10" t="str">
        <f aca="false">Parámetros!$B$29</f>
        <v>Clásica</v>
      </c>
      <c r="J600" s="11" t="s">
        <v>7326</v>
      </c>
      <c r="K600" s="10" t="str">
        <f aca="false">Parámetros!$B$30</f>
        <v>Mercado Envíos</v>
      </c>
      <c r="L600" s="2" t="str">
        <f aca="false">IF(F600&gt;=Parámetros!$B$7,"Envío gratis (obligatorio en Mercado Libre)",Parámetros!$B$31)</f>
        <v>A cargo del comprador</v>
      </c>
      <c r="M600" s="10" t="str">
        <f aca="false">Parámetros!$B$32</f>
        <v>No acepto</v>
      </c>
      <c r="N600" s="10" t="str">
        <f aca="false">Parámetros!$B$33</f>
        <v>Sin garantía</v>
      </c>
      <c r="O600" s="2" t="s">
        <v>7327</v>
      </c>
      <c r="P600" s="2" t="s">
        <v>7328</v>
      </c>
      <c r="Q600" s="2" t="s">
        <v>5675</v>
      </c>
      <c r="R600" s="2"/>
      <c r="S600" s="2" t="s">
        <v>1981</v>
      </c>
      <c r="T600" s="2" t="s">
        <v>7329</v>
      </c>
      <c r="U600" s="2" t="n">
        <v>20</v>
      </c>
      <c r="V600" s="2" t="s">
        <v>133</v>
      </c>
      <c r="W600" s="2" t="n">
        <v>20</v>
      </c>
      <c r="X600" s="2" t="s">
        <v>7330</v>
      </c>
      <c r="Y600" s="2" t="s">
        <v>7331</v>
      </c>
      <c r="Z600" s="2" t="s">
        <v>136</v>
      </c>
      <c r="AA600" s="2" t="s">
        <v>81</v>
      </c>
      <c r="AB600" s="2"/>
      <c r="AC600" s="2"/>
      <c r="AD600" s="2"/>
      <c r="AE600" s="2"/>
      <c r="AF600" s="2"/>
      <c r="AG600" s="2" t="s">
        <v>7166</v>
      </c>
      <c r="AH600" s="2" t="s">
        <v>7332</v>
      </c>
      <c r="AI600" s="2" t="s">
        <v>7333</v>
      </c>
      <c r="AJ600" s="2" t="s">
        <v>7334</v>
      </c>
      <c r="AK600" s="2" t="s">
        <v>7335</v>
      </c>
      <c r="AL600" s="2"/>
      <c r="AM600" s="2"/>
      <c r="AN600" s="2" t="s">
        <v>87</v>
      </c>
      <c r="AO600" s="2" t="s">
        <v>7336</v>
      </c>
      <c r="AP600" s="2" t="s">
        <v>89</v>
      </c>
    </row>
    <row r="601" customFormat="false" ht="15" hidden="false" customHeight="false" outlineLevel="0" collapsed="false">
      <c r="A601" s="8" t="s">
        <v>7337</v>
      </c>
      <c r="B601" s="8" t="s">
        <v>7337</v>
      </c>
      <c r="C601" s="2" t="s">
        <v>7338</v>
      </c>
      <c r="D601" s="2" t="s">
        <v>6709</v>
      </c>
      <c r="E601" s="2" t="s">
        <v>6710</v>
      </c>
      <c r="F601" s="9" t="n">
        <f aca="false">Precios!R601</f>
        <v>80</v>
      </c>
      <c r="G601" s="2" t="n">
        <v>213</v>
      </c>
      <c r="H601" s="10" t="str">
        <f aca="false">Parámetros!$B$28</f>
        <v>Nuevo</v>
      </c>
      <c r="I601" s="10" t="str">
        <f aca="false">Parámetros!$B$29</f>
        <v>Clásica</v>
      </c>
      <c r="J601" s="11" t="s">
        <v>7339</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c r="P601" s="2" t="s">
        <v>7340</v>
      </c>
      <c r="Q601" s="2" t="s">
        <v>6195</v>
      </c>
      <c r="R601" s="2" t="s">
        <v>7341</v>
      </c>
      <c r="S601" s="2" t="s">
        <v>7342</v>
      </c>
      <c r="T601" s="2" t="s">
        <v>7343</v>
      </c>
      <c r="U601" s="2" t="n">
        <v>150</v>
      </c>
      <c r="V601" s="2" t="s">
        <v>77</v>
      </c>
      <c r="W601" s="2" t="n">
        <v>1</v>
      </c>
      <c r="X601" s="2"/>
      <c r="Y601" s="2"/>
      <c r="Z601" s="2"/>
      <c r="AA601" s="2"/>
      <c r="AB601" s="2"/>
      <c r="AC601" s="2" t="s">
        <v>7344</v>
      </c>
      <c r="AD601" s="2" t="s">
        <v>1101</v>
      </c>
      <c r="AE601" s="2"/>
      <c r="AF601" s="2"/>
      <c r="AG601" s="2" t="s">
        <v>7345</v>
      </c>
      <c r="AH601" s="2" t="s">
        <v>7346</v>
      </c>
      <c r="AI601" s="2"/>
      <c r="AJ601" s="2"/>
      <c r="AK601" s="2"/>
      <c r="AL601" s="2"/>
      <c r="AM601" s="2"/>
      <c r="AN601" s="2" t="s">
        <v>175</v>
      </c>
      <c r="AO601" s="2" t="s">
        <v>7347</v>
      </c>
      <c r="AP601" s="2" t="s">
        <v>89</v>
      </c>
    </row>
    <row r="602" customFormat="false" ht="15" hidden="false" customHeight="false" outlineLevel="0" collapsed="false">
      <c r="A602" s="8" t="s">
        <v>7348</v>
      </c>
      <c r="B602" s="8" t="s">
        <v>7348</v>
      </c>
      <c r="C602" s="2" t="s">
        <v>7349</v>
      </c>
      <c r="D602" s="2" t="s">
        <v>6227</v>
      </c>
      <c r="E602" s="2" t="s">
        <v>6228</v>
      </c>
      <c r="F602" s="9" t="n">
        <f aca="false">Precios!R602</f>
        <v>734</v>
      </c>
      <c r="G602" s="2" t="n">
        <v>180</v>
      </c>
      <c r="H602" s="10" t="str">
        <f aca="false">Parámetros!$B$28</f>
        <v>Nuevo</v>
      </c>
      <c r="I602" s="10" t="str">
        <f aca="false">Parámetros!$B$29</f>
        <v>Clásica</v>
      </c>
      <c r="J602" s="11" t="s">
        <v>7350</v>
      </c>
      <c r="K602" s="10" t="str">
        <f aca="false">Parámetros!$B$30</f>
        <v>Mercado Envíos</v>
      </c>
      <c r="L602" s="2" t="str">
        <f aca="false">IF(F602&gt;=Parámetros!$B$7,"Envío gratis (obligatorio en Mercado Libre)",Parámetros!$B$31)</f>
        <v>Envío gratis (obligatorio en Mercado Libre)</v>
      </c>
      <c r="M602" s="10" t="str">
        <f aca="false">Parámetros!$B$32</f>
        <v>No acepto</v>
      </c>
      <c r="N602" s="10" t="str">
        <f aca="false">Parámetros!$B$33</f>
        <v>Sin garantía</v>
      </c>
      <c r="O602" s="2" t="s">
        <v>7351</v>
      </c>
      <c r="P602" s="2" t="s">
        <v>7352</v>
      </c>
      <c r="Q602" s="2"/>
      <c r="R602" s="2" t="s">
        <v>4690</v>
      </c>
      <c r="S602" s="2" t="s">
        <v>7353</v>
      </c>
      <c r="T602" s="2" t="s">
        <v>7354</v>
      </c>
      <c r="U602" s="2" t="n">
        <v>100</v>
      </c>
      <c r="V602" s="2" t="s">
        <v>7355</v>
      </c>
      <c r="W602" s="2" t="n">
        <v>100</v>
      </c>
      <c r="X602" s="2"/>
      <c r="Y602" s="2"/>
      <c r="Z602" s="2"/>
      <c r="AA602" s="2"/>
      <c r="AB602" s="2"/>
      <c r="AC602" s="2" t="s">
        <v>7356</v>
      </c>
      <c r="AD602" s="2"/>
      <c r="AE602" s="2"/>
      <c r="AF602" s="2"/>
      <c r="AG602" s="2" t="s">
        <v>7357</v>
      </c>
      <c r="AH602" s="2" t="s">
        <v>7358</v>
      </c>
      <c r="AI602" s="2" t="s">
        <v>7359</v>
      </c>
      <c r="AJ602" s="2"/>
      <c r="AK602" s="2"/>
      <c r="AL602" s="2"/>
      <c r="AM602" s="2"/>
      <c r="AN602" s="2" t="s">
        <v>87</v>
      </c>
      <c r="AO602" s="2" t="s">
        <v>7360</v>
      </c>
      <c r="AP602" s="2" t="s">
        <v>89</v>
      </c>
    </row>
    <row r="603" customFormat="false" ht="15" hidden="false" customHeight="false" outlineLevel="0" collapsed="false">
      <c r="A603" s="8" t="s">
        <v>7361</v>
      </c>
      <c r="B603" s="8" t="s">
        <v>7361</v>
      </c>
      <c r="C603" s="2" t="s">
        <v>7362</v>
      </c>
      <c r="D603" s="2" t="s">
        <v>1059</v>
      </c>
      <c r="E603" s="2" t="s">
        <v>1060</v>
      </c>
      <c r="F603" s="9" t="n">
        <f aca="false">Precios!R603</f>
        <v>1629.41</v>
      </c>
      <c r="G603" s="2" t="n">
        <v>25</v>
      </c>
      <c r="H603" s="10" t="str">
        <f aca="false">Parámetros!$B$28</f>
        <v>Nuevo</v>
      </c>
      <c r="I603" s="10" t="str">
        <f aca="false">Parámetros!$B$29</f>
        <v>Clásica</v>
      </c>
      <c r="J603" s="11" t="s">
        <v>7363</v>
      </c>
      <c r="K603" s="10" t="str">
        <f aca="false">Parámetros!$B$30</f>
        <v>Mercado Envíos</v>
      </c>
      <c r="L603" s="2" t="str">
        <f aca="false">IF(F603&gt;=Parámetros!$B$7,"Envío gratis (obligatorio en Mercado Libre)",Parámetros!$B$31)</f>
        <v>Envío gratis (obligatorio en Mercado Libre)</v>
      </c>
      <c r="M603" s="10" t="str">
        <f aca="false">Parámetros!$B$32</f>
        <v>No acepto</v>
      </c>
      <c r="N603" s="10" t="str">
        <f aca="false">Parámetros!$B$33</f>
        <v>Sin garantía</v>
      </c>
      <c r="O603" s="2" t="s">
        <v>7364</v>
      </c>
      <c r="P603" s="2" t="s">
        <v>7365</v>
      </c>
      <c r="Q603" s="2" t="s">
        <v>898</v>
      </c>
      <c r="R603" s="2"/>
      <c r="S603" s="2" t="s">
        <v>2268</v>
      </c>
      <c r="T603" s="2" t="s">
        <v>5415</v>
      </c>
      <c r="U603" s="2" t="n">
        <v>30</v>
      </c>
      <c r="V603" s="2" t="s">
        <v>133</v>
      </c>
      <c r="W603" s="2" t="n">
        <v>30</v>
      </c>
      <c r="X603" s="2" t="s">
        <v>7366</v>
      </c>
      <c r="Y603" s="2" t="s">
        <v>4754</v>
      </c>
      <c r="Z603" s="2" t="s">
        <v>136</v>
      </c>
      <c r="AA603" s="2" t="s">
        <v>81</v>
      </c>
      <c r="AB603" s="2"/>
      <c r="AC603" s="2"/>
      <c r="AD603" s="2"/>
      <c r="AE603" s="2"/>
      <c r="AF603" s="2"/>
      <c r="AG603" s="2" t="s">
        <v>7367</v>
      </c>
      <c r="AH603" s="2" t="s">
        <v>7368</v>
      </c>
      <c r="AI603" s="2" t="s">
        <v>7369</v>
      </c>
      <c r="AJ603" s="2"/>
      <c r="AK603" s="2"/>
      <c r="AL603" s="2"/>
      <c r="AM603" s="2"/>
      <c r="AN603" s="2" t="s">
        <v>87</v>
      </c>
      <c r="AO603" s="2" t="s">
        <v>7370</v>
      </c>
      <c r="AP603" s="2" t="s">
        <v>89</v>
      </c>
    </row>
    <row r="604" customFormat="false" ht="15" hidden="false" customHeight="false" outlineLevel="0" collapsed="false">
      <c r="A604" s="8" t="s">
        <v>7371</v>
      </c>
      <c r="B604" s="8" t="s">
        <v>7371</v>
      </c>
      <c r="C604" s="2" t="s">
        <v>7372</v>
      </c>
      <c r="D604" s="2" t="s">
        <v>303</v>
      </c>
      <c r="E604" s="2" t="s">
        <v>304</v>
      </c>
      <c r="F604" s="9" t="n">
        <f aca="false">Precios!R604</f>
        <v>754</v>
      </c>
      <c r="G604" s="2" t="n">
        <v>2</v>
      </c>
      <c r="H604" s="10" t="str">
        <f aca="false">Parámetros!$B$28</f>
        <v>Nuevo</v>
      </c>
      <c r="I604" s="10" t="str">
        <f aca="false">Parámetros!$B$29</f>
        <v>Clásica</v>
      </c>
      <c r="J604" s="11" t="s">
        <v>7373</v>
      </c>
      <c r="K604" s="10" t="str">
        <f aca="false">Parámetros!$B$30</f>
        <v>Mercado Envíos</v>
      </c>
      <c r="L604" s="2" t="str">
        <f aca="false">IF(F604&gt;=Parámetros!$B$7,"Envío gratis (obligatorio en Mercado Libre)",Parámetros!$B$31)</f>
        <v>Envío gratis (obligatorio en Mercado Libre)</v>
      </c>
      <c r="M604" s="10" t="str">
        <f aca="false">Parámetros!$B$32</f>
        <v>No acepto</v>
      </c>
      <c r="N604" s="10" t="str">
        <f aca="false">Parámetros!$B$33</f>
        <v>Sin garantía</v>
      </c>
      <c r="O604" s="2" t="s">
        <v>7374</v>
      </c>
      <c r="P604" s="2" t="s">
        <v>7375</v>
      </c>
      <c r="Q604" s="2" t="s">
        <v>7376</v>
      </c>
      <c r="R604" s="2" t="s">
        <v>7377</v>
      </c>
      <c r="S604" s="2" t="s">
        <v>7378</v>
      </c>
      <c r="T604" s="2" t="s">
        <v>4175</v>
      </c>
      <c r="U604" s="2" t="n">
        <v>5</v>
      </c>
      <c r="V604" s="2" t="s">
        <v>77</v>
      </c>
      <c r="W604" s="2" t="n">
        <v>1</v>
      </c>
      <c r="X604" s="2" t="s">
        <v>7379</v>
      </c>
      <c r="Y604" s="2" t="s">
        <v>7380</v>
      </c>
      <c r="Z604" s="2" t="s">
        <v>136</v>
      </c>
      <c r="AA604" s="2"/>
      <c r="AB604" s="2"/>
      <c r="AC604" s="2"/>
      <c r="AD604" s="2"/>
      <c r="AE604" s="2"/>
      <c r="AF604" s="2"/>
      <c r="AG604" s="2" t="s">
        <v>7381</v>
      </c>
      <c r="AH604" s="2" t="s">
        <v>7382</v>
      </c>
      <c r="AI604" s="2" t="s">
        <v>7383</v>
      </c>
      <c r="AJ604" s="2"/>
      <c r="AK604" s="2"/>
      <c r="AL604" s="2"/>
      <c r="AM604" s="2"/>
      <c r="AN604" s="2" t="s">
        <v>87</v>
      </c>
      <c r="AO604" s="2" t="s">
        <v>7384</v>
      </c>
      <c r="AP604" s="2" t="s">
        <v>89</v>
      </c>
    </row>
    <row r="605" customFormat="false" ht="15" hidden="false" customHeight="false" outlineLevel="0" collapsed="false">
      <c r="A605" s="8" t="s">
        <v>7385</v>
      </c>
      <c r="B605" s="8" t="s">
        <v>7385</v>
      </c>
      <c r="C605" s="2" t="s">
        <v>7386</v>
      </c>
      <c r="D605" s="2" t="s">
        <v>144</v>
      </c>
      <c r="E605" s="2" t="s">
        <v>145</v>
      </c>
      <c r="F605" s="9" t="n">
        <f aca="false">Precios!R605</f>
        <v>546.02</v>
      </c>
      <c r="G605" s="2" t="n">
        <v>0</v>
      </c>
      <c r="H605" s="10" t="str">
        <f aca="false">Parámetros!$B$28</f>
        <v>Nuevo</v>
      </c>
      <c r="I605" s="10" t="str">
        <f aca="false">Parámetros!$B$29</f>
        <v>Clásica</v>
      </c>
      <c r="J605" s="11" t="s">
        <v>7387</v>
      </c>
      <c r="K605" s="10" t="str">
        <f aca="false">Parámetros!$B$30</f>
        <v>Mercado Envíos</v>
      </c>
      <c r="L605" s="2" t="str">
        <f aca="false">IF(F605&gt;=Parámetros!$B$7,"Envío gratis (obligatorio en Mercado Libre)",Parámetros!$B$31)</f>
        <v>Envío gratis (obligatorio en Mercado Libre)</v>
      </c>
      <c r="M605" s="10" t="str">
        <f aca="false">Parámetros!$B$32</f>
        <v>No acepto</v>
      </c>
      <c r="N605" s="10" t="str">
        <f aca="false">Parámetros!$B$33</f>
        <v>Sin garantía</v>
      </c>
      <c r="O605" s="2" t="s">
        <v>7388</v>
      </c>
      <c r="P605" s="2" t="s">
        <v>7389</v>
      </c>
      <c r="Q605" s="2" t="s">
        <v>1734</v>
      </c>
      <c r="R605" s="2"/>
      <c r="S605" s="2"/>
      <c r="T605" s="2" t="s">
        <v>7390</v>
      </c>
      <c r="U605" s="2" t="n">
        <v>220</v>
      </c>
      <c r="V605" s="2" t="s">
        <v>77</v>
      </c>
      <c r="W605" s="2" t="n">
        <v>1</v>
      </c>
      <c r="X605" s="2" t="s">
        <v>7391</v>
      </c>
      <c r="Y605" s="2" t="s">
        <v>7392</v>
      </c>
      <c r="Z605" s="2" t="s">
        <v>136</v>
      </c>
      <c r="AA605" s="2"/>
      <c r="AB605" s="2"/>
      <c r="AC605" s="2"/>
      <c r="AD605" s="2"/>
      <c r="AE605" s="2"/>
      <c r="AF605" s="2"/>
      <c r="AG605" s="2" t="s">
        <v>7393</v>
      </c>
      <c r="AH605" s="2" t="s">
        <v>7394</v>
      </c>
      <c r="AI605" s="2" t="s">
        <v>7395</v>
      </c>
      <c r="AJ605" s="2"/>
      <c r="AK605" s="2"/>
      <c r="AL605" s="2"/>
      <c r="AM605" s="2"/>
      <c r="AN605" s="2" t="s">
        <v>87</v>
      </c>
      <c r="AO605" s="2" t="s">
        <v>7396</v>
      </c>
      <c r="AP605" s="2" t="s">
        <v>89</v>
      </c>
    </row>
    <row r="606" customFormat="false" ht="15" hidden="false" customHeight="false" outlineLevel="0" collapsed="false">
      <c r="A606" s="8" t="s">
        <v>7397</v>
      </c>
      <c r="B606" s="8" t="s">
        <v>7397</v>
      </c>
      <c r="C606" s="2" t="s">
        <v>7398</v>
      </c>
      <c r="D606" s="2" t="s">
        <v>445</v>
      </c>
      <c r="E606" s="2" t="s">
        <v>446</v>
      </c>
      <c r="F606" s="9" t="n">
        <f aca="false">Precios!R606</f>
        <v>459</v>
      </c>
      <c r="G606" s="2" t="n">
        <v>24</v>
      </c>
      <c r="H606" s="10" t="str">
        <f aca="false">Parámetros!$B$28</f>
        <v>Nuevo</v>
      </c>
      <c r="I606" s="10" t="str">
        <f aca="false">Parámetros!$B$29</f>
        <v>Clásica</v>
      </c>
      <c r="J606" s="11" t="s">
        <v>7399</v>
      </c>
      <c r="K606" s="10" t="str">
        <f aca="false">Parámetros!$B$30</f>
        <v>Mercado Envíos</v>
      </c>
      <c r="L606" s="2" t="str">
        <f aca="false">IF(F606&gt;=Parámetros!$B$7,"Envío gratis (obligatorio en Mercado Libre)",Parámetros!$B$31)</f>
        <v>Envío gratis (obligatorio en Mercado Libre)</v>
      </c>
      <c r="M606" s="10" t="str">
        <f aca="false">Parámetros!$B$32</f>
        <v>No acepto</v>
      </c>
      <c r="N606" s="10" t="str">
        <f aca="false">Parámetros!$B$33</f>
        <v>Sin garantía</v>
      </c>
      <c r="O606" s="2" t="s">
        <v>7400</v>
      </c>
      <c r="P606" s="2" t="s">
        <v>1083</v>
      </c>
      <c r="Q606" s="2" t="s">
        <v>897</v>
      </c>
      <c r="R606" s="2" t="s">
        <v>7401</v>
      </c>
      <c r="S606" s="2"/>
      <c r="T606" s="2" t="s">
        <v>7402</v>
      </c>
      <c r="U606" s="2" t="n">
        <v>60</v>
      </c>
      <c r="V606" s="2" t="s">
        <v>77</v>
      </c>
      <c r="W606" s="2" t="n">
        <v>1</v>
      </c>
      <c r="X606" s="2" t="s">
        <v>7403</v>
      </c>
      <c r="Y606" s="2" t="s">
        <v>3650</v>
      </c>
      <c r="Z606" s="2" t="s">
        <v>136</v>
      </c>
      <c r="AA606" s="2"/>
      <c r="AB606" s="2"/>
      <c r="AC606" s="2"/>
      <c r="AD606" s="2"/>
      <c r="AE606" s="2"/>
      <c r="AF606" s="2" t="s">
        <v>7404</v>
      </c>
      <c r="AG606" s="2" t="s">
        <v>7405</v>
      </c>
      <c r="AH606" s="2" t="s">
        <v>7406</v>
      </c>
      <c r="AI606" s="2" t="s">
        <v>7407</v>
      </c>
      <c r="AJ606" s="2"/>
      <c r="AK606" s="2"/>
      <c r="AL606" s="2"/>
      <c r="AM606" s="2"/>
      <c r="AN606" s="2" t="s">
        <v>87</v>
      </c>
      <c r="AO606" s="2" t="s">
        <v>7408</v>
      </c>
      <c r="AP606" s="2" t="s">
        <v>89</v>
      </c>
    </row>
    <row r="607" customFormat="false" ht="15" hidden="false" customHeight="false" outlineLevel="0" collapsed="false">
      <c r="A607" s="8" t="s">
        <v>7409</v>
      </c>
      <c r="B607" s="8" t="s">
        <v>7409</v>
      </c>
      <c r="C607" s="2" t="s">
        <v>7410</v>
      </c>
      <c r="D607" s="2" t="s">
        <v>3048</v>
      </c>
      <c r="E607" s="2" t="s">
        <v>3049</v>
      </c>
      <c r="F607" s="9" t="n">
        <f aca="false">Precios!R607</f>
        <v>498</v>
      </c>
      <c r="G607" s="2" t="n">
        <v>0</v>
      </c>
      <c r="H607" s="10" t="str">
        <f aca="false">Parámetros!$B$28</f>
        <v>Nuevo</v>
      </c>
      <c r="I607" s="10" t="str">
        <f aca="false">Parámetros!$B$29</f>
        <v>Clásica</v>
      </c>
      <c r="J607" s="11" t="s">
        <v>7411</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t="s">
        <v>7412</v>
      </c>
      <c r="P607" s="2" t="s">
        <v>7413</v>
      </c>
      <c r="Q607" s="2" t="s">
        <v>1126</v>
      </c>
      <c r="R607" s="2"/>
      <c r="S607" s="2"/>
      <c r="T607" s="2" t="s">
        <v>7414</v>
      </c>
      <c r="U607" s="2" t="n">
        <v>10</v>
      </c>
      <c r="V607" s="2" t="s">
        <v>133</v>
      </c>
      <c r="W607" s="2" t="n">
        <v>10</v>
      </c>
      <c r="X607" s="2" t="s">
        <v>7415</v>
      </c>
      <c r="Y607" s="2" t="s">
        <v>7416</v>
      </c>
      <c r="Z607" s="2" t="s">
        <v>136</v>
      </c>
      <c r="AA607" s="2" t="s">
        <v>547</v>
      </c>
      <c r="AB607" s="2"/>
      <c r="AC607" s="2"/>
      <c r="AD607" s="2"/>
      <c r="AE607" s="2"/>
      <c r="AF607" s="2"/>
      <c r="AG607" s="2" t="s">
        <v>7417</v>
      </c>
      <c r="AH607" s="2" t="s">
        <v>7418</v>
      </c>
      <c r="AI607" s="2" t="s">
        <v>7419</v>
      </c>
      <c r="AJ607" s="2"/>
      <c r="AK607" s="2"/>
      <c r="AL607" s="2"/>
      <c r="AM607" s="2"/>
      <c r="AN607" s="2" t="s">
        <v>87</v>
      </c>
      <c r="AO607" s="2" t="s">
        <v>7420</v>
      </c>
      <c r="AP607" s="2" t="s">
        <v>89</v>
      </c>
    </row>
    <row r="608" customFormat="false" ht="15" hidden="false" customHeight="false" outlineLevel="0" collapsed="false">
      <c r="A608" s="8" t="s">
        <v>7421</v>
      </c>
      <c r="B608" s="8" t="s">
        <v>7421</v>
      </c>
      <c r="C608" s="2" t="s">
        <v>7422</v>
      </c>
      <c r="D608" s="2" t="s">
        <v>3048</v>
      </c>
      <c r="E608" s="2" t="s">
        <v>3049</v>
      </c>
      <c r="F608" s="9" t="n">
        <f aca="false">Precios!R608</f>
        <v>403.77</v>
      </c>
      <c r="G608" s="2" t="n">
        <v>98</v>
      </c>
      <c r="H608" s="10" t="str">
        <f aca="false">Parámetros!$B$28</f>
        <v>Nuevo</v>
      </c>
      <c r="I608" s="10" t="str">
        <f aca="false">Parámetros!$B$29</f>
        <v>Clásica</v>
      </c>
      <c r="J608" s="11" t="s">
        <v>7423</v>
      </c>
      <c r="K608" s="10" t="str">
        <f aca="false">Parámetros!$B$30</f>
        <v>Mercado Envíos</v>
      </c>
      <c r="L608" s="2" t="str">
        <f aca="false">IF(F608&gt;=Parámetros!$B$7,"Envío gratis (obligatorio en Mercado Libre)",Parámetros!$B$31)</f>
        <v>Envío gratis (obligatorio en Mercado Libre)</v>
      </c>
      <c r="M608" s="10" t="str">
        <f aca="false">Parámetros!$B$32</f>
        <v>No acepto</v>
      </c>
      <c r="N608" s="10" t="str">
        <f aca="false">Parámetros!$B$33</f>
        <v>Sin garantía</v>
      </c>
      <c r="O608" s="2" t="s">
        <v>7424</v>
      </c>
      <c r="P608" s="2" t="s">
        <v>5930</v>
      </c>
      <c r="Q608" s="2" t="s">
        <v>897</v>
      </c>
      <c r="R608" s="2" t="s">
        <v>898</v>
      </c>
      <c r="S608" s="2"/>
      <c r="T608" s="2" t="s">
        <v>7414</v>
      </c>
      <c r="U608" s="2" t="n">
        <v>10</v>
      </c>
      <c r="V608" s="2" t="s">
        <v>133</v>
      </c>
      <c r="W608" s="2" t="n">
        <v>10</v>
      </c>
      <c r="X608" s="2" t="s">
        <v>7425</v>
      </c>
      <c r="Y608" s="2" t="s">
        <v>7426</v>
      </c>
      <c r="Z608" s="2" t="s">
        <v>136</v>
      </c>
      <c r="AA608" s="2"/>
      <c r="AB608" s="2"/>
      <c r="AC608" s="2"/>
      <c r="AD608" s="2"/>
      <c r="AE608" s="2"/>
      <c r="AF608" s="2" t="s">
        <v>7427</v>
      </c>
      <c r="AG608" s="2" t="s">
        <v>7428</v>
      </c>
      <c r="AH608" s="2" t="s">
        <v>7429</v>
      </c>
      <c r="AI608" s="2" t="s">
        <v>7430</v>
      </c>
      <c r="AJ608" s="2"/>
      <c r="AK608" s="2"/>
      <c r="AL608" s="2"/>
      <c r="AM608" s="2"/>
      <c r="AN608" s="2" t="s">
        <v>87</v>
      </c>
      <c r="AO608" s="2" t="s">
        <v>7431</v>
      </c>
      <c r="AP608" s="2" t="s">
        <v>89</v>
      </c>
    </row>
    <row r="609" customFormat="false" ht="15" hidden="false" customHeight="false" outlineLevel="0" collapsed="false">
      <c r="A609" s="8" t="s">
        <v>7432</v>
      </c>
      <c r="B609" s="8" t="s">
        <v>7432</v>
      </c>
      <c r="C609" s="2" t="s">
        <v>7433</v>
      </c>
      <c r="D609" s="2" t="s">
        <v>303</v>
      </c>
      <c r="E609" s="2" t="s">
        <v>304</v>
      </c>
      <c r="F609" s="9" t="n">
        <f aca="false">Precios!R609</f>
        <v>441.4</v>
      </c>
      <c r="G609" s="2" t="n">
        <v>14</v>
      </c>
      <c r="H609" s="10" t="str">
        <f aca="false">Parámetros!$B$28</f>
        <v>Nuevo</v>
      </c>
      <c r="I609" s="10" t="str">
        <f aca="false">Parámetros!$B$29</f>
        <v>Clásica</v>
      </c>
      <c r="J609" s="11" t="s">
        <v>7434</v>
      </c>
      <c r="K609" s="10" t="str">
        <f aca="false">Parámetros!$B$30</f>
        <v>Mercado Envíos</v>
      </c>
      <c r="L609" s="2" t="str">
        <f aca="false">IF(F609&gt;=Parámetros!$B$7,"Envío gratis (obligatorio en Mercado Libre)",Parámetros!$B$31)</f>
        <v>Envío gratis (obligatorio en Mercado Libre)</v>
      </c>
      <c r="M609" s="10" t="str">
        <f aca="false">Parámetros!$B$32</f>
        <v>No acepto</v>
      </c>
      <c r="N609" s="10" t="str">
        <f aca="false">Parámetros!$B$33</f>
        <v>Sin garantía</v>
      </c>
      <c r="O609" s="2" t="s">
        <v>7435</v>
      </c>
      <c r="P609" s="2" t="s">
        <v>7436</v>
      </c>
      <c r="Q609" s="2" t="s">
        <v>1016</v>
      </c>
      <c r="R609" s="2"/>
      <c r="S609" s="2"/>
      <c r="T609" s="2" t="s">
        <v>7437</v>
      </c>
      <c r="U609" s="2" t="n">
        <v>2</v>
      </c>
      <c r="V609" s="2" t="s">
        <v>77</v>
      </c>
      <c r="W609" s="2" t="n">
        <v>5</v>
      </c>
      <c r="X609" s="2" t="s">
        <v>7438</v>
      </c>
      <c r="Y609" s="2" t="s">
        <v>7439</v>
      </c>
      <c r="Z609" s="2" t="s">
        <v>80</v>
      </c>
      <c r="AA609" s="2"/>
      <c r="AB609" s="2"/>
      <c r="AC609" s="2"/>
      <c r="AD609" s="2"/>
      <c r="AE609" s="2"/>
      <c r="AF609" s="2"/>
      <c r="AG609" s="2" t="s">
        <v>7440</v>
      </c>
      <c r="AH609" s="2" t="s">
        <v>7441</v>
      </c>
      <c r="AI609" s="2" t="s">
        <v>7442</v>
      </c>
      <c r="AJ609" s="2"/>
      <c r="AK609" s="2"/>
      <c r="AL609" s="2"/>
      <c r="AM609" s="2"/>
      <c r="AN609" s="2" t="s">
        <v>87</v>
      </c>
      <c r="AO609" s="2" t="s">
        <v>7443</v>
      </c>
      <c r="AP609" s="2" t="s">
        <v>89</v>
      </c>
    </row>
    <row r="610" customFormat="false" ht="15" hidden="false" customHeight="false" outlineLevel="0" collapsed="false">
      <c r="A610" s="8" t="s">
        <v>7444</v>
      </c>
      <c r="B610" s="8" t="s">
        <v>7444</v>
      </c>
      <c r="C610" s="2" t="s">
        <v>7445</v>
      </c>
      <c r="D610" s="2" t="s">
        <v>144</v>
      </c>
      <c r="E610" s="2" t="s">
        <v>145</v>
      </c>
      <c r="F610" s="9" t="n">
        <f aca="false">Precios!R610</f>
        <v>80</v>
      </c>
      <c r="G610" s="2" t="n">
        <v>524</v>
      </c>
      <c r="H610" s="10" t="str">
        <f aca="false">Parámetros!$B$28</f>
        <v>Nuevo</v>
      </c>
      <c r="I610" s="10" t="str">
        <f aca="false">Parámetros!$B$29</f>
        <v>Clásica</v>
      </c>
      <c r="J610" s="11" t="s">
        <v>7446</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t="s">
        <v>7447</v>
      </c>
      <c r="P610" s="2" t="s">
        <v>5621</v>
      </c>
      <c r="Q610" s="2" t="s">
        <v>129</v>
      </c>
      <c r="R610" s="2"/>
      <c r="S610" s="2"/>
      <c r="T610" s="2" t="s">
        <v>7448</v>
      </c>
      <c r="U610" s="2" t="n">
        <v>12</v>
      </c>
      <c r="V610" s="2" t="s">
        <v>133</v>
      </c>
      <c r="W610" s="2" t="n">
        <v>12</v>
      </c>
      <c r="X610" s="2" t="s">
        <v>7449</v>
      </c>
      <c r="Y610" s="2" t="s">
        <v>7450</v>
      </c>
      <c r="Z610" s="2" t="s">
        <v>136</v>
      </c>
      <c r="AA610" s="2"/>
      <c r="AB610" s="2"/>
      <c r="AC610" s="2"/>
      <c r="AD610" s="2"/>
      <c r="AE610" s="2"/>
      <c r="AF610" s="2"/>
      <c r="AG610" s="2" t="s">
        <v>7451</v>
      </c>
      <c r="AH610" s="2" t="s">
        <v>7452</v>
      </c>
      <c r="AI610" s="2" t="s">
        <v>7453</v>
      </c>
      <c r="AJ610" s="2"/>
      <c r="AK610" s="2"/>
      <c r="AL610" s="2"/>
      <c r="AM610" s="2"/>
      <c r="AN610" s="2" t="s">
        <v>87</v>
      </c>
      <c r="AO610" s="2" t="s">
        <v>7454</v>
      </c>
      <c r="AP610" s="2" t="s">
        <v>89</v>
      </c>
    </row>
    <row r="611" customFormat="false" ht="15" hidden="false" customHeight="false" outlineLevel="0" collapsed="false">
      <c r="A611" s="8" t="s">
        <v>7455</v>
      </c>
      <c r="B611" s="8" t="s">
        <v>7455</v>
      </c>
      <c r="C611" s="2" t="s">
        <v>7456</v>
      </c>
      <c r="D611" s="2" t="s">
        <v>7457</v>
      </c>
      <c r="E611" s="2" t="s">
        <v>7458</v>
      </c>
      <c r="F611" s="9" t="n">
        <f aca="false">Precios!R611</f>
        <v>69</v>
      </c>
      <c r="G611" s="2" t="n">
        <v>37</v>
      </c>
      <c r="H611" s="10" t="str">
        <f aca="false">Parámetros!$B$28</f>
        <v>Nuevo</v>
      </c>
      <c r="I611" s="10" t="str">
        <f aca="false">Parámetros!$B$29</f>
        <v>Clásica</v>
      </c>
      <c r="J611" s="11" t="s">
        <v>7459</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t="s">
        <v>7460</v>
      </c>
      <c r="P611" s="2" t="s">
        <v>7461</v>
      </c>
      <c r="Q611" s="2" t="s">
        <v>601</v>
      </c>
      <c r="R611" s="2" t="s">
        <v>7462</v>
      </c>
      <c r="S611" s="2" t="s">
        <v>7463</v>
      </c>
      <c r="T611" s="2" t="s">
        <v>7464</v>
      </c>
      <c r="U611" s="2" t="n">
        <v>12</v>
      </c>
      <c r="V611" s="2" t="s">
        <v>171</v>
      </c>
      <c r="W611" s="2" t="n">
        <v>12</v>
      </c>
      <c r="X611" s="2"/>
      <c r="Y611" s="2"/>
      <c r="Z611" s="2"/>
      <c r="AA611" s="2"/>
      <c r="AB611" s="2"/>
      <c r="AC611" s="2"/>
      <c r="AD611" s="2" t="s">
        <v>566</v>
      </c>
      <c r="AE611" s="2"/>
      <c r="AF611" s="2"/>
      <c r="AG611" s="2" t="s">
        <v>7465</v>
      </c>
      <c r="AH611" s="2" t="s">
        <v>7466</v>
      </c>
      <c r="AI611" s="2"/>
      <c r="AJ611" s="2"/>
      <c r="AK611" s="2"/>
      <c r="AL611" s="2"/>
      <c r="AM611" s="2"/>
      <c r="AN611" s="2" t="s">
        <v>175</v>
      </c>
      <c r="AO611" s="2" t="s">
        <v>7467</v>
      </c>
      <c r="AP611" s="2" t="s">
        <v>89</v>
      </c>
    </row>
    <row r="612" customFormat="false" ht="15" hidden="false" customHeight="false" outlineLevel="0" collapsed="false">
      <c r="A612" s="8" t="s">
        <v>7468</v>
      </c>
      <c r="B612" s="8" t="s">
        <v>7468</v>
      </c>
      <c r="C612" s="2" t="s">
        <v>7469</v>
      </c>
      <c r="D612" s="2" t="s">
        <v>6709</v>
      </c>
      <c r="E612" s="2" t="s">
        <v>6710</v>
      </c>
      <c r="F612" s="9" t="n">
        <f aca="false">Precios!R612</f>
        <v>88</v>
      </c>
      <c r="G612" s="2" t="n">
        <v>60</v>
      </c>
      <c r="H612" s="10" t="str">
        <f aca="false">Parámetros!$B$28</f>
        <v>Nuevo</v>
      </c>
      <c r="I612" s="10" t="str">
        <f aca="false">Parámetros!$B$29</f>
        <v>Clásica</v>
      </c>
      <c r="J612" s="11" t="s">
        <v>7470</v>
      </c>
      <c r="K612" s="10" t="str">
        <f aca="false">Parámetros!$B$30</f>
        <v>Mercado Envíos</v>
      </c>
      <c r="L612" s="2" t="str">
        <f aca="false">IF(F612&gt;=Parámetros!$B$7,"Envío gratis (obligatorio en Mercado Libre)",Parámetros!$B$31)</f>
        <v>A cargo del comprador</v>
      </c>
      <c r="M612" s="10" t="str">
        <f aca="false">Parámetros!$B$32</f>
        <v>No acepto</v>
      </c>
      <c r="N612" s="10" t="str">
        <f aca="false">Parámetros!$B$33</f>
        <v>Sin garantía</v>
      </c>
      <c r="O612" s="2" t="s">
        <v>7471</v>
      </c>
      <c r="P612" s="2" t="s">
        <v>7472</v>
      </c>
      <c r="Q612" s="2" t="s">
        <v>617</v>
      </c>
      <c r="R612" s="2" t="s">
        <v>7473</v>
      </c>
      <c r="S612" s="2" t="s">
        <v>7474</v>
      </c>
      <c r="T612" s="2" t="s">
        <v>7475</v>
      </c>
      <c r="U612" s="2" t="n">
        <v>65</v>
      </c>
      <c r="V612" s="2" t="s">
        <v>100</v>
      </c>
      <c r="W612" s="2" t="n">
        <v>1</v>
      </c>
      <c r="X612" s="2"/>
      <c r="Y612" s="2"/>
      <c r="Z612" s="2"/>
      <c r="AA612" s="2"/>
      <c r="AB612" s="2"/>
      <c r="AC612" s="2" t="s">
        <v>7474</v>
      </c>
      <c r="AD612" s="2" t="s">
        <v>566</v>
      </c>
      <c r="AE612" s="2"/>
      <c r="AF612" s="2"/>
      <c r="AG612" s="2" t="s">
        <v>7476</v>
      </c>
      <c r="AH612" s="2" t="s">
        <v>7477</v>
      </c>
      <c r="AI612" s="2"/>
      <c r="AJ612" s="2"/>
      <c r="AK612" s="2"/>
      <c r="AL612" s="2"/>
      <c r="AM612" s="2"/>
      <c r="AN612" s="2" t="s">
        <v>175</v>
      </c>
      <c r="AO612" s="2" t="s">
        <v>7478</v>
      </c>
      <c r="AP612" s="2" t="s">
        <v>89</v>
      </c>
    </row>
    <row r="613" customFormat="false" ht="15" hidden="false" customHeight="false" outlineLevel="0" collapsed="false">
      <c r="A613" s="8" t="s">
        <v>7479</v>
      </c>
      <c r="B613" s="8" t="s">
        <v>7479</v>
      </c>
      <c r="C613" s="2" t="s">
        <v>7480</v>
      </c>
      <c r="D613" s="2" t="s">
        <v>1988</v>
      </c>
      <c r="E613" s="2" t="s">
        <v>1989</v>
      </c>
      <c r="F613" s="9" t="n">
        <f aca="false">Precios!R613</f>
        <v>688</v>
      </c>
      <c r="G613" s="2" t="n">
        <v>26</v>
      </c>
      <c r="H613" s="10" t="str">
        <f aca="false">Parámetros!$B$28</f>
        <v>Nuevo</v>
      </c>
      <c r="I613" s="10" t="str">
        <f aca="false">Parámetros!$B$29</f>
        <v>Clásica</v>
      </c>
      <c r="J613" s="11" t="s">
        <v>7481</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c r="P613" s="2" t="s">
        <v>847</v>
      </c>
      <c r="Q613" s="2"/>
      <c r="R613" s="2"/>
      <c r="S613" s="2"/>
      <c r="T613" s="2" t="s">
        <v>7482</v>
      </c>
      <c r="U613" s="2" t="n">
        <v>500</v>
      </c>
      <c r="V613" s="2" t="s">
        <v>77</v>
      </c>
      <c r="W613" s="2" t="n">
        <v>24</v>
      </c>
      <c r="X613" s="2" t="s">
        <v>7483</v>
      </c>
      <c r="Y613" s="2" t="s">
        <v>4531</v>
      </c>
      <c r="Z613" s="2" t="s">
        <v>7484</v>
      </c>
      <c r="AA613" s="2"/>
      <c r="AB613" s="2"/>
      <c r="AC613" s="2" t="s">
        <v>7485</v>
      </c>
      <c r="AD613" s="2"/>
      <c r="AE613" s="2"/>
      <c r="AF613" s="2"/>
      <c r="AG613" s="2" t="s">
        <v>7486</v>
      </c>
      <c r="AH613" s="2" t="s">
        <v>7487</v>
      </c>
      <c r="AI613" s="2" t="s">
        <v>7488</v>
      </c>
      <c r="AJ613" s="2"/>
      <c r="AK613" s="2"/>
      <c r="AL613" s="2"/>
      <c r="AM613" s="2"/>
      <c r="AN613" s="2" t="s">
        <v>87</v>
      </c>
      <c r="AO613" s="2" t="s">
        <v>7489</v>
      </c>
      <c r="AP613" s="2" t="s">
        <v>89</v>
      </c>
    </row>
    <row r="614" customFormat="false" ht="15" hidden="false" customHeight="false" outlineLevel="0" collapsed="false">
      <c r="A614" s="8" t="s">
        <v>7490</v>
      </c>
      <c r="B614" s="8" t="s">
        <v>7490</v>
      </c>
      <c r="C614" s="2" t="s">
        <v>7491</v>
      </c>
      <c r="D614" s="2" t="s">
        <v>445</v>
      </c>
      <c r="E614" s="2" t="s">
        <v>446</v>
      </c>
      <c r="F614" s="9" t="n">
        <f aca="false">Precios!R614</f>
        <v>1020</v>
      </c>
      <c r="G614" s="2" t="n">
        <v>4</v>
      </c>
      <c r="H614" s="10" t="str">
        <f aca="false">Parámetros!$B$28</f>
        <v>Nuevo</v>
      </c>
      <c r="I614" s="10" t="str">
        <f aca="false">Parámetros!$B$29</f>
        <v>Clásica</v>
      </c>
      <c r="J614" s="11" t="s">
        <v>7492</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t="s">
        <v>7493</v>
      </c>
      <c r="P614" s="2" t="s">
        <v>7494</v>
      </c>
      <c r="Q614" s="2" t="s">
        <v>7495</v>
      </c>
      <c r="R614" s="2"/>
      <c r="S614" s="2"/>
      <c r="T614" s="2" t="s">
        <v>7496</v>
      </c>
      <c r="U614" s="2" t="n">
        <v>12</v>
      </c>
      <c r="V614" s="2" t="s">
        <v>133</v>
      </c>
      <c r="W614" s="2" t="n">
        <v>12</v>
      </c>
      <c r="X614" s="2" t="s">
        <v>3712</v>
      </c>
      <c r="Y614" s="2" t="s">
        <v>912</v>
      </c>
      <c r="Z614" s="2" t="s">
        <v>136</v>
      </c>
      <c r="AA614" s="2"/>
      <c r="AB614" s="2"/>
      <c r="AC614" s="2"/>
      <c r="AD614" s="2"/>
      <c r="AE614" s="2"/>
      <c r="AF614" s="2" t="s">
        <v>7497</v>
      </c>
      <c r="AG614" s="2" t="s">
        <v>7428</v>
      </c>
      <c r="AH614" s="2" t="s">
        <v>7498</v>
      </c>
      <c r="AI614" s="2" t="s">
        <v>7499</v>
      </c>
      <c r="AJ614" s="2"/>
      <c r="AK614" s="2"/>
      <c r="AL614" s="2"/>
      <c r="AM614" s="2"/>
      <c r="AN614" s="2" t="s">
        <v>87</v>
      </c>
      <c r="AO614" s="2" t="s">
        <v>7500</v>
      </c>
      <c r="AP614" s="2" t="s">
        <v>89</v>
      </c>
    </row>
    <row r="615" customFormat="false" ht="15" hidden="false" customHeight="false" outlineLevel="0" collapsed="false">
      <c r="A615" s="8" t="s">
        <v>7501</v>
      </c>
      <c r="B615" s="8" t="s">
        <v>7501</v>
      </c>
      <c r="C615" s="2" t="s">
        <v>7502</v>
      </c>
      <c r="D615" s="2" t="s">
        <v>612</v>
      </c>
      <c r="E615" s="2" t="s">
        <v>613</v>
      </c>
      <c r="F615" s="9" t="n">
        <f aca="false">Precios!R615</f>
        <v>68</v>
      </c>
      <c r="G615" s="2" t="n">
        <v>969</v>
      </c>
      <c r="H615" s="10" t="str">
        <f aca="false">Parámetros!$B$28</f>
        <v>Nuevo</v>
      </c>
      <c r="I615" s="10" t="str">
        <f aca="false">Parámetros!$B$29</f>
        <v>Clásica</v>
      </c>
      <c r="J615" s="11" t="s">
        <v>7503</v>
      </c>
      <c r="K615" s="10" t="str">
        <f aca="false">Parámetros!$B$30</f>
        <v>Mercado Envíos</v>
      </c>
      <c r="L615" s="2" t="str">
        <f aca="false">IF(F615&gt;=Parámetros!$B$7,"Envío gratis (obligatorio en Mercado Libre)",Parámetros!$B$31)</f>
        <v>A cargo del comprador</v>
      </c>
      <c r="M615" s="10" t="str">
        <f aca="false">Parámetros!$B$32</f>
        <v>No acepto</v>
      </c>
      <c r="N615" s="10" t="str">
        <f aca="false">Parámetros!$B$33</f>
        <v>Sin garantía</v>
      </c>
      <c r="O615" s="2" t="s">
        <v>7504</v>
      </c>
      <c r="P615" s="2" t="s">
        <v>616</v>
      </c>
      <c r="Q615" s="2" t="s">
        <v>617</v>
      </c>
      <c r="R615" s="2" t="s">
        <v>4237</v>
      </c>
      <c r="S615" s="2" t="s">
        <v>475</v>
      </c>
      <c r="T615" s="2" t="s">
        <v>3946</v>
      </c>
      <c r="U615" s="2" t="n">
        <v>50</v>
      </c>
      <c r="V615" s="2" t="s">
        <v>77</v>
      </c>
      <c r="W615" s="2" t="n">
        <v>1</v>
      </c>
      <c r="X615" s="2" t="s">
        <v>4239</v>
      </c>
      <c r="Y615" s="2"/>
      <c r="Z615" s="2"/>
      <c r="AA615" s="2"/>
      <c r="AB615" s="2"/>
      <c r="AC615" s="2" t="s">
        <v>5116</v>
      </c>
      <c r="AD615" s="2"/>
      <c r="AE615" s="2"/>
      <c r="AF615" s="2"/>
      <c r="AG615" s="2" t="s">
        <v>7505</v>
      </c>
      <c r="AH615" s="2" t="s">
        <v>7506</v>
      </c>
      <c r="AI615" s="2" t="s">
        <v>7507</v>
      </c>
      <c r="AJ615" s="2"/>
      <c r="AK615" s="2"/>
      <c r="AL615" s="2"/>
      <c r="AM615" s="2"/>
      <c r="AN615" s="2" t="s">
        <v>175</v>
      </c>
      <c r="AO615" s="2" t="s">
        <v>7508</v>
      </c>
      <c r="AP615" s="2" t="s">
        <v>89</v>
      </c>
    </row>
    <row r="616" customFormat="false" ht="15" hidden="false" customHeight="false" outlineLevel="0" collapsed="false">
      <c r="A616" s="8" t="s">
        <v>7509</v>
      </c>
      <c r="B616" s="8" t="s">
        <v>7509</v>
      </c>
      <c r="C616" s="2" t="s">
        <v>7510</v>
      </c>
      <c r="D616" s="2" t="s">
        <v>483</v>
      </c>
      <c r="E616" s="2" t="s">
        <v>484</v>
      </c>
      <c r="F616" s="9" t="n">
        <f aca="false">Precios!R616</f>
        <v>118.13</v>
      </c>
      <c r="G616" s="2" t="n">
        <v>46</v>
      </c>
      <c r="H616" s="10" t="str">
        <f aca="false">Parámetros!$B$28</f>
        <v>Nuevo</v>
      </c>
      <c r="I616" s="10" t="str">
        <f aca="false">Parámetros!$B$29</f>
        <v>Clásica</v>
      </c>
      <c r="J616" s="11" t="s">
        <v>7511</v>
      </c>
      <c r="K616" s="10" t="str">
        <f aca="false">Parámetros!$B$30</f>
        <v>Mercado Envíos</v>
      </c>
      <c r="L616" s="2" t="str">
        <f aca="false">IF(F616&gt;=Parámetros!$B$7,"Envío gratis (obligatorio en Mercado Libre)",Parámetros!$B$31)</f>
        <v>A cargo del comprador</v>
      </c>
      <c r="M616" s="10" t="str">
        <f aca="false">Parámetros!$B$32</f>
        <v>No acepto</v>
      </c>
      <c r="N616" s="10" t="str">
        <f aca="false">Parámetros!$B$33</f>
        <v>Sin garantía</v>
      </c>
      <c r="O616" s="2" t="s">
        <v>7512</v>
      </c>
      <c r="P616" s="2" t="s">
        <v>7513</v>
      </c>
      <c r="Q616" s="2" t="s">
        <v>7514</v>
      </c>
      <c r="R616" s="2"/>
      <c r="S616" s="2"/>
      <c r="T616" s="2" t="s">
        <v>7515</v>
      </c>
      <c r="U616" s="2" t="n">
        <v>15</v>
      </c>
      <c r="V616" s="2" t="s">
        <v>77</v>
      </c>
      <c r="W616" s="2" t="n">
        <v>1</v>
      </c>
      <c r="X616" s="2" t="s">
        <v>7516</v>
      </c>
      <c r="Y616" s="2" t="s">
        <v>7517</v>
      </c>
      <c r="Z616" s="2" t="s">
        <v>494</v>
      </c>
      <c r="AA616" s="2"/>
      <c r="AB616" s="2"/>
      <c r="AC616" s="2"/>
      <c r="AD616" s="2"/>
      <c r="AE616" s="2"/>
      <c r="AF616" s="2"/>
      <c r="AG616" s="2" t="s">
        <v>7518</v>
      </c>
      <c r="AH616" s="2" t="s">
        <v>7519</v>
      </c>
      <c r="AI616" s="2" t="s">
        <v>7520</v>
      </c>
      <c r="AJ616" s="2" t="s">
        <v>7521</v>
      </c>
      <c r="AK616" s="2" t="s">
        <v>7522</v>
      </c>
      <c r="AL616" s="2"/>
      <c r="AM616" s="2"/>
      <c r="AN616" s="2" t="s">
        <v>87</v>
      </c>
      <c r="AO616" s="2" t="s">
        <v>7523</v>
      </c>
      <c r="AP616" s="2" t="s">
        <v>89</v>
      </c>
    </row>
    <row r="617" customFormat="false" ht="15" hidden="false" customHeight="false" outlineLevel="0" collapsed="false">
      <c r="A617" s="8" t="s">
        <v>7524</v>
      </c>
      <c r="B617" s="8" t="s">
        <v>7524</v>
      </c>
      <c r="C617" s="2" t="s">
        <v>7525</v>
      </c>
      <c r="D617" s="2" t="s">
        <v>240</v>
      </c>
      <c r="E617" s="2" t="s">
        <v>241</v>
      </c>
      <c r="F617" s="9" t="n">
        <f aca="false">Precios!R617</f>
        <v>228</v>
      </c>
      <c r="G617" s="2" t="n">
        <v>427</v>
      </c>
      <c r="H617" s="10" t="str">
        <f aca="false">Parámetros!$B$28</f>
        <v>Nuevo</v>
      </c>
      <c r="I617" s="10" t="str">
        <f aca="false">Parámetros!$B$29</f>
        <v>Clásica</v>
      </c>
      <c r="J617" s="11" t="s">
        <v>7526</v>
      </c>
      <c r="K617" s="10" t="str">
        <f aca="false">Parámetros!$B$30</f>
        <v>Mercado Envíos</v>
      </c>
      <c r="L617" s="2" t="str">
        <f aca="false">IF(F617&gt;=Parámetros!$B$7,"Envío gratis (obligatorio en Mercado Libre)",Parámetros!$B$31)</f>
        <v>A cargo del comprador</v>
      </c>
      <c r="M617" s="10" t="str">
        <f aca="false">Parámetros!$B$32</f>
        <v>No acepto</v>
      </c>
      <c r="N617" s="10" t="str">
        <f aca="false">Parámetros!$B$33</f>
        <v>Sin garantía</v>
      </c>
      <c r="O617" s="2" t="s">
        <v>7527</v>
      </c>
      <c r="P617" s="2" t="s">
        <v>7528</v>
      </c>
      <c r="Q617" s="2" t="s">
        <v>1196</v>
      </c>
      <c r="R617" s="2" t="s">
        <v>1359</v>
      </c>
      <c r="S617" s="2"/>
      <c r="T617" s="2" t="s">
        <v>7529</v>
      </c>
      <c r="U617" s="2" t="n">
        <v>10</v>
      </c>
      <c r="V617" s="2" t="s">
        <v>100</v>
      </c>
      <c r="W617" s="2" t="n">
        <v>1</v>
      </c>
      <c r="X617" s="2" t="s">
        <v>7530</v>
      </c>
      <c r="Y617" s="2" t="s">
        <v>7531</v>
      </c>
      <c r="Z617" s="2" t="s">
        <v>7532</v>
      </c>
      <c r="AA617" s="2" t="s">
        <v>7533</v>
      </c>
      <c r="AB617" s="2"/>
      <c r="AC617" s="2"/>
      <c r="AD617" s="2"/>
      <c r="AE617" s="2"/>
      <c r="AF617" s="2"/>
      <c r="AG617" s="2" t="s">
        <v>7534</v>
      </c>
      <c r="AH617" s="2" t="s">
        <v>7535</v>
      </c>
      <c r="AI617" s="2" t="s">
        <v>7536</v>
      </c>
      <c r="AJ617" s="2"/>
      <c r="AK617" s="2"/>
      <c r="AL617" s="2"/>
      <c r="AM617" s="2"/>
      <c r="AN617" s="2" t="s">
        <v>87</v>
      </c>
      <c r="AO617" s="2" t="s">
        <v>7537</v>
      </c>
      <c r="AP617" s="2" t="s">
        <v>89</v>
      </c>
    </row>
    <row r="618" customFormat="false" ht="15" hidden="false" customHeight="false" outlineLevel="0" collapsed="false">
      <c r="A618" s="8" t="s">
        <v>7538</v>
      </c>
      <c r="B618" s="8" t="s">
        <v>7538</v>
      </c>
      <c r="C618" s="2" t="s">
        <v>7539</v>
      </c>
      <c r="D618" s="2" t="s">
        <v>5538</v>
      </c>
      <c r="E618" s="2" t="s">
        <v>5539</v>
      </c>
      <c r="F618" s="9" t="n">
        <f aca="false">Precios!R618</f>
        <v>58</v>
      </c>
      <c r="G618" s="2" t="n">
        <v>791</v>
      </c>
      <c r="H618" s="10" t="str">
        <f aca="false">Parámetros!$B$28</f>
        <v>Nuevo</v>
      </c>
      <c r="I618" s="10" t="str">
        <f aca="false">Parámetros!$B$29</f>
        <v>Clásica</v>
      </c>
      <c r="J618" s="11" t="s">
        <v>7540</v>
      </c>
      <c r="K618" s="10" t="str">
        <f aca="false">Parámetros!$B$30</f>
        <v>Mercado Envíos</v>
      </c>
      <c r="L618" s="2" t="str">
        <f aca="false">IF(F618&gt;=Parámetros!$B$7,"Envío gratis (obligatorio en Mercado Libre)",Parámetros!$B$31)</f>
        <v>A cargo del comprador</v>
      </c>
      <c r="M618" s="10" t="str">
        <f aca="false">Parámetros!$B$32</f>
        <v>No acepto</v>
      </c>
      <c r="N618" s="10" t="str">
        <f aca="false">Parámetros!$B$33</f>
        <v>Sin garantía</v>
      </c>
      <c r="O618" s="2" t="s">
        <v>7541</v>
      </c>
      <c r="P618" s="2" t="s">
        <v>5542</v>
      </c>
      <c r="Q618" s="2" t="s">
        <v>3919</v>
      </c>
      <c r="R618" s="2"/>
      <c r="S618" s="2" t="s">
        <v>7542</v>
      </c>
      <c r="T618" s="2" t="s">
        <v>3695</v>
      </c>
      <c r="U618" s="2" t="n">
        <v>625</v>
      </c>
      <c r="V618" s="2" t="s">
        <v>77</v>
      </c>
      <c r="W618" s="2" t="n">
        <v>1</v>
      </c>
      <c r="X618" s="2" t="s">
        <v>7543</v>
      </c>
      <c r="Y618" s="2"/>
      <c r="Z618" s="2" t="s">
        <v>136</v>
      </c>
      <c r="AA618" s="2"/>
      <c r="AB618" s="2"/>
      <c r="AC618" s="2" t="s">
        <v>7544</v>
      </c>
      <c r="AD618" s="2"/>
      <c r="AE618" s="2"/>
      <c r="AF618" s="2"/>
      <c r="AG618" s="2" t="s">
        <v>7545</v>
      </c>
      <c r="AH618" s="2" t="s">
        <v>7546</v>
      </c>
      <c r="AI618" s="2" t="s">
        <v>7547</v>
      </c>
      <c r="AJ618" s="2"/>
      <c r="AK618" s="2"/>
      <c r="AL618" s="2"/>
      <c r="AM618" s="2"/>
      <c r="AN618" s="2" t="s">
        <v>87</v>
      </c>
      <c r="AO618" s="2" t="s">
        <v>7548</v>
      </c>
      <c r="AP618" s="2" t="s">
        <v>89</v>
      </c>
    </row>
    <row r="619" customFormat="false" ht="15" hidden="false" customHeight="false" outlineLevel="0" collapsed="false">
      <c r="A619" s="8" t="s">
        <v>7549</v>
      </c>
      <c r="B619" s="8" t="s">
        <v>7549</v>
      </c>
      <c r="C619" s="2" t="s">
        <v>7550</v>
      </c>
      <c r="D619" s="2" t="s">
        <v>6227</v>
      </c>
      <c r="E619" s="2" t="s">
        <v>6228</v>
      </c>
      <c r="F619" s="9" t="n">
        <f aca="false">Precios!R619</f>
        <v>69</v>
      </c>
      <c r="G619" s="2" t="n">
        <v>1683</v>
      </c>
      <c r="H619" s="10" t="str">
        <f aca="false">Parámetros!$B$28</f>
        <v>Nuevo</v>
      </c>
      <c r="I619" s="10" t="str">
        <f aca="false">Parámetros!$B$29</f>
        <v>Clásica</v>
      </c>
      <c r="J619" s="11" t="s">
        <v>7551</v>
      </c>
      <c r="K619" s="10" t="str">
        <f aca="false">Parámetros!$B$30</f>
        <v>Mercado Envíos</v>
      </c>
      <c r="L619" s="2" t="str">
        <f aca="false">IF(F619&gt;=Parámetros!$B$7,"Envío gratis (obligatorio en Mercado Libre)",Parámetros!$B$31)</f>
        <v>A cargo del comprador</v>
      </c>
      <c r="M619" s="10" t="str">
        <f aca="false">Parámetros!$B$32</f>
        <v>No acepto</v>
      </c>
      <c r="N619" s="10" t="str">
        <f aca="false">Parámetros!$B$33</f>
        <v>Sin garantía</v>
      </c>
      <c r="O619" s="2" t="s">
        <v>7552</v>
      </c>
      <c r="P619" s="2" t="s">
        <v>7352</v>
      </c>
      <c r="Q619" s="2" t="s">
        <v>7553</v>
      </c>
      <c r="R619" s="2" t="s">
        <v>7554</v>
      </c>
      <c r="S619" s="2" t="s">
        <v>7555</v>
      </c>
      <c r="T619" s="2" t="s">
        <v>7556</v>
      </c>
      <c r="U619" s="2" t="n">
        <v>6</v>
      </c>
      <c r="V619" s="2" t="s">
        <v>171</v>
      </c>
      <c r="W619" s="2" t="n">
        <v>6</v>
      </c>
      <c r="X619" s="2"/>
      <c r="Y619" s="2"/>
      <c r="Z619" s="2"/>
      <c r="AA619" s="2"/>
      <c r="AB619" s="2"/>
      <c r="AC619" s="2"/>
      <c r="AD619" s="2" t="s">
        <v>1101</v>
      </c>
      <c r="AE619" s="2"/>
      <c r="AF619" s="2"/>
      <c r="AG619" s="2" t="s">
        <v>7557</v>
      </c>
      <c r="AH619" s="2" t="s">
        <v>7558</v>
      </c>
      <c r="AI619" s="2" t="s">
        <v>7559</v>
      </c>
      <c r="AJ619" s="2"/>
      <c r="AK619" s="2"/>
      <c r="AL619" s="2"/>
      <c r="AM619" s="2"/>
      <c r="AN619" s="2" t="s">
        <v>87</v>
      </c>
      <c r="AO619" s="2" t="s">
        <v>7560</v>
      </c>
      <c r="AP619" s="2" t="s">
        <v>89</v>
      </c>
    </row>
    <row r="620" customFormat="false" ht="15" hidden="false" customHeight="false" outlineLevel="0" collapsed="false">
      <c r="A620" s="8" t="s">
        <v>7561</v>
      </c>
      <c r="B620" s="8" t="s">
        <v>7561</v>
      </c>
      <c r="C620" s="2" t="s">
        <v>7562</v>
      </c>
      <c r="D620" s="2" t="s">
        <v>6709</v>
      </c>
      <c r="E620" s="2" t="s">
        <v>6710</v>
      </c>
      <c r="F620" s="9" t="n">
        <f aca="false">Precios!R620</f>
        <v>214.46</v>
      </c>
      <c r="G620" s="2" t="n">
        <v>194</v>
      </c>
      <c r="H620" s="10" t="str">
        <f aca="false">Parámetros!$B$28</f>
        <v>Nuevo</v>
      </c>
      <c r="I620" s="10" t="str">
        <f aca="false">Parámetros!$B$29</f>
        <v>Clásica</v>
      </c>
      <c r="J620" s="11" t="s">
        <v>7563</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t="s">
        <v>7564</v>
      </c>
      <c r="P620" s="2" t="s">
        <v>6713</v>
      </c>
      <c r="Q620" s="2" t="s">
        <v>6195</v>
      </c>
      <c r="R620" s="2"/>
      <c r="S620" s="2" t="s">
        <v>7565</v>
      </c>
      <c r="T620" s="2" t="s">
        <v>3457</v>
      </c>
      <c r="U620" s="2" t="n">
        <v>150</v>
      </c>
      <c r="V620" s="2" t="s">
        <v>77</v>
      </c>
      <c r="W620" s="2" t="n">
        <v>1</v>
      </c>
      <c r="X620" s="2"/>
      <c r="Y620" s="2"/>
      <c r="Z620" s="2"/>
      <c r="AA620" s="2"/>
      <c r="AB620" s="2"/>
      <c r="AC620" s="2" t="s">
        <v>7565</v>
      </c>
      <c r="AD620" s="2" t="s">
        <v>1101</v>
      </c>
      <c r="AE620" s="2"/>
      <c r="AF620" s="2"/>
      <c r="AG620" s="2" t="s">
        <v>7566</v>
      </c>
      <c r="AH620" s="2" t="s">
        <v>7567</v>
      </c>
      <c r="AI620" s="2" t="s">
        <v>7568</v>
      </c>
      <c r="AJ620" s="2"/>
      <c r="AK620" s="2"/>
      <c r="AL620" s="2"/>
      <c r="AM620" s="2"/>
      <c r="AN620" s="2" t="s">
        <v>175</v>
      </c>
      <c r="AO620" s="2" t="s">
        <v>7569</v>
      </c>
      <c r="AP620" s="2" t="s">
        <v>89</v>
      </c>
    </row>
    <row r="621" customFormat="false" ht="15" hidden="false" customHeight="false" outlineLevel="0" collapsed="false">
      <c r="A621" s="8" t="s">
        <v>7570</v>
      </c>
      <c r="B621" s="8" t="s">
        <v>7570</v>
      </c>
      <c r="C621" s="2" t="s">
        <v>7571</v>
      </c>
      <c r="D621" s="2" t="s">
        <v>1059</v>
      </c>
      <c r="E621" s="2" t="s">
        <v>1060</v>
      </c>
      <c r="F621" s="9" t="n">
        <f aca="false">Precios!R621</f>
        <v>3825.86</v>
      </c>
      <c r="G621" s="2" t="n">
        <v>0</v>
      </c>
      <c r="H621" s="10" t="str">
        <f aca="false">Parámetros!$B$28</f>
        <v>Nuevo</v>
      </c>
      <c r="I621" s="10" t="str">
        <f aca="false">Parámetros!$B$29</f>
        <v>Clásica</v>
      </c>
      <c r="J621" s="11" t="s">
        <v>7572</v>
      </c>
      <c r="K621" s="10" t="str">
        <f aca="false">Parámetros!$B$30</f>
        <v>Mercado Envíos</v>
      </c>
      <c r="L621" s="2" t="str">
        <f aca="false">IF(F621&gt;=Parámetros!$B$7,"Envío gratis (obligatorio en Mercado Libre)",Parámetros!$B$31)</f>
        <v>Envío gratis (obligatorio en Mercado Libre)</v>
      </c>
      <c r="M621" s="10" t="str">
        <f aca="false">Parámetros!$B$32</f>
        <v>No acepto</v>
      </c>
      <c r="N621" s="10" t="str">
        <f aca="false">Parámetros!$B$33</f>
        <v>Sin garantía</v>
      </c>
      <c r="O621" s="2" t="s">
        <v>7573</v>
      </c>
      <c r="P621" s="2" t="s">
        <v>5711</v>
      </c>
      <c r="Q621" s="2" t="s">
        <v>2368</v>
      </c>
      <c r="R621" s="2"/>
      <c r="S621" s="2"/>
      <c r="T621" s="2" t="s">
        <v>7574</v>
      </c>
      <c r="U621" s="2" t="n">
        <v>60</v>
      </c>
      <c r="V621" s="2" t="s">
        <v>1736</v>
      </c>
      <c r="W621" s="2" t="n">
        <v>60</v>
      </c>
      <c r="X621" s="2" t="s">
        <v>7575</v>
      </c>
      <c r="Y621" s="2" t="s">
        <v>7576</v>
      </c>
      <c r="Z621" s="2" t="s">
        <v>136</v>
      </c>
      <c r="AA621" s="2"/>
      <c r="AB621" s="2"/>
      <c r="AC621" s="2"/>
      <c r="AD621" s="2"/>
      <c r="AE621" s="2"/>
      <c r="AF621" s="2" t="s">
        <v>7577</v>
      </c>
      <c r="AG621" s="2" t="s">
        <v>7578</v>
      </c>
      <c r="AH621" s="2" t="s">
        <v>7579</v>
      </c>
      <c r="AI621" s="2" t="s">
        <v>7580</v>
      </c>
      <c r="AJ621" s="2" t="s">
        <v>7581</v>
      </c>
      <c r="AK621" s="2"/>
      <c r="AL621" s="2"/>
      <c r="AM621" s="2"/>
      <c r="AN621" s="2" t="s">
        <v>87</v>
      </c>
      <c r="AO621" s="2" t="s">
        <v>7582</v>
      </c>
      <c r="AP621" s="2" t="s">
        <v>89</v>
      </c>
    </row>
    <row r="622" customFormat="false" ht="15" hidden="false" customHeight="false" outlineLevel="0" collapsed="false">
      <c r="A622" s="8" t="s">
        <v>7583</v>
      </c>
      <c r="B622" s="8" t="s">
        <v>7583</v>
      </c>
      <c r="C622" s="2" t="s">
        <v>7584</v>
      </c>
      <c r="D622" s="2" t="s">
        <v>5225</v>
      </c>
      <c r="E622" s="2" t="s">
        <v>5226</v>
      </c>
      <c r="F622" s="9" t="n">
        <f aca="false">Precios!R622</f>
        <v>471</v>
      </c>
      <c r="G622" s="2" t="n">
        <v>0</v>
      </c>
      <c r="H622" s="10" t="str">
        <f aca="false">Parámetros!$B$28</f>
        <v>Nuevo</v>
      </c>
      <c r="I622" s="10" t="str">
        <f aca="false">Parámetros!$B$29</f>
        <v>Clásica</v>
      </c>
      <c r="J622" s="11" t="s">
        <v>7585</v>
      </c>
      <c r="K622" s="10" t="str">
        <f aca="false">Parámetros!$B$30</f>
        <v>Mercado Envíos</v>
      </c>
      <c r="L622" s="2" t="str">
        <f aca="false">IF(F622&gt;=Parámetros!$B$7,"Envío gratis (obligatorio en Mercado Libre)",Parámetros!$B$31)</f>
        <v>Envío gratis (obligatorio en Mercado Libre)</v>
      </c>
      <c r="M622" s="10" t="str">
        <f aca="false">Parámetros!$B$32</f>
        <v>No acepto</v>
      </c>
      <c r="N622" s="10" t="str">
        <f aca="false">Parámetros!$B$33</f>
        <v>Sin garantía</v>
      </c>
      <c r="O622" s="2" t="s">
        <v>7586</v>
      </c>
      <c r="P622" s="2" t="s">
        <v>7587</v>
      </c>
      <c r="Q622" s="2" t="s">
        <v>7587</v>
      </c>
      <c r="R622" s="2" t="s">
        <v>7588</v>
      </c>
      <c r="S622" s="2"/>
      <c r="T622" s="2" t="s">
        <v>7589</v>
      </c>
      <c r="U622" s="2" t="n">
        <v>225</v>
      </c>
      <c r="V622" s="2" t="s">
        <v>77</v>
      </c>
      <c r="W622" s="2" t="n">
        <v>1</v>
      </c>
      <c r="X622" s="2"/>
      <c r="Y622" s="2"/>
      <c r="Z622" s="2"/>
      <c r="AA622" s="2"/>
      <c r="AB622" s="2"/>
      <c r="AC622" s="2"/>
      <c r="AD622" s="2"/>
      <c r="AE622" s="2" t="s">
        <v>6807</v>
      </c>
      <c r="AF622" s="2"/>
      <c r="AG622" s="2" t="s">
        <v>7590</v>
      </c>
      <c r="AH622" s="2" t="s">
        <v>7591</v>
      </c>
      <c r="AI622" s="2" t="s">
        <v>7592</v>
      </c>
      <c r="AJ622" s="2"/>
      <c r="AK622" s="2"/>
      <c r="AL622" s="2"/>
      <c r="AM622" s="2"/>
      <c r="AN622" s="2" t="s">
        <v>87</v>
      </c>
      <c r="AO622" s="2" t="s">
        <v>7593</v>
      </c>
      <c r="AP622" s="2" t="s">
        <v>89</v>
      </c>
    </row>
    <row r="623" customFormat="false" ht="15" hidden="false" customHeight="false" outlineLevel="0" collapsed="false">
      <c r="A623" s="8" t="s">
        <v>7594</v>
      </c>
      <c r="B623" s="8" t="s">
        <v>7594</v>
      </c>
      <c r="C623" s="2" t="s">
        <v>7595</v>
      </c>
      <c r="D623" s="2" t="s">
        <v>445</v>
      </c>
      <c r="E623" s="2" t="s">
        <v>446</v>
      </c>
      <c r="F623" s="9" t="n">
        <f aca="false">Precios!R623</f>
        <v>537.2</v>
      </c>
      <c r="G623" s="2" t="n">
        <v>90</v>
      </c>
      <c r="H623" s="10" t="str">
        <f aca="false">Parámetros!$B$28</f>
        <v>Nuevo</v>
      </c>
      <c r="I623" s="10" t="str">
        <f aca="false">Parámetros!$B$29</f>
        <v>Clásica</v>
      </c>
      <c r="J623" s="11" t="s">
        <v>7596</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t="s">
        <v>7597</v>
      </c>
      <c r="P623" s="2" t="s">
        <v>4492</v>
      </c>
      <c r="Q623" s="2" t="s">
        <v>3919</v>
      </c>
      <c r="R623" s="2"/>
      <c r="S623" s="2"/>
      <c r="T623" s="2" t="s">
        <v>7598</v>
      </c>
      <c r="U623" s="2" t="n">
        <v>7</v>
      </c>
      <c r="V623" s="2" t="s">
        <v>133</v>
      </c>
      <c r="W623" s="2" t="n">
        <v>7</v>
      </c>
      <c r="X623" s="2" t="s">
        <v>7599</v>
      </c>
      <c r="Y623" s="2" t="s">
        <v>912</v>
      </c>
      <c r="Z623" s="2" t="s">
        <v>136</v>
      </c>
      <c r="AA623" s="2" t="s">
        <v>7600</v>
      </c>
      <c r="AB623" s="2"/>
      <c r="AC623" s="2"/>
      <c r="AD623" s="2"/>
      <c r="AE623" s="2"/>
      <c r="AF623" s="2"/>
      <c r="AG623" s="2" t="s">
        <v>7428</v>
      </c>
      <c r="AH623" s="2" t="s">
        <v>7601</v>
      </c>
      <c r="AI623" s="2" t="s">
        <v>7602</v>
      </c>
      <c r="AJ623" s="2"/>
      <c r="AK623" s="2"/>
      <c r="AL623" s="2"/>
      <c r="AM623" s="2"/>
      <c r="AN623" s="2" t="s">
        <v>87</v>
      </c>
      <c r="AO623" s="2" t="s">
        <v>7603</v>
      </c>
      <c r="AP623" s="2" t="s">
        <v>89</v>
      </c>
    </row>
    <row r="624" customFormat="false" ht="15" hidden="false" customHeight="false" outlineLevel="0" collapsed="false">
      <c r="A624" s="8" t="s">
        <v>7604</v>
      </c>
      <c r="B624" s="8" t="s">
        <v>7604</v>
      </c>
      <c r="C624" s="2" t="s">
        <v>7605</v>
      </c>
      <c r="D624" s="2" t="s">
        <v>1811</v>
      </c>
      <c r="E624" s="2" t="s">
        <v>1812</v>
      </c>
      <c r="F624" s="9" t="n">
        <f aca="false">Precios!R624</f>
        <v>144</v>
      </c>
      <c r="G624" s="2" t="n">
        <v>27</v>
      </c>
      <c r="H624" s="10" t="str">
        <f aca="false">Parámetros!$B$28</f>
        <v>Nuevo</v>
      </c>
      <c r="I624" s="10" t="str">
        <f aca="false">Parámetros!$B$29</f>
        <v>Clásica</v>
      </c>
      <c r="J624" s="11" t="s">
        <v>7606</v>
      </c>
      <c r="K624" s="10" t="str">
        <f aca="false">Parámetros!$B$30</f>
        <v>Mercado Envíos</v>
      </c>
      <c r="L624" s="2" t="str">
        <f aca="false">IF(F624&gt;=Parámetros!$B$7,"Envío gratis (obligatorio en Mercado Libre)",Parámetros!$B$31)</f>
        <v>A cargo del comprador</v>
      </c>
      <c r="M624" s="10" t="str">
        <f aca="false">Parámetros!$B$32</f>
        <v>No acepto</v>
      </c>
      <c r="N624" s="10" t="str">
        <f aca="false">Parámetros!$B$33</f>
        <v>Sin garantía</v>
      </c>
      <c r="O624" s="2" t="s">
        <v>7607</v>
      </c>
      <c r="P624" s="2" t="s">
        <v>7608</v>
      </c>
      <c r="Q624" s="2" t="s">
        <v>7609</v>
      </c>
      <c r="R624" s="2"/>
      <c r="S624" s="2"/>
      <c r="T624" s="2" t="s">
        <v>7610</v>
      </c>
      <c r="U624" s="2" t="n">
        <v>3.5</v>
      </c>
      <c r="V624" s="2" t="s">
        <v>100</v>
      </c>
      <c r="W624" s="2" t="n">
        <v>1</v>
      </c>
      <c r="X624" s="2" t="s">
        <v>7611</v>
      </c>
      <c r="Y624" s="2"/>
      <c r="Z624" s="2" t="s">
        <v>341</v>
      </c>
      <c r="AA624" s="2"/>
      <c r="AB624" s="2"/>
      <c r="AC624" s="2"/>
      <c r="AD624" s="2"/>
      <c r="AE624" s="2"/>
      <c r="AF624" s="2"/>
      <c r="AG624" s="2" t="s">
        <v>7612</v>
      </c>
      <c r="AH624" s="2" t="s">
        <v>7613</v>
      </c>
      <c r="AI624" s="2" t="s">
        <v>7614</v>
      </c>
      <c r="AJ624" s="2"/>
      <c r="AK624" s="2"/>
      <c r="AL624" s="2"/>
      <c r="AM624" s="2"/>
      <c r="AN624" s="2" t="s">
        <v>87</v>
      </c>
      <c r="AO624" s="2" t="s">
        <v>7615</v>
      </c>
      <c r="AP624" s="2" t="s">
        <v>89</v>
      </c>
    </row>
    <row r="625" customFormat="false" ht="15" hidden="false" customHeight="false" outlineLevel="0" collapsed="false">
      <c r="A625" s="8" t="s">
        <v>7616</v>
      </c>
      <c r="B625" s="8" t="s">
        <v>7616</v>
      </c>
      <c r="C625" s="2" t="s">
        <v>7617</v>
      </c>
      <c r="D625" s="2" t="s">
        <v>4645</v>
      </c>
      <c r="E625" s="2" t="s">
        <v>4646</v>
      </c>
      <c r="F625" s="9" t="n">
        <f aca="false">Precios!R625</f>
        <v>292</v>
      </c>
      <c r="G625" s="2" t="n">
        <v>0</v>
      </c>
      <c r="H625" s="10" t="str">
        <f aca="false">Parámetros!$B$28</f>
        <v>Nuevo</v>
      </c>
      <c r="I625" s="10" t="str">
        <f aca="false">Parámetros!$B$29</f>
        <v>Clásica</v>
      </c>
      <c r="J625" s="11" t="s">
        <v>7618</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c r="P625" s="2" t="s">
        <v>7619</v>
      </c>
      <c r="Q625" s="2"/>
      <c r="R625" s="2" t="s">
        <v>7620</v>
      </c>
      <c r="S625" s="2" t="s">
        <v>7621</v>
      </c>
      <c r="T625" s="2" t="s">
        <v>7622</v>
      </c>
      <c r="U625" s="2" t="n">
        <v>12</v>
      </c>
      <c r="V625" s="2" t="s">
        <v>171</v>
      </c>
      <c r="W625" s="2" t="n">
        <v>12</v>
      </c>
      <c r="X625" s="2"/>
      <c r="Y625" s="2"/>
      <c r="Z625" s="2"/>
      <c r="AA625" s="2" t="s">
        <v>7623</v>
      </c>
      <c r="AB625" s="2"/>
      <c r="AC625" s="2"/>
      <c r="AD625" s="2"/>
      <c r="AE625" s="2"/>
      <c r="AF625" s="2"/>
      <c r="AG625" s="2" t="s">
        <v>7624</v>
      </c>
      <c r="AH625" s="2" t="s">
        <v>7625</v>
      </c>
      <c r="AI625" s="2" t="s">
        <v>7626</v>
      </c>
      <c r="AJ625" s="2" t="s">
        <v>7627</v>
      </c>
      <c r="AK625" s="2"/>
      <c r="AL625" s="2"/>
      <c r="AM625" s="2"/>
      <c r="AN625" s="2" t="s">
        <v>175</v>
      </c>
      <c r="AO625" s="2" t="s">
        <v>7628</v>
      </c>
      <c r="AP625" s="2" t="s">
        <v>89</v>
      </c>
    </row>
    <row r="626" customFormat="false" ht="15" hidden="false" customHeight="false" outlineLevel="0" collapsed="false">
      <c r="A626" s="8" t="s">
        <v>7629</v>
      </c>
      <c r="B626" s="8" t="s">
        <v>7629</v>
      </c>
      <c r="C626" s="2" t="s">
        <v>7630</v>
      </c>
      <c r="D626" s="2" t="s">
        <v>144</v>
      </c>
      <c r="E626" s="2" t="s">
        <v>145</v>
      </c>
      <c r="F626" s="9" t="n">
        <f aca="false">Precios!R626</f>
        <v>698</v>
      </c>
      <c r="G626" s="2" t="n">
        <v>7</v>
      </c>
      <c r="H626" s="10" t="str">
        <f aca="false">Parámetros!$B$28</f>
        <v>Nuevo</v>
      </c>
      <c r="I626" s="10" t="str">
        <f aca="false">Parámetros!$B$29</f>
        <v>Clásica</v>
      </c>
      <c r="J626" s="11" t="s">
        <v>7631</v>
      </c>
      <c r="K626" s="10" t="str">
        <f aca="false">Parámetros!$B$30</f>
        <v>Mercado Envíos</v>
      </c>
      <c r="L626" s="2" t="str">
        <f aca="false">IF(F626&gt;=Parámetros!$B$7,"Envío gratis (obligatorio en Mercado Libre)",Parámetros!$B$31)</f>
        <v>Envío gratis (obligatorio en Mercado Libre)</v>
      </c>
      <c r="M626" s="10" t="str">
        <f aca="false">Parámetros!$B$32</f>
        <v>No acepto</v>
      </c>
      <c r="N626" s="10" t="str">
        <f aca="false">Parámetros!$B$33</f>
        <v>Sin garantía</v>
      </c>
      <c r="O626" s="2" t="s">
        <v>7632</v>
      </c>
      <c r="P626" s="2" t="s">
        <v>4480</v>
      </c>
      <c r="Q626" s="2" t="s">
        <v>336</v>
      </c>
      <c r="R626" s="2"/>
      <c r="S626" s="2" t="s">
        <v>7633</v>
      </c>
      <c r="T626" s="2" t="s">
        <v>7634</v>
      </c>
      <c r="U626" s="2" t="n">
        <v>210</v>
      </c>
      <c r="V626" s="2" t="s">
        <v>100</v>
      </c>
      <c r="W626" s="2" t="n">
        <v>1</v>
      </c>
      <c r="X626" s="2" t="s">
        <v>7635</v>
      </c>
      <c r="Y626" s="2"/>
      <c r="Z626" s="2" t="s">
        <v>136</v>
      </c>
      <c r="AA626" s="2"/>
      <c r="AB626" s="2"/>
      <c r="AC626" s="2" t="s">
        <v>7636</v>
      </c>
      <c r="AD626" s="2"/>
      <c r="AE626" s="2"/>
      <c r="AF626" s="2" t="s">
        <v>7637</v>
      </c>
      <c r="AG626" s="2" t="s">
        <v>7638</v>
      </c>
      <c r="AH626" s="2" t="s">
        <v>7639</v>
      </c>
      <c r="AI626" s="2" t="s">
        <v>7640</v>
      </c>
      <c r="AJ626" s="2" t="s">
        <v>7641</v>
      </c>
      <c r="AK626" s="2"/>
      <c r="AL626" s="2"/>
      <c r="AM626" s="2"/>
      <c r="AN626" s="2" t="s">
        <v>87</v>
      </c>
      <c r="AO626" s="2" t="s">
        <v>7642</v>
      </c>
      <c r="AP626" s="2" t="s">
        <v>89</v>
      </c>
    </row>
    <row r="627" customFormat="false" ht="15" hidden="false" customHeight="false" outlineLevel="0" collapsed="false">
      <c r="A627" s="8" t="s">
        <v>7643</v>
      </c>
      <c r="B627" s="8" t="s">
        <v>7643</v>
      </c>
      <c r="C627" s="2" t="s">
        <v>7644</v>
      </c>
      <c r="D627" s="2" t="s">
        <v>7645</v>
      </c>
      <c r="E627" s="2" t="s">
        <v>7646</v>
      </c>
      <c r="F627" s="9" t="n">
        <f aca="false">Precios!R627</f>
        <v>298</v>
      </c>
      <c r="G627" s="2" t="n">
        <v>445</v>
      </c>
      <c r="H627" s="10" t="str">
        <f aca="false">Parámetros!$B$28</f>
        <v>Nuevo</v>
      </c>
      <c r="I627" s="10" t="str">
        <f aca="false">Parámetros!$B$29</f>
        <v>Clásica</v>
      </c>
      <c r="J627" s="11" t="s">
        <v>7647</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7648</v>
      </c>
      <c r="P627" s="2" t="s">
        <v>6231</v>
      </c>
      <c r="Q627" s="2" t="s">
        <v>5839</v>
      </c>
      <c r="R627" s="2" t="s">
        <v>7649</v>
      </c>
      <c r="S627" s="2" t="s">
        <v>475</v>
      </c>
      <c r="T627" s="2" t="s">
        <v>7650</v>
      </c>
      <c r="U627" s="2" t="n">
        <v>56.7</v>
      </c>
      <c r="V627" s="2" t="s">
        <v>100</v>
      </c>
      <c r="W627" s="2" t="n">
        <v>1</v>
      </c>
      <c r="X627" s="2"/>
      <c r="Y627" s="2"/>
      <c r="Z627" s="2"/>
      <c r="AA627" s="2"/>
      <c r="AB627" s="2"/>
      <c r="AC627" s="2"/>
      <c r="AD627" s="2"/>
      <c r="AE627" s="2"/>
      <c r="AF627" s="2"/>
      <c r="AG627" s="2" t="s">
        <v>7651</v>
      </c>
      <c r="AH627" s="2" t="s">
        <v>7652</v>
      </c>
      <c r="AI627" s="2"/>
      <c r="AJ627" s="2"/>
      <c r="AK627" s="2"/>
      <c r="AL627" s="2"/>
      <c r="AM627" s="2"/>
      <c r="AN627" s="2" t="s">
        <v>87</v>
      </c>
      <c r="AO627" s="2" t="s">
        <v>7653</v>
      </c>
      <c r="AP627" s="2" t="s">
        <v>89</v>
      </c>
    </row>
    <row r="628" customFormat="false" ht="15" hidden="false" customHeight="false" outlineLevel="0" collapsed="false">
      <c r="A628" s="8" t="s">
        <v>7654</v>
      </c>
      <c r="B628" s="8" t="s">
        <v>7654</v>
      </c>
      <c r="C628" s="2" t="s">
        <v>7655</v>
      </c>
      <c r="D628" s="2" t="s">
        <v>445</v>
      </c>
      <c r="E628" s="2" t="s">
        <v>446</v>
      </c>
      <c r="F628" s="9" t="n">
        <f aca="false">Precios!R628</f>
        <v>905</v>
      </c>
      <c r="G628" s="2" t="n">
        <v>23</v>
      </c>
      <c r="H628" s="10" t="str">
        <f aca="false">Parámetros!$B$28</f>
        <v>Nuevo</v>
      </c>
      <c r="I628" s="10" t="str">
        <f aca="false">Parámetros!$B$29</f>
        <v>Clásica</v>
      </c>
      <c r="J628" s="11" t="s">
        <v>7656</v>
      </c>
      <c r="K628" s="10" t="str">
        <f aca="false">Parámetros!$B$30</f>
        <v>Mercado Envíos</v>
      </c>
      <c r="L628" s="2" t="str">
        <f aca="false">IF(F628&gt;=Parámetros!$B$7,"Envío gratis (obligatorio en Mercado Libre)",Parámetros!$B$31)</f>
        <v>Envío gratis (obligatorio en Mercado Libre)</v>
      </c>
      <c r="M628" s="10" t="str">
        <f aca="false">Parámetros!$B$32</f>
        <v>No acepto</v>
      </c>
      <c r="N628" s="10" t="str">
        <f aca="false">Parámetros!$B$33</f>
        <v>Sin garantía</v>
      </c>
      <c r="O628" s="2" t="s">
        <v>7657</v>
      </c>
      <c r="P628" s="2" t="s">
        <v>7658</v>
      </c>
      <c r="Q628" s="2" t="s">
        <v>755</v>
      </c>
      <c r="R628" s="2" t="s">
        <v>7659</v>
      </c>
      <c r="S628" s="2"/>
      <c r="T628" s="2" t="s">
        <v>7660</v>
      </c>
      <c r="U628" s="2" t="n">
        <v>15</v>
      </c>
      <c r="V628" s="2" t="s">
        <v>133</v>
      </c>
      <c r="W628" s="2" t="n">
        <v>15</v>
      </c>
      <c r="X628" s="2" t="s">
        <v>5677</v>
      </c>
      <c r="Y628" s="2" t="s">
        <v>7661</v>
      </c>
      <c r="Z628" s="2" t="s">
        <v>136</v>
      </c>
      <c r="AA628" s="2"/>
      <c r="AB628" s="2"/>
      <c r="AC628" s="2"/>
      <c r="AD628" s="2"/>
      <c r="AE628" s="2"/>
      <c r="AF628" s="2" t="s">
        <v>7662</v>
      </c>
      <c r="AG628" s="2" t="s">
        <v>7663</v>
      </c>
      <c r="AH628" s="2" t="s">
        <v>7664</v>
      </c>
      <c r="AI628" s="2" t="s">
        <v>7665</v>
      </c>
      <c r="AJ628" s="2"/>
      <c r="AK628" s="2"/>
      <c r="AL628" s="2"/>
      <c r="AM628" s="2"/>
      <c r="AN628" s="2" t="s">
        <v>87</v>
      </c>
      <c r="AO628" s="2" t="s">
        <v>7666</v>
      </c>
      <c r="AP628" s="2" t="s">
        <v>89</v>
      </c>
    </row>
    <row r="629" customFormat="false" ht="15" hidden="false" customHeight="false" outlineLevel="0" collapsed="false">
      <c r="A629" s="8" t="s">
        <v>7667</v>
      </c>
      <c r="B629" s="8" t="s">
        <v>7667</v>
      </c>
      <c r="C629" s="2" t="s">
        <v>7668</v>
      </c>
      <c r="D629" s="2" t="s">
        <v>483</v>
      </c>
      <c r="E629" s="2" t="s">
        <v>484</v>
      </c>
      <c r="F629" s="9" t="n">
        <f aca="false">Precios!R629</f>
        <v>882.63</v>
      </c>
      <c r="G629" s="2" t="n">
        <v>3</v>
      </c>
      <c r="H629" s="10" t="str">
        <f aca="false">Parámetros!$B$28</f>
        <v>Nuevo</v>
      </c>
      <c r="I629" s="10" t="str">
        <f aca="false">Parámetros!$B$29</f>
        <v>Clásica</v>
      </c>
      <c r="J629" s="11" t="s">
        <v>7669</v>
      </c>
      <c r="K629" s="10" t="str">
        <f aca="false">Parámetros!$B$30</f>
        <v>Mercado Envíos</v>
      </c>
      <c r="L629" s="2" t="str">
        <f aca="false">IF(F629&gt;=Parámetros!$B$7,"Envío gratis (obligatorio en Mercado Libre)",Parámetros!$B$31)</f>
        <v>Envío gratis (obligatorio en Mercado Libre)</v>
      </c>
      <c r="M629" s="10" t="str">
        <f aca="false">Parámetros!$B$32</f>
        <v>No acepto</v>
      </c>
      <c r="N629" s="10" t="str">
        <f aca="false">Parámetros!$B$33</f>
        <v>Sin garantía</v>
      </c>
      <c r="O629" s="2" t="s">
        <v>7670</v>
      </c>
      <c r="P629" s="2" t="s">
        <v>4326</v>
      </c>
      <c r="Q629" s="2" t="s">
        <v>4325</v>
      </c>
      <c r="R629" s="2" t="s">
        <v>7341</v>
      </c>
      <c r="S629" s="2"/>
      <c r="T629" s="2" t="s">
        <v>7671</v>
      </c>
      <c r="U629" s="2" t="n">
        <v>10</v>
      </c>
      <c r="V629" s="2" t="s">
        <v>77</v>
      </c>
      <c r="W629" s="2" t="n">
        <v>1</v>
      </c>
      <c r="X629" s="2" t="s">
        <v>7672</v>
      </c>
      <c r="Y629" s="2"/>
      <c r="Z629" s="2" t="s">
        <v>494</v>
      </c>
      <c r="AA629" s="2"/>
      <c r="AB629" s="2"/>
      <c r="AC629" s="2"/>
      <c r="AD629" s="2"/>
      <c r="AE629" s="2"/>
      <c r="AF629" s="2"/>
      <c r="AG629" s="2" t="s">
        <v>7673</v>
      </c>
      <c r="AH629" s="2" t="s">
        <v>7674</v>
      </c>
      <c r="AI629" s="2" t="s">
        <v>7675</v>
      </c>
      <c r="AJ629" s="2"/>
      <c r="AK629" s="2"/>
      <c r="AL629" s="2"/>
      <c r="AM629" s="2"/>
      <c r="AN629" s="2" t="s">
        <v>87</v>
      </c>
      <c r="AO629" s="2" t="s">
        <v>7676</v>
      </c>
      <c r="AP629" s="2" t="s">
        <v>89</v>
      </c>
    </row>
    <row r="630" customFormat="false" ht="15" hidden="false" customHeight="false" outlineLevel="0" collapsed="false">
      <c r="A630" s="8" t="s">
        <v>7677</v>
      </c>
      <c r="B630" s="8" t="s">
        <v>7677</v>
      </c>
      <c r="C630" s="2" t="s">
        <v>7678</v>
      </c>
      <c r="D630" s="2" t="s">
        <v>483</v>
      </c>
      <c r="E630" s="2" t="s">
        <v>484</v>
      </c>
      <c r="F630" s="9" t="n">
        <f aca="false">Precios!R630</f>
        <v>214</v>
      </c>
      <c r="G630" s="2" t="n">
        <v>61</v>
      </c>
      <c r="H630" s="10" t="str">
        <f aca="false">Parámetros!$B$28</f>
        <v>Nuevo</v>
      </c>
      <c r="I630" s="10" t="str">
        <f aca="false">Parámetros!$B$29</f>
        <v>Clásica</v>
      </c>
      <c r="J630" s="11" t="s">
        <v>7679</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t="s">
        <v>7680</v>
      </c>
      <c r="P630" s="2" t="s">
        <v>7681</v>
      </c>
      <c r="Q630" s="2" t="s">
        <v>6630</v>
      </c>
      <c r="R630" s="2" t="s">
        <v>7682</v>
      </c>
      <c r="S630" s="2"/>
      <c r="T630" s="2" t="s">
        <v>7683</v>
      </c>
      <c r="U630" s="2" t="n">
        <v>10</v>
      </c>
      <c r="V630" s="2" t="s">
        <v>77</v>
      </c>
      <c r="W630" s="2" t="n">
        <v>1</v>
      </c>
      <c r="X630" s="2" t="s">
        <v>7684</v>
      </c>
      <c r="Y630" s="2" t="s">
        <v>7685</v>
      </c>
      <c r="Z630" s="2" t="s">
        <v>4062</v>
      </c>
      <c r="AA630" s="2"/>
      <c r="AB630" s="2"/>
      <c r="AC630" s="2"/>
      <c r="AD630" s="2"/>
      <c r="AE630" s="2"/>
      <c r="AF630" s="2" t="s">
        <v>7686</v>
      </c>
      <c r="AG630" s="2" t="s">
        <v>7687</v>
      </c>
      <c r="AH630" s="2" t="s">
        <v>7688</v>
      </c>
      <c r="AI630" s="2" t="s">
        <v>7689</v>
      </c>
      <c r="AJ630" s="2" t="s">
        <v>7690</v>
      </c>
      <c r="AK630" s="2"/>
      <c r="AL630" s="2"/>
      <c r="AM630" s="2"/>
      <c r="AN630" s="2" t="s">
        <v>87</v>
      </c>
      <c r="AO630" s="2" t="s">
        <v>7691</v>
      </c>
      <c r="AP630" s="2" t="s">
        <v>89</v>
      </c>
    </row>
    <row r="631" customFormat="false" ht="15" hidden="false" customHeight="false" outlineLevel="0" collapsed="false">
      <c r="A631" s="8" t="s">
        <v>7692</v>
      </c>
      <c r="B631" s="8" t="s">
        <v>7692</v>
      </c>
      <c r="C631" s="2" t="s">
        <v>7693</v>
      </c>
      <c r="D631" s="2" t="s">
        <v>7694</v>
      </c>
      <c r="E631" s="2" t="s">
        <v>7695</v>
      </c>
      <c r="F631" s="9" t="n">
        <f aca="false">Precios!R631</f>
        <v>189</v>
      </c>
      <c r="G631" s="2" t="n">
        <v>1583</v>
      </c>
      <c r="H631" s="10" t="str">
        <f aca="false">Parámetros!$B$28</f>
        <v>Nuevo</v>
      </c>
      <c r="I631" s="10" t="str">
        <f aca="false">Parámetros!$B$29</f>
        <v>Clásica</v>
      </c>
      <c r="J631" s="11" t="s">
        <v>7696</v>
      </c>
      <c r="K631" s="10" t="str">
        <f aca="false">Parámetros!$B$30</f>
        <v>Mercado Envíos</v>
      </c>
      <c r="L631" s="2" t="str">
        <f aca="false">IF(F631&gt;=Parámetros!$B$7,"Envío gratis (obligatorio en Mercado Libre)",Parámetros!$B$31)</f>
        <v>A cargo del comprador</v>
      </c>
      <c r="M631" s="10" t="str">
        <f aca="false">Parámetros!$B$32</f>
        <v>No acepto</v>
      </c>
      <c r="N631" s="10" t="str">
        <f aca="false">Parámetros!$B$33</f>
        <v>Sin garantía</v>
      </c>
      <c r="O631" s="2" t="s">
        <v>7697</v>
      </c>
      <c r="P631" s="2" t="s">
        <v>7698</v>
      </c>
      <c r="Q631" s="2"/>
      <c r="R631" s="2" t="s">
        <v>7699</v>
      </c>
      <c r="S631" s="2" t="s">
        <v>7700</v>
      </c>
      <c r="T631" s="2" t="s">
        <v>7701</v>
      </c>
      <c r="U631" s="2" t="n">
        <v>5</v>
      </c>
      <c r="V631" s="2" t="s">
        <v>171</v>
      </c>
      <c r="W631" s="2" t="n">
        <v>5</v>
      </c>
      <c r="X631" s="2"/>
      <c r="Y631" s="2"/>
      <c r="Z631" s="2"/>
      <c r="AA631" s="2"/>
      <c r="AB631" s="2"/>
      <c r="AC631" s="2"/>
      <c r="AD631" s="2"/>
      <c r="AE631" s="2"/>
      <c r="AF631" s="2"/>
      <c r="AG631" s="2" t="s">
        <v>7702</v>
      </c>
      <c r="AH631" s="2" t="s">
        <v>7703</v>
      </c>
      <c r="AI631" s="2" t="s">
        <v>7704</v>
      </c>
      <c r="AJ631" s="2"/>
      <c r="AK631" s="2"/>
      <c r="AL631" s="2"/>
      <c r="AM631" s="2"/>
      <c r="AN631" s="2" t="s">
        <v>175</v>
      </c>
      <c r="AO631" s="2" t="s">
        <v>7705</v>
      </c>
      <c r="AP631" s="2" t="s">
        <v>89</v>
      </c>
    </row>
    <row r="632" customFormat="false" ht="15" hidden="false" customHeight="false" outlineLevel="0" collapsed="false">
      <c r="A632" s="8" t="s">
        <v>7706</v>
      </c>
      <c r="B632" s="8" t="s">
        <v>7706</v>
      </c>
      <c r="C632" s="2" t="s">
        <v>7707</v>
      </c>
      <c r="D632" s="2" t="s">
        <v>350</v>
      </c>
      <c r="E632" s="2" t="s">
        <v>351</v>
      </c>
      <c r="F632" s="9" t="n">
        <f aca="false">Precios!R632</f>
        <v>481</v>
      </c>
      <c r="G632" s="2" t="n">
        <v>63</v>
      </c>
      <c r="H632" s="10" t="str">
        <f aca="false">Parámetros!$B$28</f>
        <v>Nuevo</v>
      </c>
      <c r="I632" s="10" t="str">
        <f aca="false">Parámetros!$B$29</f>
        <v>Clásica</v>
      </c>
      <c r="J632" s="11" t="s">
        <v>7708</v>
      </c>
      <c r="K632" s="10" t="str">
        <f aca="false">Parámetros!$B$30</f>
        <v>Mercado Envíos</v>
      </c>
      <c r="L632" s="2" t="str">
        <f aca="false">IF(F632&gt;=Parámetros!$B$7,"Envío gratis (obligatorio en Mercado Libre)",Parámetros!$B$31)</f>
        <v>Envío gratis (obligatorio en Mercado Libre)</v>
      </c>
      <c r="M632" s="10" t="str">
        <f aca="false">Parámetros!$B$32</f>
        <v>No acepto</v>
      </c>
      <c r="N632" s="10" t="str">
        <f aca="false">Parámetros!$B$33</f>
        <v>Sin garantía</v>
      </c>
      <c r="O632" s="2" t="s">
        <v>7709</v>
      </c>
      <c r="P632" s="2" t="s">
        <v>7710</v>
      </c>
      <c r="Q632" s="2" t="s">
        <v>6630</v>
      </c>
      <c r="R632" s="2"/>
      <c r="S632" s="2"/>
      <c r="T632" s="2" t="s">
        <v>7711</v>
      </c>
      <c r="U632" s="2"/>
      <c r="V632" s="2"/>
      <c r="W632" s="2" t="n">
        <v>3</v>
      </c>
      <c r="X632" s="2" t="s">
        <v>7712</v>
      </c>
      <c r="Y632" s="2"/>
      <c r="Z632" s="2" t="s">
        <v>760</v>
      </c>
      <c r="AA632" s="2"/>
      <c r="AB632" s="2"/>
      <c r="AC632" s="2"/>
      <c r="AD632" s="2"/>
      <c r="AE632" s="2"/>
      <c r="AF632" s="2" t="s">
        <v>7713</v>
      </c>
      <c r="AG632" s="2" t="s">
        <v>7714</v>
      </c>
      <c r="AH632" s="2" t="s">
        <v>7715</v>
      </c>
      <c r="AI632" s="2" t="s">
        <v>7716</v>
      </c>
      <c r="AJ632" s="2"/>
      <c r="AK632" s="2"/>
      <c r="AL632" s="2"/>
      <c r="AM632" s="2"/>
      <c r="AN632" s="2" t="s">
        <v>87</v>
      </c>
      <c r="AO632" s="2" t="s">
        <v>7717</v>
      </c>
      <c r="AP632" s="2" t="s">
        <v>89</v>
      </c>
    </row>
    <row r="633" customFormat="false" ht="15" hidden="false" customHeight="false" outlineLevel="0" collapsed="false">
      <c r="A633" s="8" t="s">
        <v>7718</v>
      </c>
      <c r="B633" s="8" t="s">
        <v>7718</v>
      </c>
      <c r="C633" s="2" t="s">
        <v>7719</v>
      </c>
      <c r="D633" s="2" t="s">
        <v>331</v>
      </c>
      <c r="E633" s="2" t="s">
        <v>332</v>
      </c>
      <c r="F633" s="9" t="n">
        <f aca="false">Precios!R633</f>
        <v>175</v>
      </c>
      <c r="G633" s="2" t="n">
        <v>318</v>
      </c>
      <c r="H633" s="10" t="str">
        <f aca="false">Parámetros!$B$28</f>
        <v>Nuevo</v>
      </c>
      <c r="I633" s="10" t="str">
        <f aca="false">Parámetros!$B$29</f>
        <v>Clásica</v>
      </c>
      <c r="J633" s="11" t="s">
        <v>7720</v>
      </c>
      <c r="K633" s="10" t="str">
        <f aca="false">Parámetros!$B$30</f>
        <v>Mercado Envíos</v>
      </c>
      <c r="L633" s="2" t="str">
        <f aca="false">IF(F633&gt;=Parámetros!$B$7,"Envío gratis (obligatorio en Mercado Libre)",Parámetros!$B$31)</f>
        <v>A cargo del comprador</v>
      </c>
      <c r="M633" s="10" t="str">
        <f aca="false">Parámetros!$B$32</f>
        <v>No acepto</v>
      </c>
      <c r="N633" s="10" t="str">
        <f aca="false">Parámetros!$B$33</f>
        <v>Sin garantía</v>
      </c>
      <c r="O633" s="2" t="s">
        <v>7721</v>
      </c>
      <c r="P633" s="2" t="s">
        <v>7722</v>
      </c>
      <c r="Q633" s="2" t="s">
        <v>949</v>
      </c>
      <c r="R633" s="2"/>
      <c r="S633" s="2"/>
      <c r="T633" s="2" t="s">
        <v>7723</v>
      </c>
      <c r="U633" s="2" t="n">
        <v>24</v>
      </c>
      <c r="V633" s="2" t="s">
        <v>220</v>
      </c>
      <c r="W633" s="2" t="n">
        <v>24</v>
      </c>
      <c r="X633" s="2" t="s">
        <v>7724</v>
      </c>
      <c r="Y633" s="2" t="s">
        <v>7725</v>
      </c>
      <c r="Z633" s="2" t="s">
        <v>136</v>
      </c>
      <c r="AA633" s="2" t="s">
        <v>547</v>
      </c>
      <c r="AB633" s="2"/>
      <c r="AC633" s="2"/>
      <c r="AD633" s="2"/>
      <c r="AE633" s="2"/>
      <c r="AF633" s="2" t="s">
        <v>7726</v>
      </c>
      <c r="AG633" s="2" t="s">
        <v>7727</v>
      </c>
      <c r="AH633" s="2" t="s">
        <v>7728</v>
      </c>
      <c r="AI633" s="2" t="s">
        <v>7729</v>
      </c>
      <c r="AJ633" s="2"/>
      <c r="AK633" s="2"/>
      <c r="AL633" s="2"/>
      <c r="AM633" s="2"/>
      <c r="AN633" s="2" t="s">
        <v>87</v>
      </c>
      <c r="AO633" s="2" t="s">
        <v>7730</v>
      </c>
      <c r="AP633" s="2" t="s">
        <v>89</v>
      </c>
    </row>
    <row r="634" customFormat="false" ht="15" hidden="false" customHeight="false" outlineLevel="0" collapsed="false">
      <c r="A634" s="8" t="s">
        <v>7731</v>
      </c>
      <c r="B634" s="8" t="s">
        <v>7731</v>
      </c>
      <c r="C634" s="2" t="s">
        <v>7732</v>
      </c>
      <c r="D634" s="2" t="s">
        <v>750</v>
      </c>
      <c r="E634" s="2" t="s">
        <v>751</v>
      </c>
      <c r="F634" s="9" t="n">
        <f aca="false">Precios!R634</f>
        <v>1460</v>
      </c>
      <c r="G634" s="2" t="n">
        <v>123</v>
      </c>
      <c r="H634" s="10" t="str">
        <f aca="false">Parámetros!$B$28</f>
        <v>Nuevo</v>
      </c>
      <c r="I634" s="10" t="str">
        <f aca="false">Parámetros!$B$29</f>
        <v>Clásica</v>
      </c>
      <c r="J634" s="11" t="s">
        <v>7733</v>
      </c>
      <c r="K634" s="10" t="str">
        <f aca="false">Parámetros!$B$30</f>
        <v>Mercado Envíos</v>
      </c>
      <c r="L634" s="2" t="str">
        <f aca="false">IF(F634&gt;=Parámetros!$B$7,"Envío gratis (obligatorio en Mercado Libre)",Parámetros!$B$31)</f>
        <v>Envío gratis (obligatorio en Mercado Libre)</v>
      </c>
      <c r="M634" s="10" t="str">
        <f aca="false">Parámetros!$B$32</f>
        <v>No acepto</v>
      </c>
      <c r="N634" s="10" t="str">
        <f aca="false">Parámetros!$B$33</f>
        <v>Sin garantía</v>
      </c>
      <c r="O634" s="2" t="s">
        <v>7734</v>
      </c>
      <c r="P634" s="2" t="s">
        <v>5176</v>
      </c>
      <c r="Q634" s="2" t="s">
        <v>1126</v>
      </c>
      <c r="R634" s="2" t="s">
        <v>7735</v>
      </c>
      <c r="S634" s="2"/>
      <c r="T634" s="2" t="s">
        <v>7736</v>
      </c>
      <c r="U634" s="2" t="n">
        <v>3</v>
      </c>
      <c r="V634" s="2" t="s">
        <v>77</v>
      </c>
      <c r="W634" s="2" t="n">
        <v>20</v>
      </c>
      <c r="X634" s="2" t="s">
        <v>2651</v>
      </c>
      <c r="Y634" s="2"/>
      <c r="Z634" s="2" t="s">
        <v>136</v>
      </c>
      <c r="AA634" s="2"/>
      <c r="AB634" s="2"/>
      <c r="AC634" s="2"/>
      <c r="AD634" s="2"/>
      <c r="AE634" s="2"/>
      <c r="AF634" s="2" t="s">
        <v>7737</v>
      </c>
      <c r="AG634" s="2" t="s">
        <v>7738</v>
      </c>
      <c r="AH634" s="2" t="s">
        <v>7739</v>
      </c>
      <c r="AI634" s="2"/>
      <c r="AJ634" s="2"/>
      <c r="AK634" s="2"/>
      <c r="AL634" s="2"/>
      <c r="AM634" s="2"/>
      <c r="AN634" s="2" t="s">
        <v>87</v>
      </c>
      <c r="AO634" s="2" t="s">
        <v>7740</v>
      </c>
      <c r="AP634" s="2" t="s">
        <v>89</v>
      </c>
    </row>
    <row r="635" customFormat="false" ht="15" hidden="false" customHeight="false" outlineLevel="0" collapsed="false">
      <c r="A635" s="8" t="s">
        <v>7741</v>
      </c>
      <c r="B635" s="8" t="s">
        <v>7741</v>
      </c>
      <c r="C635" s="2" t="s">
        <v>7742</v>
      </c>
      <c r="D635" s="2" t="s">
        <v>6709</v>
      </c>
      <c r="E635" s="2" t="s">
        <v>6710</v>
      </c>
      <c r="F635" s="9" t="n">
        <f aca="false">Precios!R635</f>
        <v>105</v>
      </c>
      <c r="G635" s="2" t="n">
        <v>216</v>
      </c>
      <c r="H635" s="10" t="str">
        <f aca="false">Parámetros!$B$28</f>
        <v>Nuevo</v>
      </c>
      <c r="I635" s="10" t="str">
        <f aca="false">Parámetros!$B$29</f>
        <v>Clásica</v>
      </c>
      <c r="J635" s="11" t="s">
        <v>7743</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t="s">
        <v>7744</v>
      </c>
      <c r="P635" s="2" t="s">
        <v>3370</v>
      </c>
      <c r="Q635" s="2" t="s">
        <v>617</v>
      </c>
      <c r="R635" s="2" t="s">
        <v>5229</v>
      </c>
      <c r="S635" s="2" t="s">
        <v>7745</v>
      </c>
      <c r="T635" s="2" t="s">
        <v>3457</v>
      </c>
      <c r="U635" s="2" t="n">
        <v>91</v>
      </c>
      <c r="V635" s="2" t="s">
        <v>100</v>
      </c>
      <c r="W635" s="2" t="n">
        <v>1</v>
      </c>
      <c r="X635" s="2"/>
      <c r="Y635" s="2"/>
      <c r="Z635" s="2"/>
      <c r="AA635" s="2"/>
      <c r="AB635" s="2"/>
      <c r="AC635" s="2"/>
      <c r="AD635" s="2"/>
      <c r="AE635" s="2"/>
      <c r="AF635" s="2"/>
      <c r="AG635" s="2" t="s">
        <v>7746</v>
      </c>
      <c r="AH635" s="2" t="s">
        <v>7747</v>
      </c>
      <c r="AI635" s="2" t="s">
        <v>7748</v>
      </c>
      <c r="AJ635" s="2"/>
      <c r="AK635" s="2"/>
      <c r="AL635" s="2"/>
      <c r="AM635" s="2"/>
      <c r="AN635" s="2" t="s">
        <v>175</v>
      </c>
      <c r="AO635" s="2" t="s">
        <v>7749</v>
      </c>
      <c r="AP635" s="2" t="s">
        <v>89</v>
      </c>
    </row>
    <row r="636" customFormat="false" ht="15" hidden="false" customHeight="false" outlineLevel="0" collapsed="false">
      <c r="A636" s="8" t="s">
        <v>7750</v>
      </c>
      <c r="B636" s="8" t="s">
        <v>7750</v>
      </c>
      <c r="C636" s="2" t="s">
        <v>7751</v>
      </c>
      <c r="D636" s="2" t="s">
        <v>144</v>
      </c>
      <c r="E636" s="2" t="s">
        <v>145</v>
      </c>
      <c r="F636" s="9" t="n">
        <f aca="false">Precios!R636</f>
        <v>631</v>
      </c>
      <c r="G636" s="2" t="n">
        <v>0</v>
      </c>
      <c r="H636" s="10" t="str">
        <f aca="false">Parámetros!$B$28</f>
        <v>Nuevo</v>
      </c>
      <c r="I636" s="10" t="str">
        <f aca="false">Parámetros!$B$29</f>
        <v>Clásica</v>
      </c>
      <c r="J636" s="11" t="s">
        <v>7752</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7753</v>
      </c>
      <c r="P636" s="2" t="s">
        <v>7754</v>
      </c>
      <c r="Q636" s="2" t="s">
        <v>7755</v>
      </c>
      <c r="R636" s="2"/>
      <c r="S636" s="2"/>
      <c r="T636" s="2" t="s">
        <v>7756</v>
      </c>
      <c r="U636" s="2" t="n">
        <v>28</v>
      </c>
      <c r="V636" s="2" t="s">
        <v>133</v>
      </c>
      <c r="W636" s="2" t="n">
        <v>28</v>
      </c>
      <c r="X636" s="2" t="s">
        <v>7757</v>
      </c>
      <c r="Y636" s="2" t="s">
        <v>7758</v>
      </c>
      <c r="Z636" s="2" t="s">
        <v>136</v>
      </c>
      <c r="AA636" s="2" t="s">
        <v>81</v>
      </c>
      <c r="AB636" s="2"/>
      <c r="AC636" s="2"/>
      <c r="AD636" s="2"/>
      <c r="AE636" s="2"/>
      <c r="AF636" s="2" t="s">
        <v>7759</v>
      </c>
      <c r="AG636" s="2" t="s">
        <v>7760</v>
      </c>
      <c r="AH636" s="2" t="s">
        <v>7761</v>
      </c>
      <c r="AI636" s="2" t="s">
        <v>7762</v>
      </c>
      <c r="AJ636" s="2"/>
      <c r="AK636" s="2"/>
      <c r="AL636" s="2"/>
      <c r="AM636" s="2"/>
      <c r="AN636" s="2" t="s">
        <v>87</v>
      </c>
      <c r="AO636" s="2" t="s">
        <v>7763</v>
      </c>
      <c r="AP636" s="2" t="s">
        <v>89</v>
      </c>
    </row>
    <row r="637" customFormat="false" ht="15" hidden="false" customHeight="false" outlineLevel="0" collapsed="false">
      <c r="A637" s="8" t="s">
        <v>7764</v>
      </c>
      <c r="B637" s="8" t="s">
        <v>7764</v>
      </c>
      <c r="C637" s="2" t="s">
        <v>7765</v>
      </c>
      <c r="D637" s="2" t="s">
        <v>162</v>
      </c>
      <c r="E637" s="2" t="s">
        <v>163</v>
      </c>
      <c r="F637" s="9" t="n">
        <f aca="false">Precios!R637</f>
        <v>799</v>
      </c>
      <c r="G637" s="2" t="n">
        <v>36</v>
      </c>
      <c r="H637" s="10" t="str">
        <f aca="false">Parámetros!$B$28</f>
        <v>Nuevo</v>
      </c>
      <c r="I637" s="10" t="str">
        <f aca="false">Parámetros!$B$29</f>
        <v>Clásica</v>
      </c>
      <c r="J637" s="11" t="s">
        <v>7766</v>
      </c>
      <c r="K637" s="10" t="str">
        <f aca="false">Parámetros!$B$30</f>
        <v>Mercado Envíos</v>
      </c>
      <c r="L637" s="2" t="str">
        <f aca="false">IF(F637&gt;=Parámetros!$B$7,"Envío gratis (obligatorio en Mercado Libre)",Parámetros!$B$31)</f>
        <v>Envío gratis (obligatorio en Mercado Libre)</v>
      </c>
      <c r="M637" s="10" t="str">
        <f aca="false">Parámetros!$B$32</f>
        <v>No acepto</v>
      </c>
      <c r="N637" s="10" t="str">
        <f aca="false">Parámetros!$B$33</f>
        <v>Sin garantía</v>
      </c>
      <c r="O637" s="2" t="s">
        <v>7767</v>
      </c>
      <c r="P637" s="2" t="s">
        <v>166</v>
      </c>
      <c r="Q637" s="2" t="s">
        <v>601</v>
      </c>
      <c r="R637" s="2" t="s">
        <v>7768</v>
      </c>
      <c r="S637" s="2" t="s">
        <v>7769</v>
      </c>
      <c r="T637" s="2" t="s">
        <v>7770</v>
      </c>
      <c r="U637" s="2" t="n">
        <v>30</v>
      </c>
      <c r="V637" s="2" t="s">
        <v>171</v>
      </c>
      <c r="W637" s="2" t="n">
        <v>30</v>
      </c>
      <c r="X637" s="2"/>
      <c r="Y637" s="2"/>
      <c r="Z637" s="2"/>
      <c r="AA637" s="2" t="s">
        <v>7771</v>
      </c>
      <c r="AB637" s="2" t="s">
        <v>7772</v>
      </c>
      <c r="AC637" s="2"/>
      <c r="AD637" s="2" t="s">
        <v>816</v>
      </c>
      <c r="AE637" s="2"/>
      <c r="AF637" s="2"/>
      <c r="AG637" s="2" t="s">
        <v>7773</v>
      </c>
      <c r="AH637" s="2" t="s">
        <v>7774</v>
      </c>
      <c r="AI637" s="2" t="s">
        <v>7775</v>
      </c>
      <c r="AJ637" s="2" t="s">
        <v>7776</v>
      </c>
      <c r="AK637" s="2" t="s">
        <v>7777</v>
      </c>
      <c r="AL637" s="2" t="s">
        <v>7778</v>
      </c>
      <c r="AM637" s="2"/>
      <c r="AN637" s="2" t="s">
        <v>175</v>
      </c>
      <c r="AO637" s="2" t="s">
        <v>7779</v>
      </c>
      <c r="AP637" s="2" t="s">
        <v>89</v>
      </c>
    </row>
    <row r="638" customFormat="false" ht="15" hidden="false" customHeight="false" outlineLevel="0" collapsed="false">
      <c r="A638" s="8" t="s">
        <v>7780</v>
      </c>
      <c r="B638" s="8" t="s">
        <v>7780</v>
      </c>
      <c r="C638" s="2" t="s">
        <v>7781</v>
      </c>
      <c r="D638" s="2" t="s">
        <v>750</v>
      </c>
      <c r="E638" s="2" t="s">
        <v>751</v>
      </c>
      <c r="F638" s="9" t="n">
        <f aca="false">Precios!R638</f>
        <v>194</v>
      </c>
      <c r="G638" s="2" t="n">
        <v>194</v>
      </c>
      <c r="H638" s="10" t="str">
        <f aca="false">Parámetros!$B$28</f>
        <v>Nuevo</v>
      </c>
      <c r="I638" s="10" t="str">
        <f aca="false">Parámetros!$B$29</f>
        <v>Clásica</v>
      </c>
      <c r="J638" s="11" t="s">
        <v>7782</v>
      </c>
      <c r="K638" s="10" t="str">
        <f aca="false">Parámetros!$B$30</f>
        <v>Mercado Envíos</v>
      </c>
      <c r="L638" s="2" t="str">
        <f aca="false">IF(F638&gt;=Parámetros!$B$7,"Envío gratis (obligatorio en Mercado Libre)",Parámetros!$B$31)</f>
        <v>A cargo del comprador</v>
      </c>
      <c r="M638" s="10" t="str">
        <f aca="false">Parámetros!$B$32</f>
        <v>No acepto</v>
      </c>
      <c r="N638" s="10" t="str">
        <f aca="false">Parámetros!$B$33</f>
        <v>Sin garantía</v>
      </c>
      <c r="O638" s="2" t="s">
        <v>7783</v>
      </c>
      <c r="P638" s="2" t="s">
        <v>7784</v>
      </c>
      <c r="Q638" s="2" t="s">
        <v>7785</v>
      </c>
      <c r="R638" s="2" t="s">
        <v>7786</v>
      </c>
      <c r="S638" s="2" t="s">
        <v>7787</v>
      </c>
      <c r="T638" s="2" t="s">
        <v>7788</v>
      </c>
      <c r="U638" s="2" t="n">
        <v>50</v>
      </c>
      <c r="V638" s="2" t="s">
        <v>77</v>
      </c>
      <c r="W638" s="2" t="n">
        <v>1</v>
      </c>
      <c r="X638" s="2" t="s">
        <v>7789</v>
      </c>
      <c r="Y638" s="2"/>
      <c r="Z638" s="2" t="s">
        <v>4114</v>
      </c>
      <c r="AA638" s="2" t="s">
        <v>7790</v>
      </c>
      <c r="AB638" s="2"/>
      <c r="AC638" s="2"/>
      <c r="AD638" s="2"/>
      <c r="AE638" s="2"/>
      <c r="AF638" s="2"/>
      <c r="AG638" s="2" t="s">
        <v>7791</v>
      </c>
      <c r="AH638" s="2" t="s">
        <v>7792</v>
      </c>
      <c r="AI638" s="2"/>
      <c r="AJ638" s="2"/>
      <c r="AK638" s="2"/>
      <c r="AL638" s="2"/>
      <c r="AM638" s="2"/>
      <c r="AN638" s="2" t="s">
        <v>87</v>
      </c>
      <c r="AO638" s="2" t="s">
        <v>7793</v>
      </c>
      <c r="AP638" s="2" t="s">
        <v>89</v>
      </c>
    </row>
    <row r="639" customFormat="false" ht="15" hidden="false" customHeight="false" outlineLevel="0" collapsed="false">
      <c r="A639" s="8" t="s">
        <v>7794</v>
      </c>
      <c r="B639" s="8" t="s">
        <v>7794</v>
      </c>
      <c r="C639" s="2" t="s">
        <v>7795</v>
      </c>
      <c r="D639" s="2" t="s">
        <v>1059</v>
      </c>
      <c r="E639" s="2" t="s">
        <v>1060</v>
      </c>
      <c r="F639" s="9" t="n">
        <f aca="false">Precios!R639</f>
        <v>632.54</v>
      </c>
      <c r="G639" s="2" t="n">
        <v>0</v>
      </c>
      <c r="H639" s="10" t="str">
        <f aca="false">Parámetros!$B$28</f>
        <v>Nuevo</v>
      </c>
      <c r="I639" s="10" t="str">
        <f aca="false">Parámetros!$B$29</f>
        <v>Clásica</v>
      </c>
      <c r="J639" s="11" t="s">
        <v>7796</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7797</v>
      </c>
      <c r="P639" s="2" t="s">
        <v>7798</v>
      </c>
      <c r="Q639" s="2" t="s">
        <v>7799</v>
      </c>
      <c r="R639" s="2"/>
      <c r="S639" s="2"/>
      <c r="T639" s="2" t="s">
        <v>7800</v>
      </c>
      <c r="U639" s="2" t="n">
        <v>30</v>
      </c>
      <c r="V639" s="2" t="s">
        <v>133</v>
      </c>
      <c r="W639" s="2" t="n">
        <v>30</v>
      </c>
      <c r="X639" s="2" t="s">
        <v>7801</v>
      </c>
      <c r="Y639" s="2" t="s">
        <v>7802</v>
      </c>
      <c r="Z639" s="2" t="s">
        <v>136</v>
      </c>
      <c r="AA639" s="2"/>
      <c r="AB639" s="2"/>
      <c r="AC639" s="2"/>
      <c r="AD639" s="2"/>
      <c r="AE639" s="2"/>
      <c r="AF639" s="2" t="s">
        <v>7803</v>
      </c>
      <c r="AG639" s="2" t="s">
        <v>7804</v>
      </c>
      <c r="AH639" s="2" t="s">
        <v>7805</v>
      </c>
      <c r="AI639" s="2" t="s">
        <v>7806</v>
      </c>
      <c r="AJ639" s="2" t="s">
        <v>7807</v>
      </c>
      <c r="AK639" s="2" t="s">
        <v>7808</v>
      </c>
      <c r="AL639" s="2"/>
      <c r="AM639" s="2"/>
      <c r="AN639" s="2" t="s">
        <v>87</v>
      </c>
      <c r="AO639" s="2" t="s">
        <v>7809</v>
      </c>
      <c r="AP639" s="2" t="s">
        <v>89</v>
      </c>
    </row>
    <row r="640" customFormat="false" ht="15" hidden="false" customHeight="false" outlineLevel="0" collapsed="false">
      <c r="A640" s="8" t="s">
        <v>7810</v>
      </c>
      <c r="B640" s="8" t="s">
        <v>7810</v>
      </c>
      <c r="C640" s="2" t="s">
        <v>7811</v>
      </c>
      <c r="D640" s="2" t="s">
        <v>5288</v>
      </c>
      <c r="E640" s="2" t="s">
        <v>5289</v>
      </c>
      <c r="F640" s="9" t="n">
        <f aca="false">Precios!R640</f>
        <v>389</v>
      </c>
      <c r="G640" s="2" t="n">
        <v>65</v>
      </c>
      <c r="H640" s="10" t="str">
        <f aca="false">Parámetros!$B$28</f>
        <v>Nuevo</v>
      </c>
      <c r="I640" s="10" t="str">
        <f aca="false">Parámetros!$B$29</f>
        <v>Clásica</v>
      </c>
      <c r="J640" s="11" t="s">
        <v>7812</v>
      </c>
      <c r="K640" s="10" t="str">
        <f aca="false">Parámetros!$B$30</f>
        <v>Mercado Envíos</v>
      </c>
      <c r="L640" s="2" t="str">
        <f aca="false">IF(F640&gt;=Parámetros!$B$7,"Envío gratis (obligatorio en Mercado Libre)",Parámetros!$B$31)</f>
        <v>Envío gratis (obligatorio en Mercado Libre)</v>
      </c>
      <c r="M640" s="10" t="str">
        <f aca="false">Parámetros!$B$32</f>
        <v>No acepto</v>
      </c>
      <c r="N640" s="10" t="str">
        <f aca="false">Parámetros!$B$33</f>
        <v>Sin garantía</v>
      </c>
      <c r="O640" s="2" t="s">
        <v>7813</v>
      </c>
      <c r="P640" s="2" t="s">
        <v>3370</v>
      </c>
      <c r="Q640" s="2" t="s">
        <v>617</v>
      </c>
      <c r="R640" s="2" t="s">
        <v>7814</v>
      </c>
      <c r="S640" s="2" t="s">
        <v>7815</v>
      </c>
      <c r="T640" s="2" t="s">
        <v>3695</v>
      </c>
      <c r="U640" s="2" t="n">
        <v>700</v>
      </c>
      <c r="V640" s="2" t="s">
        <v>77</v>
      </c>
      <c r="W640" s="2" t="n">
        <v>1</v>
      </c>
      <c r="X640" s="2"/>
      <c r="Y640" s="2"/>
      <c r="Z640" s="2"/>
      <c r="AA640" s="2"/>
      <c r="AB640" s="2"/>
      <c r="AC640" s="2"/>
      <c r="AD640" s="2"/>
      <c r="AE640" s="2" t="s">
        <v>2622</v>
      </c>
      <c r="AF640" s="2"/>
      <c r="AG640" s="2" t="s">
        <v>7816</v>
      </c>
      <c r="AH640" s="2" t="s">
        <v>7817</v>
      </c>
      <c r="AI640" s="2" t="s">
        <v>7818</v>
      </c>
      <c r="AJ640" s="2"/>
      <c r="AK640" s="2"/>
      <c r="AL640" s="2"/>
      <c r="AM640" s="2"/>
      <c r="AN640" s="2" t="s">
        <v>175</v>
      </c>
      <c r="AO640" s="2" t="s">
        <v>7819</v>
      </c>
      <c r="AP640" s="2" t="s">
        <v>89</v>
      </c>
    </row>
    <row r="641" customFormat="false" ht="15" hidden="false" customHeight="false" outlineLevel="0" collapsed="false">
      <c r="A641" s="8" t="s">
        <v>7820</v>
      </c>
      <c r="B641" s="8" t="s">
        <v>7820</v>
      </c>
      <c r="C641" s="2" t="s">
        <v>7821</v>
      </c>
      <c r="D641" s="2" t="s">
        <v>596</v>
      </c>
      <c r="E641" s="2" t="s">
        <v>597</v>
      </c>
      <c r="F641" s="9" t="n">
        <f aca="false">Precios!R641</f>
        <v>187</v>
      </c>
      <c r="G641" s="2" t="n">
        <v>41</v>
      </c>
      <c r="H641" s="10" t="str">
        <f aca="false">Parámetros!$B$28</f>
        <v>Nuevo</v>
      </c>
      <c r="I641" s="10" t="str">
        <f aca="false">Parámetros!$B$29</f>
        <v>Clásica</v>
      </c>
      <c r="J641" s="11" t="s">
        <v>7822</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7823</v>
      </c>
      <c r="P641" s="2" t="s">
        <v>3671</v>
      </c>
      <c r="Q641" s="2" t="s">
        <v>3672</v>
      </c>
      <c r="R641" s="2" t="s">
        <v>7824</v>
      </c>
      <c r="S641" s="2" t="s">
        <v>7825</v>
      </c>
      <c r="T641" s="2" t="s">
        <v>7107</v>
      </c>
      <c r="U641" s="2" t="n">
        <v>10</v>
      </c>
      <c r="V641" s="2" t="s">
        <v>171</v>
      </c>
      <c r="W641" s="2" t="n">
        <v>10</v>
      </c>
      <c r="X641" s="2"/>
      <c r="Y641" s="2"/>
      <c r="Z641" s="2"/>
      <c r="AA641" s="2"/>
      <c r="AB641" s="2" t="s">
        <v>7826</v>
      </c>
      <c r="AC641" s="2"/>
      <c r="AD641" s="2" t="s">
        <v>103</v>
      </c>
      <c r="AE641" s="2"/>
      <c r="AF641" s="2"/>
      <c r="AG641" s="2" t="s">
        <v>7827</v>
      </c>
      <c r="AH641" s="2" t="s">
        <v>7828</v>
      </c>
      <c r="AI641" s="2" t="s">
        <v>7829</v>
      </c>
      <c r="AJ641" s="2"/>
      <c r="AK641" s="2"/>
      <c r="AL641" s="2"/>
      <c r="AM641" s="2"/>
      <c r="AN641" s="2" t="s">
        <v>175</v>
      </c>
      <c r="AO641" s="2" t="s">
        <v>7830</v>
      </c>
      <c r="AP641" s="2" t="s">
        <v>89</v>
      </c>
    </row>
    <row r="642" customFormat="false" ht="15" hidden="false" customHeight="false" outlineLevel="0" collapsed="false">
      <c r="A642" s="8" t="s">
        <v>7831</v>
      </c>
      <c r="B642" s="8" t="s">
        <v>7831</v>
      </c>
      <c r="C642" s="2" t="s">
        <v>7832</v>
      </c>
      <c r="D642" s="2" t="s">
        <v>144</v>
      </c>
      <c r="E642" s="2" t="s">
        <v>145</v>
      </c>
      <c r="F642" s="9" t="n">
        <f aca="false">Precios!R642</f>
        <v>1079</v>
      </c>
      <c r="G642" s="2" t="n">
        <v>36</v>
      </c>
      <c r="H642" s="10" t="str">
        <f aca="false">Parámetros!$B$28</f>
        <v>Nuevo</v>
      </c>
      <c r="I642" s="10" t="str">
        <f aca="false">Parámetros!$B$29</f>
        <v>Clásica</v>
      </c>
      <c r="J642" s="11" t="s">
        <v>7833</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t="s">
        <v>7834</v>
      </c>
      <c r="P642" s="2" t="s">
        <v>7835</v>
      </c>
      <c r="Q642" s="2" t="s">
        <v>755</v>
      </c>
      <c r="R642" s="2"/>
      <c r="S642" s="2"/>
      <c r="T642" s="2" t="s">
        <v>7800</v>
      </c>
      <c r="U642" s="2" t="n">
        <v>30</v>
      </c>
      <c r="V642" s="2" t="s">
        <v>133</v>
      </c>
      <c r="W642" s="2" t="n">
        <v>30</v>
      </c>
      <c r="X642" s="2" t="s">
        <v>7836</v>
      </c>
      <c r="Y642" s="2" t="s">
        <v>7837</v>
      </c>
      <c r="Z642" s="2" t="s">
        <v>136</v>
      </c>
      <c r="AA642" s="2"/>
      <c r="AB642" s="2"/>
      <c r="AC642" s="2"/>
      <c r="AD642" s="2"/>
      <c r="AE642" s="2"/>
      <c r="AF642" s="2"/>
      <c r="AG642" s="2" t="s">
        <v>7838</v>
      </c>
      <c r="AH642" s="2" t="s">
        <v>7839</v>
      </c>
      <c r="AI642" s="2" t="s">
        <v>7840</v>
      </c>
      <c r="AJ642" s="2"/>
      <c r="AK642" s="2"/>
      <c r="AL642" s="2"/>
      <c r="AM642" s="2"/>
      <c r="AN642" s="2" t="s">
        <v>87</v>
      </c>
      <c r="AO642" s="2" t="s">
        <v>7841</v>
      </c>
      <c r="AP642" s="2" t="s">
        <v>89</v>
      </c>
    </row>
    <row r="643" customFormat="false" ht="15" hidden="false" customHeight="false" outlineLevel="0" collapsed="false">
      <c r="A643" s="8" t="s">
        <v>7842</v>
      </c>
      <c r="B643" s="8" t="s">
        <v>7842</v>
      </c>
      <c r="C643" s="2" t="s">
        <v>7843</v>
      </c>
      <c r="D643" s="2" t="s">
        <v>445</v>
      </c>
      <c r="E643" s="2" t="s">
        <v>446</v>
      </c>
      <c r="F643" s="9" t="n">
        <f aca="false">Precios!R643</f>
        <v>511</v>
      </c>
      <c r="G643" s="2" t="n">
        <v>8</v>
      </c>
      <c r="H643" s="10" t="str">
        <f aca="false">Parámetros!$B$28</f>
        <v>Nuevo</v>
      </c>
      <c r="I643" s="10" t="str">
        <f aca="false">Parámetros!$B$29</f>
        <v>Clásica</v>
      </c>
      <c r="J643" s="11" t="s">
        <v>7844</v>
      </c>
      <c r="K643" s="10" t="str">
        <f aca="false">Parámetros!$B$30</f>
        <v>Mercado Envíos</v>
      </c>
      <c r="L643" s="2" t="str">
        <f aca="false">IF(F643&gt;=Parámetros!$B$7,"Envío gratis (obligatorio en Mercado Libre)",Parámetros!$B$31)</f>
        <v>Envío gratis (obligatorio en Mercado Libre)</v>
      </c>
      <c r="M643" s="10" t="str">
        <f aca="false">Parámetros!$B$32</f>
        <v>No acepto</v>
      </c>
      <c r="N643" s="10" t="str">
        <f aca="false">Parámetros!$B$33</f>
        <v>Sin garantía</v>
      </c>
      <c r="O643" s="2" t="s">
        <v>7845</v>
      </c>
      <c r="P643" s="2" t="s">
        <v>1083</v>
      </c>
      <c r="Q643" s="2" t="s">
        <v>7846</v>
      </c>
      <c r="R643" s="2"/>
      <c r="S643" s="2"/>
      <c r="T643" s="2" t="s">
        <v>7847</v>
      </c>
      <c r="U643" s="2" t="n">
        <v>120</v>
      </c>
      <c r="V643" s="2" t="s">
        <v>77</v>
      </c>
      <c r="W643" s="2" t="n">
        <v>1</v>
      </c>
      <c r="X643" s="2" t="s">
        <v>7848</v>
      </c>
      <c r="Y643" s="2" t="s">
        <v>3650</v>
      </c>
      <c r="Z643" s="2" t="s">
        <v>136</v>
      </c>
      <c r="AA643" s="2"/>
      <c r="AB643" s="2"/>
      <c r="AC643" s="2"/>
      <c r="AD643" s="2"/>
      <c r="AE643" s="2"/>
      <c r="AF643" s="2" t="s">
        <v>7849</v>
      </c>
      <c r="AG643" s="2" t="s">
        <v>7850</v>
      </c>
      <c r="AH643" s="2" t="s">
        <v>7851</v>
      </c>
      <c r="AI643" s="2" t="s">
        <v>7852</v>
      </c>
      <c r="AJ643" s="2"/>
      <c r="AK643" s="2"/>
      <c r="AL643" s="2"/>
      <c r="AM643" s="2"/>
      <c r="AN643" s="2" t="s">
        <v>87</v>
      </c>
      <c r="AO643" s="2" t="s">
        <v>7853</v>
      </c>
      <c r="AP643" s="2" t="s">
        <v>89</v>
      </c>
    </row>
    <row r="644" customFormat="false" ht="15" hidden="false" customHeight="false" outlineLevel="0" collapsed="false">
      <c r="A644" s="8" t="s">
        <v>7854</v>
      </c>
      <c r="B644" s="8" t="s">
        <v>7854</v>
      </c>
      <c r="C644" s="2" t="s">
        <v>7855</v>
      </c>
      <c r="D644" s="2" t="s">
        <v>445</v>
      </c>
      <c r="E644" s="2" t="s">
        <v>446</v>
      </c>
      <c r="F644" s="9" t="n">
        <f aca="false">Precios!R644</f>
        <v>969</v>
      </c>
      <c r="G644" s="2" t="n">
        <v>59</v>
      </c>
      <c r="H644" s="10" t="str">
        <f aca="false">Parámetros!$B$28</f>
        <v>Nuevo</v>
      </c>
      <c r="I644" s="10" t="str">
        <f aca="false">Parámetros!$B$29</f>
        <v>Clásica</v>
      </c>
      <c r="J644" s="11" t="s">
        <v>7856</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t="s">
        <v>7857</v>
      </c>
      <c r="P644" s="2" t="s">
        <v>7858</v>
      </c>
      <c r="Q644" s="2" t="s">
        <v>7846</v>
      </c>
      <c r="R644" s="2"/>
      <c r="S644" s="2"/>
      <c r="T644" s="2" t="s">
        <v>7859</v>
      </c>
      <c r="U644" s="2" t="n">
        <v>7</v>
      </c>
      <c r="V644" s="2" t="s">
        <v>133</v>
      </c>
      <c r="W644" s="2" t="n">
        <v>7</v>
      </c>
      <c r="X644" s="2" t="s">
        <v>7860</v>
      </c>
      <c r="Y644" s="2" t="s">
        <v>912</v>
      </c>
      <c r="Z644" s="2" t="s">
        <v>136</v>
      </c>
      <c r="AA644" s="2"/>
      <c r="AB644" s="2"/>
      <c r="AC644" s="2"/>
      <c r="AD644" s="2"/>
      <c r="AE644" s="2"/>
      <c r="AF644" s="2" t="s">
        <v>7861</v>
      </c>
      <c r="AG644" s="2" t="s">
        <v>7862</v>
      </c>
      <c r="AH644" s="2" t="s">
        <v>7863</v>
      </c>
      <c r="AI644" s="2"/>
      <c r="AJ644" s="2"/>
      <c r="AK644" s="2"/>
      <c r="AL644" s="2"/>
      <c r="AM644" s="2"/>
      <c r="AN644" s="2" t="s">
        <v>87</v>
      </c>
      <c r="AO644" s="2" t="s">
        <v>7864</v>
      </c>
      <c r="AP644" s="2" t="s">
        <v>89</v>
      </c>
    </row>
    <row r="645" customFormat="false" ht="15" hidden="false" customHeight="false" outlineLevel="0" collapsed="false">
      <c r="A645" s="8" t="s">
        <v>7865</v>
      </c>
      <c r="B645" s="8" t="s">
        <v>7865</v>
      </c>
      <c r="C645" s="2" t="s">
        <v>7866</v>
      </c>
      <c r="D645" s="2" t="s">
        <v>144</v>
      </c>
      <c r="E645" s="2" t="s">
        <v>145</v>
      </c>
      <c r="F645" s="9" t="n">
        <f aca="false">Precios!R645</f>
        <v>857.33</v>
      </c>
      <c r="G645" s="2" t="n">
        <v>5</v>
      </c>
      <c r="H645" s="10" t="str">
        <f aca="false">Parámetros!$B$28</f>
        <v>Nuevo</v>
      </c>
      <c r="I645" s="10" t="str">
        <f aca="false">Parámetros!$B$29</f>
        <v>Clásica</v>
      </c>
      <c r="J645" s="11" t="s">
        <v>7867</v>
      </c>
      <c r="K645" s="10" t="str">
        <f aca="false">Parámetros!$B$30</f>
        <v>Mercado Envíos</v>
      </c>
      <c r="L645" s="2" t="str">
        <f aca="false">IF(F645&gt;=Parámetros!$B$7,"Envío gratis (obligatorio en Mercado Libre)",Parámetros!$B$31)</f>
        <v>Envío gratis (obligatorio en Mercado Libre)</v>
      </c>
      <c r="M645" s="10" t="str">
        <f aca="false">Parámetros!$B$32</f>
        <v>No acepto</v>
      </c>
      <c r="N645" s="10" t="str">
        <f aca="false">Parámetros!$B$33</f>
        <v>Sin garantía</v>
      </c>
      <c r="O645" s="2" t="s">
        <v>7868</v>
      </c>
      <c r="P645" s="2" t="s">
        <v>7869</v>
      </c>
      <c r="Q645" s="2" t="s">
        <v>949</v>
      </c>
      <c r="R645" s="2" t="s">
        <v>7870</v>
      </c>
      <c r="S645" s="2"/>
      <c r="T645" s="2" t="s">
        <v>7871</v>
      </c>
      <c r="U645" s="2" t="n">
        <v>60</v>
      </c>
      <c r="V645" s="2" t="s">
        <v>133</v>
      </c>
      <c r="W645" s="2" t="n">
        <v>60</v>
      </c>
      <c r="X645" s="2" t="s">
        <v>7872</v>
      </c>
      <c r="Y645" s="2" t="s">
        <v>7873</v>
      </c>
      <c r="Z645" s="2" t="s">
        <v>136</v>
      </c>
      <c r="AA645" s="2"/>
      <c r="AB645" s="2"/>
      <c r="AC645" s="2"/>
      <c r="AD645" s="2"/>
      <c r="AE645" s="2"/>
      <c r="AF645" s="2"/>
      <c r="AG645" s="2" t="s">
        <v>7874</v>
      </c>
      <c r="AH645" s="2" t="s">
        <v>7875</v>
      </c>
      <c r="AI645" s="2" t="s">
        <v>7876</v>
      </c>
      <c r="AJ645" s="2"/>
      <c r="AK645" s="2"/>
      <c r="AL645" s="2"/>
      <c r="AM645" s="2"/>
      <c r="AN645" s="2" t="s">
        <v>87</v>
      </c>
      <c r="AO645" s="2" t="s">
        <v>7877</v>
      </c>
      <c r="AP645" s="2" t="s">
        <v>89</v>
      </c>
    </row>
    <row r="646" customFormat="false" ht="15" hidden="false" customHeight="false" outlineLevel="0" collapsed="false">
      <c r="A646" s="8" t="s">
        <v>7878</v>
      </c>
      <c r="B646" s="8" t="s">
        <v>7878</v>
      </c>
      <c r="C646" s="2" t="s">
        <v>7879</v>
      </c>
      <c r="D646" s="2" t="s">
        <v>1988</v>
      </c>
      <c r="E646" s="2" t="s">
        <v>1989</v>
      </c>
      <c r="F646" s="9" t="n">
        <f aca="false">Precios!R646</f>
        <v>608</v>
      </c>
      <c r="G646" s="2" t="n">
        <v>58</v>
      </c>
      <c r="H646" s="10" t="str">
        <f aca="false">Parámetros!$B$28</f>
        <v>Nuevo</v>
      </c>
      <c r="I646" s="10" t="str">
        <f aca="false">Parámetros!$B$29</f>
        <v>Clásica</v>
      </c>
      <c r="J646" s="11" t="s">
        <v>7880</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c r="P646" s="2" t="s">
        <v>847</v>
      </c>
      <c r="Q646" s="2"/>
      <c r="R646" s="2"/>
      <c r="S646" s="2" t="s">
        <v>7881</v>
      </c>
      <c r="T646" s="2" t="s">
        <v>7882</v>
      </c>
      <c r="U646" s="2" t="n">
        <v>250</v>
      </c>
      <c r="V646" s="2" t="s">
        <v>77</v>
      </c>
      <c r="W646" s="2" t="n">
        <v>36</v>
      </c>
      <c r="X646" s="2" t="s">
        <v>7483</v>
      </c>
      <c r="Y646" s="2" t="s">
        <v>4531</v>
      </c>
      <c r="Z646" s="2" t="s">
        <v>7484</v>
      </c>
      <c r="AA646" s="2"/>
      <c r="AB646" s="2"/>
      <c r="AC646" s="2"/>
      <c r="AD646" s="2"/>
      <c r="AE646" s="2"/>
      <c r="AF646" s="2"/>
      <c r="AG646" s="2" t="s">
        <v>7883</v>
      </c>
      <c r="AH646" s="2" t="s">
        <v>7884</v>
      </c>
      <c r="AI646" s="2"/>
      <c r="AJ646" s="2"/>
      <c r="AK646" s="2"/>
      <c r="AL646" s="2"/>
      <c r="AM646" s="2"/>
      <c r="AN646" s="2" t="s">
        <v>87</v>
      </c>
      <c r="AO646" s="2" t="s">
        <v>7885</v>
      </c>
      <c r="AP646" s="2" t="s">
        <v>89</v>
      </c>
    </row>
    <row r="647" customFormat="false" ht="15" hidden="false" customHeight="false" outlineLevel="0" collapsed="false">
      <c r="A647" s="8" t="s">
        <v>7886</v>
      </c>
      <c r="B647" s="8" t="s">
        <v>7886</v>
      </c>
      <c r="C647" s="2" t="s">
        <v>7887</v>
      </c>
      <c r="D647" s="2" t="s">
        <v>612</v>
      </c>
      <c r="E647" s="2" t="s">
        <v>613</v>
      </c>
      <c r="F647" s="9" t="n">
        <f aca="false">Precios!R647</f>
        <v>56</v>
      </c>
      <c r="G647" s="2" t="n">
        <v>366</v>
      </c>
      <c r="H647" s="10" t="str">
        <f aca="false">Parámetros!$B$28</f>
        <v>Nuevo</v>
      </c>
      <c r="I647" s="10" t="str">
        <f aca="false">Parámetros!$B$29</f>
        <v>Clásica</v>
      </c>
      <c r="J647" s="11" t="s">
        <v>7888</v>
      </c>
      <c r="K647" s="10" t="str">
        <f aca="false">Parámetros!$B$30</f>
        <v>Mercado Envíos</v>
      </c>
      <c r="L647" s="2" t="str">
        <f aca="false">IF(F647&gt;=Parámetros!$B$7,"Envío gratis (obligatorio en Mercado Libre)",Parámetros!$B$31)</f>
        <v>A cargo del comprador</v>
      </c>
      <c r="M647" s="10" t="str">
        <f aca="false">Parámetros!$B$32</f>
        <v>No acepto</v>
      </c>
      <c r="N647" s="10" t="str">
        <f aca="false">Parámetros!$B$33</f>
        <v>Sin garantía</v>
      </c>
      <c r="O647" s="2" t="s">
        <v>7889</v>
      </c>
      <c r="P647" s="2" t="s">
        <v>616</v>
      </c>
      <c r="Q647" s="2" t="s">
        <v>617</v>
      </c>
      <c r="R647" s="2" t="s">
        <v>7890</v>
      </c>
      <c r="S647" s="2" t="s">
        <v>7891</v>
      </c>
      <c r="T647" s="2" t="s">
        <v>6066</v>
      </c>
      <c r="U647" s="2" t="n">
        <v>50</v>
      </c>
      <c r="V647" s="2" t="s">
        <v>100</v>
      </c>
      <c r="W647" s="2" t="n">
        <v>1</v>
      </c>
      <c r="X647" s="2" t="s">
        <v>7892</v>
      </c>
      <c r="Y647" s="2" t="s">
        <v>7893</v>
      </c>
      <c r="Z647" s="2"/>
      <c r="AA647" s="2" t="s">
        <v>253</v>
      </c>
      <c r="AB647" s="2"/>
      <c r="AC647" s="2" t="s">
        <v>1461</v>
      </c>
      <c r="AD647" s="2"/>
      <c r="AE647" s="2"/>
      <c r="AF647" s="2"/>
      <c r="AG647" s="2" t="s">
        <v>7894</v>
      </c>
      <c r="AH647" s="2" t="s">
        <v>7895</v>
      </c>
      <c r="AI647" s="2"/>
      <c r="AJ647" s="2"/>
      <c r="AK647" s="2"/>
      <c r="AL647" s="2"/>
      <c r="AM647" s="2"/>
      <c r="AN647" s="2" t="s">
        <v>175</v>
      </c>
      <c r="AO647" s="2" t="s">
        <v>7896</v>
      </c>
      <c r="AP647" s="2" t="s">
        <v>89</v>
      </c>
    </row>
    <row r="648" customFormat="false" ht="15" hidden="false" customHeight="false" outlineLevel="0" collapsed="false">
      <c r="A648" s="8" t="s">
        <v>7897</v>
      </c>
      <c r="B648" s="8" t="s">
        <v>7897</v>
      </c>
      <c r="C648" s="2" t="s">
        <v>7898</v>
      </c>
      <c r="D648" s="2" t="s">
        <v>445</v>
      </c>
      <c r="E648" s="2" t="s">
        <v>446</v>
      </c>
      <c r="F648" s="9" t="n">
        <f aca="false">Precios!R648</f>
        <v>573</v>
      </c>
      <c r="G648" s="2" t="n">
        <v>0</v>
      </c>
      <c r="H648" s="10" t="str">
        <f aca="false">Parámetros!$B$28</f>
        <v>Nuevo</v>
      </c>
      <c r="I648" s="10" t="str">
        <f aca="false">Parámetros!$B$29</f>
        <v>Clásica</v>
      </c>
      <c r="J648" s="11" t="s">
        <v>7899</v>
      </c>
      <c r="K648" s="10" t="str">
        <f aca="false">Parámetros!$B$30</f>
        <v>Mercado Envíos</v>
      </c>
      <c r="L648" s="2" t="str">
        <f aca="false">IF(F648&gt;=Parámetros!$B$7,"Envío gratis (obligatorio en Mercado Libre)",Parámetros!$B$31)</f>
        <v>Envío gratis (obligatorio en Mercado Libre)</v>
      </c>
      <c r="M648" s="10" t="str">
        <f aca="false">Parámetros!$B$32</f>
        <v>No acepto</v>
      </c>
      <c r="N648" s="10" t="str">
        <f aca="false">Parámetros!$B$33</f>
        <v>Sin garantía</v>
      </c>
      <c r="O648" s="2" t="s">
        <v>7900</v>
      </c>
      <c r="P648" s="2" t="s">
        <v>7901</v>
      </c>
      <c r="Q648" s="2" t="s">
        <v>7902</v>
      </c>
      <c r="R648" s="2"/>
      <c r="S648" s="2"/>
      <c r="T648" s="2" t="s">
        <v>7903</v>
      </c>
      <c r="U648" s="2" t="n">
        <v>3</v>
      </c>
      <c r="V648" s="2" t="s">
        <v>100</v>
      </c>
      <c r="W648" s="2" t="n">
        <v>1</v>
      </c>
      <c r="X648" s="2" t="s">
        <v>7904</v>
      </c>
      <c r="Y648" s="2" t="s">
        <v>7905</v>
      </c>
      <c r="Z648" s="2" t="s">
        <v>136</v>
      </c>
      <c r="AA648" s="2" t="s">
        <v>81</v>
      </c>
      <c r="AB648" s="2"/>
      <c r="AC648" s="2"/>
      <c r="AD648" s="2"/>
      <c r="AE648" s="2"/>
      <c r="AF648" s="2"/>
      <c r="AG648" s="2" t="s">
        <v>7906</v>
      </c>
      <c r="AH648" s="2" t="s">
        <v>7907</v>
      </c>
      <c r="AI648" s="2" t="s">
        <v>7908</v>
      </c>
      <c r="AJ648" s="2"/>
      <c r="AK648" s="2"/>
      <c r="AL648" s="2"/>
      <c r="AM648" s="2"/>
      <c r="AN648" s="2" t="s">
        <v>87</v>
      </c>
      <c r="AO648" s="2" t="s">
        <v>7909</v>
      </c>
      <c r="AP648" s="2" t="s">
        <v>89</v>
      </c>
    </row>
    <row r="649" customFormat="false" ht="15" hidden="false" customHeight="false" outlineLevel="0" collapsed="false">
      <c r="A649" s="8" t="s">
        <v>7910</v>
      </c>
      <c r="B649" s="8" t="s">
        <v>7910</v>
      </c>
      <c r="C649" s="2" t="s">
        <v>7911</v>
      </c>
      <c r="D649" s="2" t="s">
        <v>1811</v>
      </c>
      <c r="E649" s="2" t="s">
        <v>1812</v>
      </c>
      <c r="F649" s="9" t="n">
        <f aca="false">Precios!R649</f>
        <v>89</v>
      </c>
      <c r="G649" s="2" t="n">
        <v>344</v>
      </c>
      <c r="H649" s="10" t="str">
        <f aca="false">Parámetros!$B$28</f>
        <v>Nuevo</v>
      </c>
      <c r="I649" s="10" t="str">
        <f aca="false">Parámetros!$B$29</f>
        <v>Clásica</v>
      </c>
      <c r="J649" s="11" t="s">
        <v>7912</v>
      </c>
      <c r="K649" s="10" t="str">
        <f aca="false">Parámetros!$B$30</f>
        <v>Mercado Envíos</v>
      </c>
      <c r="L649" s="2" t="str">
        <f aca="false">IF(F649&gt;=Parámetros!$B$7,"Envío gratis (obligatorio en Mercado Libre)",Parámetros!$B$31)</f>
        <v>A cargo del comprador</v>
      </c>
      <c r="M649" s="10" t="str">
        <f aca="false">Parámetros!$B$32</f>
        <v>No acepto</v>
      </c>
      <c r="N649" s="10" t="str">
        <f aca="false">Parámetros!$B$33</f>
        <v>Sin garantía</v>
      </c>
      <c r="O649" s="2" t="s">
        <v>7913</v>
      </c>
      <c r="P649" s="2" t="s">
        <v>7274</v>
      </c>
      <c r="Q649" s="2" t="s">
        <v>7274</v>
      </c>
      <c r="R649" s="2" t="s">
        <v>6849</v>
      </c>
      <c r="S649" s="2"/>
      <c r="T649" s="2" t="s">
        <v>7914</v>
      </c>
      <c r="U649" s="2" t="n">
        <v>60</v>
      </c>
      <c r="V649" s="2" t="s">
        <v>100</v>
      </c>
      <c r="W649" s="2" t="n">
        <v>1</v>
      </c>
      <c r="X649" s="2" t="s">
        <v>6850</v>
      </c>
      <c r="Y649" s="2" t="s">
        <v>7915</v>
      </c>
      <c r="Z649" s="2" t="s">
        <v>1819</v>
      </c>
      <c r="AA649" s="2"/>
      <c r="AB649" s="2"/>
      <c r="AC649" s="2"/>
      <c r="AD649" s="2"/>
      <c r="AE649" s="2"/>
      <c r="AF649" s="2"/>
      <c r="AG649" s="2" t="s">
        <v>7916</v>
      </c>
      <c r="AH649" s="2" t="s">
        <v>7917</v>
      </c>
      <c r="AI649" s="2" t="s">
        <v>7918</v>
      </c>
      <c r="AJ649" s="2"/>
      <c r="AK649" s="2"/>
      <c r="AL649" s="2"/>
      <c r="AM649" s="2"/>
      <c r="AN649" s="2" t="s">
        <v>87</v>
      </c>
      <c r="AO649" s="2" t="s">
        <v>7919</v>
      </c>
      <c r="AP649" s="2" t="s">
        <v>89</v>
      </c>
    </row>
    <row r="650" customFormat="false" ht="15" hidden="false" customHeight="false" outlineLevel="0" collapsed="false">
      <c r="A650" s="8" t="s">
        <v>7920</v>
      </c>
      <c r="B650" s="8" t="s">
        <v>7920</v>
      </c>
      <c r="C650" s="2" t="s">
        <v>7921</v>
      </c>
      <c r="D650" s="2" t="s">
        <v>303</v>
      </c>
      <c r="E650" s="2" t="s">
        <v>304</v>
      </c>
      <c r="F650" s="9" t="n">
        <f aca="false">Precios!R650</f>
        <v>479</v>
      </c>
      <c r="G650" s="2" t="n">
        <v>0</v>
      </c>
      <c r="H650" s="10" t="str">
        <f aca="false">Parámetros!$B$28</f>
        <v>Nuevo</v>
      </c>
      <c r="I650" s="10" t="str">
        <f aca="false">Parámetros!$B$29</f>
        <v>Clásica</v>
      </c>
      <c r="J650" s="11" t="s">
        <v>7922</v>
      </c>
      <c r="K650" s="10" t="str">
        <f aca="false">Parámetros!$B$30</f>
        <v>Mercado Envíos</v>
      </c>
      <c r="L650" s="2" t="str">
        <f aca="false">IF(F650&gt;=Parámetros!$B$7,"Envío gratis (obligatorio en Mercado Libre)",Parámetros!$B$31)</f>
        <v>Envío gratis (obligatorio en Mercado Libre)</v>
      </c>
      <c r="M650" s="10" t="str">
        <f aca="false">Parámetros!$B$32</f>
        <v>No acepto</v>
      </c>
      <c r="N650" s="10" t="str">
        <f aca="false">Parámetros!$B$33</f>
        <v>Sin garantía</v>
      </c>
      <c r="O650" s="2" t="s">
        <v>7923</v>
      </c>
      <c r="P650" s="2" t="s">
        <v>7924</v>
      </c>
      <c r="Q650" s="2"/>
      <c r="R650" s="2" t="s">
        <v>7088</v>
      </c>
      <c r="S650" s="2" t="s">
        <v>7925</v>
      </c>
      <c r="T650" s="2" t="s">
        <v>7926</v>
      </c>
      <c r="U650" s="2" t="n">
        <v>50</v>
      </c>
      <c r="V650" s="2" t="s">
        <v>77</v>
      </c>
      <c r="W650" s="2" t="n">
        <v>1</v>
      </c>
      <c r="X650" s="2" t="s">
        <v>7927</v>
      </c>
      <c r="Y650" s="2" t="s">
        <v>7928</v>
      </c>
      <c r="Z650" s="2" t="s">
        <v>136</v>
      </c>
      <c r="AA650" s="2" t="s">
        <v>7929</v>
      </c>
      <c r="AB650" s="2"/>
      <c r="AC650" s="2"/>
      <c r="AD650" s="2"/>
      <c r="AE650" s="2"/>
      <c r="AF650" s="2"/>
      <c r="AG650" s="2" t="s">
        <v>7930</v>
      </c>
      <c r="AH650" s="2" t="s">
        <v>7931</v>
      </c>
      <c r="AI650" s="2" t="s">
        <v>7932</v>
      </c>
      <c r="AJ650" s="2" t="s">
        <v>7933</v>
      </c>
      <c r="AK650" s="2"/>
      <c r="AL650" s="2"/>
      <c r="AM650" s="2"/>
      <c r="AN650" s="2" t="s">
        <v>87</v>
      </c>
      <c r="AO650" s="2" t="s">
        <v>7934</v>
      </c>
      <c r="AP650" s="2" t="s">
        <v>89</v>
      </c>
    </row>
    <row r="651" customFormat="false" ht="15" hidden="false" customHeight="false" outlineLevel="0" collapsed="false">
      <c r="A651" s="8" t="s">
        <v>7935</v>
      </c>
      <c r="B651" s="8" t="s">
        <v>7935</v>
      </c>
      <c r="C651" s="2" t="s">
        <v>7936</v>
      </c>
      <c r="D651" s="2" t="s">
        <v>5369</v>
      </c>
      <c r="E651" s="2" t="s">
        <v>5370</v>
      </c>
      <c r="F651" s="9" t="n">
        <f aca="false">Precios!R651</f>
        <v>598</v>
      </c>
      <c r="G651" s="2" t="n">
        <v>139</v>
      </c>
      <c r="H651" s="10" t="str">
        <f aca="false">Parámetros!$B$28</f>
        <v>Nuevo</v>
      </c>
      <c r="I651" s="10" t="str">
        <f aca="false">Parámetros!$B$29</f>
        <v>Clásica</v>
      </c>
      <c r="J651" s="11" t="s">
        <v>7937</v>
      </c>
      <c r="K651" s="10" t="str">
        <f aca="false">Parámetros!$B$30</f>
        <v>Mercado Envíos</v>
      </c>
      <c r="L651" s="2" t="str">
        <f aca="false">IF(F651&gt;=Parámetros!$B$7,"Envío gratis (obligatorio en Mercado Libre)",Parámetros!$B$31)</f>
        <v>Envío gratis (obligatorio en Mercado Libre)</v>
      </c>
      <c r="M651" s="10" t="str">
        <f aca="false">Parámetros!$B$32</f>
        <v>No acepto</v>
      </c>
      <c r="N651" s="10" t="str">
        <f aca="false">Parámetros!$B$33</f>
        <v>Sin garantía</v>
      </c>
      <c r="O651" s="2" t="s">
        <v>7938</v>
      </c>
      <c r="P651" s="2" t="s">
        <v>5373</v>
      </c>
      <c r="Q651" s="2" t="s">
        <v>7939</v>
      </c>
      <c r="R651" s="2" t="s">
        <v>5375</v>
      </c>
      <c r="S651" s="2" t="s">
        <v>7940</v>
      </c>
      <c r="T651" s="2" t="s">
        <v>5377</v>
      </c>
      <c r="U651" s="2" t="n">
        <v>3</v>
      </c>
      <c r="V651" s="2" t="s">
        <v>77</v>
      </c>
      <c r="W651" s="2" t="n">
        <v>100</v>
      </c>
      <c r="X651" s="2"/>
      <c r="Y651" s="2"/>
      <c r="Z651" s="2"/>
      <c r="AA651" s="2"/>
      <c r="AB651" s="2"/>
      <c r="AC651" s="2"/>
      <c r="AD651" s="2"/>
      <c r="AE651" s="2"/>
      <c r="AF651" s="2"/>
      <c r="AG651" s="2" t="s">
        <v>7941</v>
      </c>
      <c r="AH651" s="2" t="s">
        <v>7942</v>
      </c>
      <c r="AI651" s="2" t="s">
        <v>7943</v>
      </c>
      <c r="AJ651" s="2" t="s">
        <v>7944</v>
      </c>
      <c r="AK651" s="2"/>
      <c r="AL651" s="2"/>
      <c r="AM651" s="2"/>
      <c r="AN651" s="2" t="s">
        <v>87</v>
      </c>
      <c r="AO651" s="2" t="s">
        <v>7945</v>
      </c>
      <c r="AP651" s="2" t="s">
        <v>89</v>
      </c>
    </row>
    <row r="652" customFormat="false" ht="15" hidden="false" customHeight="false" outlineLevel="0" collapsed="false">
      <c r="A652" s="8" t="s">
        <v>7946</v>
      </c>
      <c r="B652" s="8" t="s">
        <v>7946</v>
      </c>
      <c r="C652" s="2" t="s">
        <v>7947</v>
      </c>
      <c r="D652" s="2" t="s">
        <v>240</v>
      </c>
      <c r="E652" s="2" t="s">
        <v>241</v>
      </c>
      <c r="F652" s="9" t="n">
        <f aca="false">Precios!R652</f>
        <v>142</v>
      </c>
      <c r="G652" s="2" t="n">
        <v>0</v>
      </c>
      <c r="H652" s="10" t="str">
        <f aca="false">Parámetros!$B$28</f>
        <v>Nuevo</v>
      </c>
      <c r="I652" s="10" t="str">
        <f aca="false">Parámetros!$B$29</f>
        <v>Clásica</v>
      </c>
      <c r="J652" s="11" t="s">
        <v>7948</v>
      </c>
      <c r="K652" s="10" t="str">
        <f aca="false">Parámetros!$B$30</f>
        <v>Mercado Envíos</v>
      </c>
      <c r="L652" s="2" t="str">
        <f aca="false">IF(F652&gt;=Parámetros!$B$7,"Envío gratis (obligatorio en Mercado Libre)",Parámetros!$B$31)</f>
        <v>A cargo del comprador</v>
      </c>
      <c r="M652" s="10" t="str">
        <f aca="false">Parámetros!$B$32</f>
        <v>No acepto</v>
      </c>
      <c r="N652" s="10" t="str">
        <f aca="false">Parámetros!$B$33</f>
        <v>Sin garantía</v>
      </c>
      <c r="O652" s="2" t="s">
        <v>7949</v>
      </c>
      <c r="P652" s="2" t="s">
        <v>7950</v>
      </c>
      <c r="Q652" s="2" t="s">
        <v>1641</v>
      </c>
      <c r="R652" s="2"/>
      <c r="S652" s="2"/>
      <c r="T652" s="2" t="s">
        <v>7951</v>
      </c>
      <c r="U652" s="2" t="n">
        <v>10</v>
      </c>
      <c r="V652" s="2" t="s">
        <v>133</v>
      </c>
      <c r="W652" s="2" t="n">
        <v>10</v>
      </c>
      <c r="X652" s="2" t="s">
        <v>589</v>
      </c>
      <c r="Y652" s="2" t="s">
        <v>7952</v>
      </c>
      <c r="Z652" s="2" t="s">
        <v>136</v>
      </c>
      <c r="AA652" s="2" t="s">
        <v>81</v>
      </c>
      <c r="AB652" s="2"/>
      <c r="AC652" s="2"/>
      <c r="AD652" s="2"/>
      <c r="AE652" s="2"/>
      <c r="AF652" s="2"/>
      <c r="AG652" s="2" t="s">
        <v>7953</v>
      </c>
      <c r="AH652" s="2" t="s">
        <v>7954</v>
      </c>
      <c r="AI652" s="2" t="s">
        <v>7955</v>
      </c>
      <c r="AJ652" s="2" t="s">
        <v>7956</v>
      </c>
      <c r="AK652" s="2"/>
      <c r="AL652" s="2"/>
      <c r="AM652" s="2"/>
      <c r="AN652" s="2" t="s">
        <v>87</v>
      </c>
      <c r="AO652" s="2" t="s">
        <v>7957</v>
      </c>
      <c r="AP652" s="2" t="s">
        <v>89</v>
      </c>
    </row>
    <row r="653" customFormat="false" ht="15" hidden="false" customHeight="false" outlineLevel="0" collapsed="false">
      <c r="A653" s="8" t="s">
        <v>7958</v>
      </c>
      <c r="B653" s="8" t="s">
        <v>7958</v>
      </c>
      <c r="C653" s="2" t="s">
        <v>7959</v>
      </c>
      <c r="D653" s="2" t="s">
        <v>750</v>
      </c>
      <c r="E653" s="2" t="s">
        <v>751</v>
      </c>
      <c r="F653" s="9" t="n">
        <f aca="false">Precios!R653</f>
        <v>2703.72</v>
      </c>
      <c r="G653" s="2" t="n">
        <v>52</v>
      </c>
      <c r="H653" s="10" t="str">
        <f aca="false">Parámetros!$B$28</f>
        <v>Nuevo</v>
      </c>
      <c r="I653" s="10" t="str">
        <f aca="false">Parámetros!$B$29</f>
        <v>Clásica</v>
      </c>
      <c r="J653" s="11" t="s">
        <v>7960</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t="s">
        <v>7961</v>
      </c>
      <c r="P653" s="2" t="s">
        <v>335</v>
      </c>
      <c r="Q653" s="2" t="s">
        <v>336</v>
      </c>
      <c r="R653" s="2" t="s">
        <v>337</v>
      </c>
      <c r="S653" s="2" t="s">
        <v>7962</v>
      </c>
      <c r="T653" s="2" t="s">
        <v>7963</v>
      </c>
      <c r="U653" s="2" t="n">
        <v>0.5</v>
      </c>
      <c r="V653" s="2" t="s">
        <v>77</v>
      </c>
      <c r="W653" s="2" t="n">
        <v>12</v>
      </c>
      <c r="X653" s="2" t="s">
        <v>7964</v>
      </c>
      <c r="Y653" s="2"/>
      <c r="Z653" s="2" t="s">
        <v>5529</v>
      </c>
      <c r="AA653" s="2"/>
      <c r="AB653" s="2"/>
      <c r="AC653" s="2"/>
      <c r="AD653" s="2"/>
      <c r="AE653" s="2"/>
      <c r="AF653" s="2" t="s">
        <v>5530</v>
      </c>
      <c r="AG653" s="2" t="s">
        <v>7965</v>
      </c>
      <c r="AH653" s="2" t="s">
        <v>7966</v>
      </c>
      <c r="AI653" s="2" t="s">
        <v>7967</v>
      </c>
      <c r="AJ653" s="2"/>
      <c r="AK653" s="2"/>
      <c r="AL653" s="2"/>
      <c r="AM653" s="2"/>
      <c r="AN653" s="2" t="s">
        <v>87</v>
      </c>
      <c r="AO653" s="2" t="s">
        <v>7968</v>
      </c>
      <c r="AP653" s="2" t="s">
        <v>89</v>
      </c>
    </row>
    <row r="654" customFormat="false" ht="15" hidden="false" customHeight="false" outlineLevel="0" collapsed="false">
      <c r="A654" s="8" t="s">
        <v>7969</v>
      </c>
      <c r="B654" s="8" t="s">
        <v>7969</v>
      </c>
      <c r="C654" s="2" t="s">
        <v>7970</v>
      </c>
      <c r="D654" s="2" t="s">
        <v>303</v>
      </c>
      <c r="E654" s="2" t="s">
        <v>304</v>
      </c>
      <c r="F654" s="9" t="n">
        <f aca="false">Precios!R654</f>
        <v>409</v>
      </c>
      <c r="G654" s="2" t="n">
        <v>0</v>
      </c>
      <c r="H654" s="10" t="str">
        <f aca="false">Parámetros!$B$28</f>
        <v>Nuevo</v>
      </c>
      <c r="I654" s="10" t="str">
        <f aca="false">Parámetros!$B$29</f>
        <v>Clásica</v>
      </c>
      <c r="J654" s="11" t="s">
        <v>7971</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t="s">
        <v>7972</v>
      </c>
      <c r="P654" s="2" t="s">
        <v>6976</v>
      </c>
      <c r="Q654" s="2" t="s">
        <v>541</v>
      </c>
      <c r="R654" s="2" t="s">
        <v>6977</v>
      </c>
      <c r="S654" s="2"/>
      <c r="T654" s="2" t="s">
        <v>1298</v>
      </c>
      <c r="U654" s="2" t="n">
        <v>60</v>
      </c>
      <c r="V654" s="2" t="s">
        <v>133</v>
      </c>
      <c r="W654" s="2" t="n">
        <v>1</v>
      </c>
      <c r="X654" s="2" t="s">
        <v>6978</v>
      </c>
      <c r="Y654" s="2" t="s">
        <v>7973</v>
      </c>
      <c r="Z654" s="2" t="s">
        <v>136</v>
      </c>
      <c r="AA654" s="2" t="s">
        <v>7974</v>
      </c>
      <c r="AB654" s="2"/>
      <c r="AC654" s="2"/>
      <c r="AD654" s="2"/>
      <c r="AE654" s="2"/>
      <c r="AF654" s="2"/>
      <c r="AG654" s="2" t="s">
        <v>7975</v>
      </c>
      <c r="AH654" s="2" t="s">
        <v>7976</v>
      </c>
      <c r="AI654" s="2" t="s">
        <v>7977</v>
      </c>
      <c r="AJ654" s="2" t="s">
        <v>7978</v>
      </c>
      <c r="AK654" s="2"/>
      <c r="AL654" s="2"/>
      <c r="AM654" s="2"/>
      <c r="AN654" s="2" t="s">
        <v>87</v>
      </c>
      <c r="AO654" s="2" t="s">
        <v>7979</v>
      </c>
      <c r="AP654" s="2" t="s">
        <v>89</v>
      </c>
    </row>
    <row r="655" customFormat="false" ht="15" hidden="false" customHeight="false" outlineLevel="0" collapsed="false">
      <c r="A655" s="8" t="s">
        <v>7980</v>
      </c>
      <c r="B655" s="8" t="s">
        <v>7980</v>
      </c>
      <c r="C655" s="2" t="s">
        <v>7981</v>
      </c>
      <c r="D655" s="2" t="s">
        <v>6132</v>
      </c>
      <c r="E655" s="2" t="s">
        <v>6133</v>
      </c>
      <c r="F655" s="9" t="n">
        <f aca="false">Precios!R655</f>
        <v>344</v>
      </c>
      <c r="G655" s="2" t="n">
        <v>82</v>
      </c>
      <c r="H655" s="10" t="str">
        <f aca="false">Parámetros!$B$28</f>
        <v>Nuevo</v>
      </c>
      <c r="I655" s="10" t="str">
        <f aca="false">Parámetros!$B$29</f>
        <v>Clásica</v>
      </c>
      <c r="J655" s="11" t="s">
        <v>7982</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t="s">
        <v>7983</v>
      </c>
      <c r="P655" s="2" t="s">
        <v>6136</v>
      </c>
      <c r="Q655" s="2"/>
      <c r="R655" s="2" t="s">
        <v>7984</v>
      </c>
      <c r="S655" s="2" t="s">
        <v>7985</v>
      </c>
      <c r="T655" s="2" t="s">
        <v>7986</v>
      </c>
      <c r="U655" s="2" t="n">
        <v>60</v>
      </c>
      <c r="V655" s="2" t="s">
        <v>77</v>
      </c>
      <c r="W655" s="2" t="n">
        <v>1</v>
      </c>
      <c r="X655" s="2"/>
      <c r="Y655" s="2"/>
      <c r="Z655" s="2"/>
      <c r="AA655" s="2"/>
      <c r="AB655" s="2"/>
      <c r="AC655" s="2"/>
      <c r="AD655" s="2" t="s">
        <v>1101</v>
      </c>
      <c r="AE655" s="2" t="s">
        <v>7987</v>
      </c>
      <c r="AF655" s="2"/>
      <c r="AG655" s="2" t="s">
        <v>7988</v>
      </c>
      <c r="AH655" s="2" t="s">
        <v>7989</v>
      </c>
      <c r="AI655" s="2"/>
      <c r="AJ655" s="2"/>
      <c r="AK655" s="2"/>
      <c r="AL655" s="2"/>
      <c r="AM655" s="2"/>
      <c r="AN655" s="2" t="s">
        <v>175</v>
      </c>
      <c r="AO655" s="2" t="s">
        <v>7990</v>
      </c>
      <c r="AP655" s="2" t="s">
        <v>89</v>
      </c>
    </row>
    <row r="656" customFormat="false" ht="15" hidden="false" customHeight="false" outlineLevel="0" collapsed="false">
      <c r="A656" s="8" t="s">
        <v>7991</v>
      </c>
      <c r="B656" s="8" t="s">
        <v>7991</v>
      </c>
      <c r="C656" s="2" t="s">
        <v>7992</v>
      </c>
      <c r="D656" s="2" t="s">
        <v>6282</v>
      </c>
      <c r="E656" s="2" t="s">
        <v>6283</v>
      </c>
      <c r="F656" s="9" t="n">
        <f aca="false">Precios!R656</f>
        <v>69</v>
      </c>
      <c r="G656" s="2" t="n">
        <v>2399</v>
      </c>
      <c r="H656" s="10" t="str">
        <f aca="false">Parámetros!$B$28</f>
        <v>Nuevo</v>
      </c>
      <c r="I656" s="10" t="str">
        <f aca="false">Parámetros!$B$29</f>
        <v>Clásica</v>
      </c>
      <c r="J656" s="11" t="s">
        <v>7993</v>
      </c>
      <c r="K656" s="10" t="str">
        <f aca="false">Parámetros!$B$30</f>
        <v>Mercado Envíos</v>
      </c>
      <c r="L656" s="2" t="str">
        <f aca="false">IF(F656&gt;=Parámetros!$B$7,"Envío gratis (obligatorio en Mercado Libre)",Parámetros!$B$31)</f>
        <v>A cargo del comprador</v>
      </c>
      <c r="M656" s="10" t="str">
        <f aca="false">Parámetros!$B$32</f>
        <v>No acepto</v>
      </c>
      <c r="N656" s="10" t="str">
        <f aca="false">Parámetros!$B$33</f>
        <v>Sin garantía</v>
      </c>
      <c r="O656" s="2" t="s">
        <v>7994</v>
      </c>
      <c r="P656" s="2" t="s">
        <v>7995</v>
      </c>
      <c r="Q656" s="2"/>
      <c r="R656" s="2" t="s">
        <v>7996</v>
      </c>
      <c r="S656" s="2" t="s">
        <v>7997</v>
      </c>
      <c r="T656" s="2" t="s">
        <v>7998</v>
      </c>
      <c r="U656" s="2" t="n">
        <v>100</v>
      </c>
      <c r="V656" s="2" t="s">
        <v>7999</v>
      </c>
      <c r="W656" s="2" t="n">
        <v>100</v>
      </c>
      <c r="X656" s="2"/>
      <c r="Y656" s="2"/>
      <c r="Z656" s="2"/>
      <c r="AA656" s="2"/>
      <c r="AB656" s="2"/>
      <c r="AC656" s="2"/>
      <c r="AD656" s="2"/>
      <c r="AE656" s="2"/>
      <c r="AF656" s="2"/>
      <c r="AG656" s="2" t="s">
        <v>8000</v>
      </c>
      <c r="AH656" s="2" t="s">
        <v>8001</v>
      </c>
      <c r="AI656" s="2" t="s">
        <v>8002</v>
      </c>
      <c r="AJ656" s="2" t="s">
        <v>8003</v>
      </c>
      <c r="AK656" s="2"/>
      <c r="AL656" s="2"/>
      <c r="AM656" s="2"/>
      <c r="AN656" s="2" t="s">
        <v>175</v>
      </c>
      <c r="AO656" s="2" t="s">
        <v>8004</v>
      </c>
      <c r="AP656" s="2" t="s">
        <v>89</v>
      </c>
    </row>
    <row r="657" customFormat="false" ht="15" hidden="false" customHeight="false" outlineLevel="0" collapsed="false">
      <c r="A657" s="8" t="s">
        <v>8005</v>
      </c>
      <c r="B657" s="8" t="s">
        <v>8005</v>
      </c>
      <c r="C657" s="2" t="s">
        <v>8006</v>
      </c>
      <c r="D657" s="2" t="s">
        <v>240</v>
      </c>
      <c r="E657" s="2" t="s">
        <v>241</v>
      </c>
      <c r="F657" s="9" t="n">
        <f aca="false">Precios!R657</f>
        <v>194</v>
      </c>
      <c r="G657" s="2" t="n">
        <v>7</v>
      </c>
      <c r="H657" s="10" t="str">
        <f aca="false">Parámetros!$B$28</f>
        <v>Nuevo</v>
      </c>
      <c r="I657" s="10" t="str">
        <f aca="false">Parámetros!$B$29</f>
        <v>Clásica</v>
      </c>
      <c r="J657" s="11" t="s">
        <v>8007</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t="s">
        <v>8008</v>
      </c>
      <c r="P657" s="2" t="s">
        <v>8009</v>
      </c>
      <c r="Q657" s="2" t="s">
        <v>3066</v>
      </c>
      <c r="R657" s="2"/>
      <c r="S657" s="2"/>
      <c r="T657" s="2" t="s">
        <v>8010</v>
      </c>
      <c r="U657" s="2" t="n">
        <v>4</v>
      </c>
      <c r="V657" s="2" t="s">
        <v>133</v>
      </c>
      <c r="W657" s="2" t="n">
        <v>4</v>
      </c>
      <c r="X657" s="2" t="s">
        <v>8011</v>
      </c>
      <c r="Y657" s="2" t="s">
        <v>3545</v>
      </c>
      <c r="Z657" s="2" t="s">
        <v>8012</v>
      </c>
      <c r="AA657" s="2" t="s">
        <v>7165</v>
      </c>
      <c r="AB657" s="2"/>
      <c r="AC657" s="2"/>
      <c r="AD657" s="2"/>
      <c r="AE657" s="2"/>
      <c r="AF657" s="2"/>
      <c r="AG657" s="2" t="s">
        <v>8013</v>
      </c>
      <c r="AH657" s="2" t="s">
        <v>8014</v>
      </c>
      <c r="AI657" s="2" t="s">
        <v>8015</v>
      </c>
      <c r="AJ657" s="2" t="s">
        <v>8016</v>
      </c>
      <c r="AK657" s="2"/>
      <c r="AL657" s="2"/>
      <c r="AM657" s="2"/>
      <c r="AN657" s="2" t="s">
        <v>87</v>
      </c>
      <c r="AO657" s="2" t="s">
        <v>8017</v>
      </c>
      <c r="AP657" s="2" t="s">
        <v>89</v>
      </c>
    </row>
    <row r="658" customFormat="false" ht="15" hidden="false" customHeight="false" outlineLevel="0" collapsed="false">
      <c r="A658" s="8" t="s">
        <v>8018</v>
      </c>
      <c r="B658" s="8" t="s">
        <v>8018</v>
      </c>
      <c r="C658" s="2" t="s">
        <v>8019</v>
      </c>
      <c r="D658" s="2" t="s">
        <v>750</v>
      </c>
      <c r="E658" s="2" t="s">
        <v>751</v>
      </c>
      <c r="F658" s="9" t="n">
        <f aca="false">Precios!R658</f>
        <v>183</v>
      </c>
      <c r="G658" s="2" t="n">
        <v>665</v>
      </c>
      <c r="H658" s="10" t="str">
        <f aca="false">Parámetros!$B$28</f>
        <v>Nuevo</v>
      </c>
      <c r="I658" s="10" t="str">
        <f aca="false">Parámetros!$B$29</f>
        <v>Clásica</v>
      </c>
      <c r="J658" s="11" t="s">
        <v>8020</v>
      </c>
      <c r="K658" s="10" t="str">
        <f aca="false">Parámetros!$B$30</f>
        <v>Mercado Envíos</v>
      </c>
      <c r="L658" s="2" t="str">
        <f aca="false">IF(F658&gt;=Parámetros!$B$7,"Envío gratis (obligatorio en Mercado Libre)",Parámetros!$B$31)</f>
        <v>A cargo del comprador</v>
      </c>
      <c r="M658" s="10" t="str">
        <f aca="false">Parámetros!$B$32</f>
        <v>No acepto</v>
      </c>
      <c r="N658" s="10" t="str">
        <f aca="false">Parámetros!$B$33</f>
        <v>Sin garantía</v>
      </c>
      <c r="O658" s="2" t="s">
        <v>8021</v>
      </c>
      <c r="P658" s="2" t="s">
        <v>3291</v>
      </c>
      <c r="Q658" s="2" t="s">
        <v>910</v>
      </c>
      <c r="R658" s="2" t="s">
        <v>8022</v>
      </c>
      <c r="S658" s="2"/>
      <c r="T658" s="2" t="s">
        <v>8023</v>
      </c>
      <c r="U658" s="2" t="n">
        <v>150</v>
      </c>
      <c r="V658" s="2" t="s">
        <v>77</v>
      </c>
      <c r="W658" s="2" t="n">
        <v>1</v>
      </c>
      <c r="X658" s="2" t="s">
        <v>8024</v>
      </c>
      <c r="Y658" s="2" t="s">
        <v>8025</v>
      </c>
      <c r="Z658" s="2" t="s">
        <v>136</v>
      </c>
      <c r="AA658" s="2" t="s">
        <v>251</v>
      </c>
      <c r="AB658" s="2"/>
      <c r="AC658" s="2"/>
      <c r="AD658" s="2"/>
      <c r="AE658" s="2"/>
      <c r="AF658" s="2"/>
      <c r="AG658" s="2" t="s">
        <v>8026</v>
      </c>
      <c r="AH658" s="2" t="s">
        <v>8027</v>
      </c>
      <c r="AI658" s="2" t="s">
        <v>8028</v>
      </c>
      <c r="AJ658" s="2"/>
      <c r="AK658" s="2"/>
      <c r="AL658" s="2"/>
      <c r="AM658" s="2"/>
      <c r="AN658" s="2" t="s">
        <v>87</v>
      </c>
      <c r="AO658" s="2" t="s">
        <v>8029</v>
      </c>
      <c r="AP658" s="2" t="s">
        <v>89</v>
      </c>
    </row>
    <row r="659" customFormat="false" ht="15" hidden="false" customHeight="false" outlineLevel="0" collapsed="false">
      <c r="A659" s="8" t="s">
        <v>8030</v>
      </c>
      <c r="B659" s="8" t="s">
        <v>8030</v>
      </c>
      <c r="C659" s="2" t="s">
        <v>8031</v>
      </c>
      <c r="D659" s="2" t="s">
        <v>8032</v>
      </c>
      <c r="E659" s="2" t="s">
        <v>8033</v>
      </c>
      <c r="F659" s="9" t="n">
        <f aca="false">Precios!R659</f>
        <v>52</v>
      </c>
      <c r="G659" s="2" t="n">
        <v>149</v>
      </c>
      <c r="H659" s="10" t="str">
        <f aca="false">Parámetros!$B$28</f>
        <v>Nuevo</v>
      </c>
      <c r="I659" s="10" t="str">
        <f aca="false">Parámetros!$B$29</f>
        <v>Clásica</v>
      </c>
      <c r="J659" s="11" t="s">
        <v>8034</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t="s">
        <v>8035</v>
      </c>
      <c r="P659" s="2" t="s">
        <v>8036</v>
      </c>
      <c r="Q659" s="2"/>
      <c r="R659" s="2" t="s">
        <v>8037</v>
      </c>
      <c r="S659" s="2" t="s">
        <v>8038</v>
      </c>
      <c r="T659" s="2" t="s">
        <v>8039</v>
      </c>
      <c r="U659" s="2" t="n">
        <v>2</v>
      </c>
      <c r="V659" s="2" t="s">
        <v>8040</v>
      </c>
      <c r="W659" s="2" t="n">
        <v>1</v>
      </c>
      <c r="X659" s="2"/>
      <c r="Y659" s="2"/>
      <c r="Z659" s="2"/>
      <c r="AA659" s="2"/>
      <c r="AB659" s="2"/>
      <c r="AC659" s="2"/>
      <c r="AD659" s="2"/>
      <c r="AE659" s="2"/>
      <c r="AF659" s="2"/>
      <c r="AG659" s="2" t="s">
        <v>8041</v>
      </c>
      <c r="AH659" s="2" t="s">
        <v>8042</v>
      </c>
      <c r="AI659" s="2"/>
      <c r="AJ659" s="2"/>
      <c r="AK659" s="2"/>
      <c r="AL659" s="2"/>
      <c r="AM659" s="2"/>
      <c r="AN659" s="2" t="s">
        <v>175</v>
      </c>
      <c r="AO659" s="2" t="s">
        <v>8043</v>
      </c>
      <c r="AP659" s="2" t="s">
        <v>89</v>
      </c>
    </row>
    <row r="660" customFormat="false" ht="15" hidden="false" customHeight="false" outlineLevel="0" collapsed="false">
      <c r="A660" s="8" t="s">
        <v>8044</v>
      </c>
      <c r="B660" s="8" t="s">
        <v>8044</v>
      </c>
      <c r="C660" s="2" t="s">
        <v>8045</v>
      </c>
      <c r="D660" s="2" t="s">
        <v>612</v>
      </c>
      <c r="E660" s="2" t="s">
        <v>613</v>
      </c>
      <c r="F660" s="9" t="n">
        <f aca="false">Precios!R660</f>
        <v>94</v>
      </c>
      <c r="G660" s="2" t="n">
        <v>1815</v>
      </c>
      <c r="H660" s="10" t="str">
        <f aca="false">Parámetros!$B$28</f>
        <v>Nuevo</v>
      </c>
      <c r="I660" s="10" t="str">
        <f aca="false">Parámetros!$B$29</f>
        <v>Clásica</v>
      </c>
      <c r="J660" s="11" t="s">
        <v>8046</v>
      </c>
      <c r="K660" s="10" t="str">
        <f aca="false">Parámetros!$B$30</f>
        <v>Mercado Envíos</v>
      </c>
      <c r="L660" s="2" t="str">
        <f aca="false">IF(F660&gt;=Parámetros!$B$7,"Envío gratis (obligatorio en Mercado Libre)",Parámetros!$B$31)</f>
        <v>A cargo del comprador</v>
      </c>
      <c r="M660" s="10" t="str">
        <f aca="false">Parámetros!$B$32</f>
        <v>No acepto</v>
      </c>
      <c r="N660" s="10" t="str">
        <f aca="false">Parámetros!$B$33</f>
        <v>Sin garantía</v>
      </c>
      <c r="O660" s="2" t="s">
        <v>8047</v>
      </c>
      <c r="P660" s="2" t="s">
        <v>616</v>
      </c>
      <c r="Q660" s="2" t="s">
        <v>617</v>
      </c>
      <c r="R660" s="2" t="s">
        <v>4237</v>
      </c>
      <c r="S660" s="2" t="s">
        <v>8048</v>
      </c>
      <c r="T660" s="2" t="s">
        <v>3946</v>
      </c>
      <c r="U660" s="2" t="n">
        <v>150</v>
      </c>
      <c r="V660" s="2" t="s">
        <v>77</v>
      </c>
      <c r="W660" s="2" t="n">
        <v>1</v>
      </c>
      <c r="X660" s="2"/>
      <c r="Y660" s="2"/>
      <c r="Z660" s="2"/>
      <c r="AA660" s="2"/>
      <c r="AB660" s="2"/>
      <c r="AC660" s="2" t="s">
        <v>475</v>
      </c>
      <c r="AD660" s="2"/>
      <c r="AE660" s="2"/>
      <c r="AF660" s="2"/>
      <c r="AG660" s="2" t="s">
        <v>8049</v>
      </c>
      <c r="AH660" s="2" t="s">
        <v>8050</v>
      </c>
      <c r="AI660" s="2" t="s">
        <v>8051</v>
      </c>
      <c r="AJ660" s="2"/>
      <c r="AK660" s="2"/>
      <c r="AL660" s="2"/>
      <c r="AM660" s="2"/>
      <c r="AN660" s="2" t="s">
        <v>175</v>
      </c>
      <c r="AO660" s="2" t="s">
        <v>8052</v>
      </c>
      <c r="AP660" s="2" t="s">
        <v>89</v>
      </c>
    </row>
    <row r="661" customFormat="false" ht="15" hidden="false" customHeight="false" outlineLevel="0" collapsed="false">
      <c r="A661" s="8" t="s">
        <v>8053</v>
      </c>
      <c r="B661" s="8" t="s">
        <v>8053</v>
      </c>
      <c r="C661" s="2" t="s">
        <v>8054</v>
      </c>
      <c r="D661" s="2" t="s">
        <v>303</v>
      </c>
      <c r="E661" s="2" t="s">
        <v>304</v>
      </c>
      <c r="F661" s="9" t="n">
        <f aca="false">Precios!R661</f>
        <v>177</v>
      </c>
      <c r="G661" s="2" t="n">
        <v>0</v>
      </c>
      <c r="H661" s="10" t="str">
        <f aca="false">Parámetros!$B$28</f>
        <v>Nuevo</v>
      </c>
      <c r="I661" s="10" t="str">
        <f aca="false">Parámetros!$B$29</f>
        <v>Clásica</v>
      </c>
      <c r="J661" s="11" t="s">
        <v>8055</v>
      </c>
      <c r="K661" s="10" t="str">
        <f aca="false">Parámetros!$B$30</f>
        <v>Mercado Envíos</v>
      </c>
      <c r="L661" s="2" t="str">
        <f aca="false">IF(F661&gt;=Parámetros!$B$7,"Envío gratis (obligatorio en Mercado Libre)",Parámetros!$B$31)</f>
        <v>A cargo del comprador</v>
      </c>
      <c r="M661" s="10" t="str">
        <f aca="false">Parámetros!$B$32</f>
        <v>No acepto</v>
      </c>
      <c r="N661" s="10" t="str">
        <f aca="false">Parámetros!$B$33</f>
        <v>Sin garantía</v>
      </c>
      <c r="O661" s="2" t="s">
        <v>8056</v>
      </c>
      <c r="P661" s="2" t="s">
        <v>8057</v>
      </c>
      <c r="Q661" s="2"/>
      <c r="R661" s="2" t="s">
        <v>8058</v>
      </c>
      <c r="S661" s="2" t="s">
        <v>8059</v>
      </c>
      <c r="T661" s="2" t="s">
        <v>8060</v>
      </c>
      <c r="U661" s="2" t="n">
        <v>2</v>
      </c>
      <c r="V661" s="2" t="s">
        <v>133</v>
      </c>
      <c r="W661" s="2" t="n">
        <v>1</v>
      </c>
      <c r="X661" s="2" t="s">
        <v>8061</v>
      </c>
      <c r="Y661" s="2"/>
      <c r="Z661" s="2" t="s">
        <v>136</v>
      </c>
      <c r="AA661" s="2"/>
      <c r="AB661" s="2"/>
      <c r="AC661" s="2"/>
      <c r="AD661" s="2" t="s">
        <v>8062</v>
      </c>
      <c r="AE661" s="2"/>
      <c r="AF661" s="2"/>
      <c r="AG661" s="2" t="s">
        <v>8063</v>
      </c>
      <c r="AH661" s="2" t="s">
        <v>8064</v>
      </c>
      <c r="AI661" s="2"/>
      <c r="AJ661" s="2"/>
      <c r="AK661" s="2"/>
      <c r="AL661" s="2"/>
      <c r="AM661" s="2"/>
      <c r="AN661" s="2" t="s">
        <v>87</v>
      </c>
      <c r="AO661" s="2" t="s">
        <v>8065</v>
      </c>
      <c r="AP661" s="2" t="s">
        <v>89</v>
      </c>
    </row>
    <row r="662" customFormat="false" ht="15" hidden="false" customHeight="false" outlineLevel="0" collapsed="false">
      <c r="A662" s="8" t="s">
        <v>8066</v>
      </c>
      <c r="B662" s="8" t="s">
        <v>8066</v>
      </c>
      <c r="C662" s="2" t="s">
        <v>8067</v>
      </c>
      <c r="D662" s="2" t="s">
        <v>3440</v>
      </c>
      <c r="E662" s="2" t="s">
        <v>3441</v>
      </c>
      <c r="F662" s="9" t="n">
        <f aca="false">Precios!R662</f>
        <v>332</v>
      </c>
      <c r="G662" s="2" t="n">
        <v>439</v>
      </c>
      <c r="H662" s="10" t="str">
        <f aca="false">Parámetros!$B$28</f>
        <v>Nuevo</v>
      </c>
      <c r="I662" s="10" t="str">
        <f aca="false">Parámetros!$B$29</f>
        <v>Clásica</v>
      </c>
      <c r="J662" s="11" t="s">
        <v>8068</v>
      </c>
      <c r="K662" s="10" t="str">
        <f aca="false">Parámetros!$B$30</f>
        <v>Mercado Envíos</v>
      </c>
      <c r="L662" s="2" t="str">
        <f aca="false">IF(F662&gt;=Parámetros!$B$7,"Envío gratis (obligatorio en Mercado Libre)",Parámetros!$B$31)</f>
        <v>Envío gratis (obligatorio en Mercado Libre)</v>
      </c>
      <c r="M662" s="10" t="str">
        <f aca="false">Parámetros!$B$32</f>
        <v>No acepto</v>
      </c>
      <c r="N662" s="10" t="str">
        <f aca="false">Parámetros!$B$33</f>
        <v>Sin garantía</v>
      </c>
      <c r="O662" s="2" t="s">
        <v>8069</v>
      </c>
      <c r="P662" s="2" t="s">
        <v>6805</v>
      </c>
      <c r="Q662" s="2" t="s">
        <v>6195</v>
      </c>
      <c r="R662" s="2" t="s">
        <v>8070</v>
      </c>
      <c r="S662" s="2"/>
      <c r="T662" s="2" t="s">
        <v>2711</v>
      </c>
      <c r="U662" s="2" t="n">
        <v>213</v>
      </c>
      <c r="V662" s="2" t="s">
        <v>100</v>
      </c>
      <c r="W662" s="2" t="n">
        <v>1</v>
      </c>
      <c r="X662" s="2" t="s">
        <v>8071</v>
      </c>
      <c r="Y662" s="2"/>
      <c r="Z662" s="2"/>
      <c r="AA662" s="2" t="s">
        <v>1375</v>
      </c>
      <c r="AB662" s="2"/>
      <c r="AC662" s="2" t="s">
        <v>8072</v>
      </c>
      <c r="AD662" s="2"/>
      <c r="AE662" s="2"/>
      <c r="AF662" s="2"/>
      <c r="AG662" s="2" t="s">
        <v>8073</v>
      </c>
      <c r="AH662" s="2" t="s">
        <v>8074</v>
      </c>
      <c r="AI662" s="2" t="s">
        <v>8075</v>
      </c>
      <c r="AJ662" s="2"/>
      <c r="AK662" s="2"/>
      <c r="AL662" s="2"/>
      <c r="AM662" s="2"/>
      <c r="AN662" s="2" t="s">
        <v>175</v>
      </c>
      <c r="AO662" s="2" t="s">
        <v>8076</v>
      </c>
      <c r="AP662" s="2" t="s">
        <v>89</v>
      </c>
    </row>
    <row r="663" customFormat="false" ht="15" hidden="false" customHeight="false" outlineLevel="0" collapsed="false">
      <c r="A663" s="8" t="s">
        <v>8077</v>
      </c>
      <c r="B663" s="8" t="s">
        <v>8077</v>
      </c>
      <c r="C663" s="2" t="s">
        <v>8078</v>
      </c>
      <c r="D663" s="2" t="s">
        <v>1093</v>
      </c>
      <c r="E663" s="2" t="s">
        <v>1094</v>
      </c>
      <c r="F663" s="9" t="n">
        <f aca="false">Precios!R663</f>
        <v>266</v>
      </c>
      <c r="G663" s="2" t="n">
        <v>286</v>
      </c>
      <c r="H663" s="10" t="str">
        <f aca="false">Parámetros!$B$28</f>
        <v>Nuevo</v>
      </c>
      <c r="I663" s="10" t="str">
        <f aca="false">Parámetros!$B$29</f>
        <v>Clásica</v>
      </c>
      <c r="J663" s="11" t="s">
        <v>8079</v>
      </c>
      <c r="K663" s="10" t="str">
        <f aca="false">Parámetros!$B$30</f>
        <v>Mercado Envíos</v>
      </c>
      <c r="L663" s="2" t="str">
        <f aca="false">IF(F663&gt;=Parámetros!$B$7,"Envío gratis (obligatorio en Mercado Libre)",Parámetros!$B$31)</f>
        <v>A cargo del comprador</v>
      </c>
      <c r="M663" s="10" t="str">
        <f aca="false">Parámetros!$B$32</f>
        <v>No acepto</v>
      </c>
      <c r="N663" s="10" t="str">
        <f aca="false">Parámetros!$B$33</f>
        <v>Sin garantía</v>
      </c>
      <c r="O663" s="2"/>
      <c r="P663" s="2" t="s">
        <v>8080</v>
      </c>
      <c r="Q663" s="2" t="s">
        <v>8081</v>
      </c>
      <c r="R663" s="2"/>
      <c r="S663" s="2"/>
      <c r="T663" s="2" t="s">
        <v>8082</v>
      </c>
      <c r="U663" s="2" t="n">
        <v>1</v>
      </c>
      <c r="V663" s="2" t="s">
        <v>3968</v>
      </c>
      <c r="W663" s="2" t="n">
        <v>1</v>
      </c>
      <c r="X663" s="2" t="s">
        <v>8083</v>
      </c>
      <c r="Y663" s="2" t="s">
        <v>135</v>
      </c>
      <c r="Z663" s="2" t="s">
        <v>136</v>
      </c>
      <c r="AA663" s="2" t="s">
        <v>8084</v>
      </c>
      <c r="AB663" s="2"/>
      <c r="AC663" s="2"/>
      <c r="AD663" s="2" t="s">
        <v>1101</v>
      </c>
      <c r="AE663" s="2"/>
      <c r="AF663" s="2" t="s">
        <v>8085</v>
      </c>
      <c r="AG663" s="2" t="s">
        <v>8086</v>
      </c>
      <c r="AH663" s="2" t="s">
        <v>8087</v>
      </c>
      <c r="AI663" s="2" t="s">
        <v>8088</v>
      </c>
      <c r="AJ663" s="2" t="s">
        <v>8089</v>
      </c>
      <c r="AK663" s="2"/>
      <c r="AL663" s="2"/>
      <c r="AM663" s="2"/>
      <c r="AN663" s="2" t="s">
        <v>87</v>
      </c>
      <c r="AO663" s="2" t="s">
        <v>8090</v>
      </c>
      <c r="AP663" s="2" t="s">
        <v>89</v>
      </c>
    </row>
    <row r="664" customFormat="false" ht="15" hidden="false" customHeight="false" outlineLevel="0" collapsed="false">
      <c r="A664" s="8" t="s">
        <v>8091</v>
      </c>
      <c r="B664" s="8" t="s">
        <v>8091</v>
      </c>
      <c r="C664" s="2" t="s">
        <v>8092</v>
      </c>
      <c r="D664" s="2" t="s">
        <v>483</v>
      </c>
      <c r="E664" s="2" t="s">
        <v>484</v>
      </c>
      <c r="F664" s="9" t="n">
        <f aca="false">Precios!R664</f>
        <v>548.75</v>
      </c>
      <c r="G664" s="2" t="n">
        <v>30</v>
      </c>
      <c r="H664" s="10" t="str">
        <f aca="false">Parámetros!$B$28</f>
        <v>Nuevo</v>
      </c>
      <c r="I664" s="10" t="str">
        <f aca="false">Parámetros!$B$29</f>
        <v>Clásica</v>
      </c>
      <c r="J664" s="11" t="s">
        <v>8093</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t="s">
        <v>8094</v>
      </c>
      <c r="P664" s="2" t="s">
        <v>8095</v>
      </c>
      <c r="Q664" s="2" t="s">
        <v>7514</v>
      </c>
      <c r="R664" s="2" t="s">
        <v>2314</v>
      </c>
      <c r="S664" s="2" t="s">
        <v>8096</v>
      </c>
      <c r="T664" s="2" t="s">
        <v>4175</v>
      </c>
      <c r="U664" s="2" t="n">
        <v>10</v>
      </c>
      <c r="V664" s="2" t="s">
        <v>77</v>
      </c>
      <c r="W664" s="2" t="n">
        <v>1</v>
      </c>
      <c r="X664" s="2" t="s">
        <v>8097</v>
      </c>
      <c r="Y664" s="2"/>
      <c r="Z664" s="2" t="s">
        <v>494</v>
      </c>
      <c r="AA664" s="2" t="s">
        <v>3210</v>
      </c>
      <c r="AB664" s="2"/>
      <c r="AC664" s="2"/>
      <c r="AD664" s="2"/>
      <c r="AE664" s="2"/>
      <c r="AF664" s="2"/>
      <c r="AG664" s="2" t="s">
        <v>8098</v>
      </c>
      <c r="AH664" s="2" t="s">
        <v>8099</v>
      </c>
      <c r="AI664" s="2" t="s">
        <v>8100</v>
      </c>
      <c r="AJ664" s="2" t="s">
        <v>8101</v>
      </c>
      <c r="AK664" s="2"/>
      <c r="AL664" s="2"/>
      <c r="AM664" s="2"/>
      <c r="AN664" s="2" t="s">
        <v>87</v>
      </c>
      <c r="AO664" s="2" t="s">
        <v>8102</v>
      </c>
      <c r="AP664" s="2" t="s">
        <v>89</v>
      </c>
    </row>
    <row r="665" customFormat="false" ht="15" hidden="false" customHeight="false" outlineLevel="0" collapsed="false">
      <c r="A665" s="8" t="s">
        <v>8103</v>
      </c>
      <c r="B665" s="8" t="s">
        <v>8103</v>
      </c>
      <c r="C665" s="2" t="s">
        <v>8104</v>
      </c>
      <c r="D665" s="2" t="s">
        <v>612</v>
      </c>
      <c r="E665" s="2" t="s">
        <v>613</v>
      </c>
      <c r="F665" s="9" t="n">
        <f aca="false">Precios!R665</f>
        <v>61.5</v>
      </c>
      <c r="G665" s="2" t="n">
        <v>3629</v>
      </c>
      <c r="H665" s="10" t="str">
        <f aca="false">Parámetros!$B$28</f>
        <v>Nuevo</v>
      </c>
      <c r="I665" s="10" t="str">
        <f aca="false">Parámetros!$B$29</f>
        <v>Clásica</v>
      </c>
      <c r="J665" s="11" t="s">
        <v>8105</v>
      </c>
      <c r="K665" s="10" t="str">
        <f aca="false">Parámetros!$B$30</f>
        <v>Mercado Envíos</v>
      </c>
      <c r="L665" s="2" t="str">
        <f aca="false">IF(F665&gt;=Parámetros!$B$7,"Envío gratis (obligatorio en Mercado Libre)",Parámetros!$B$31)</f>
        <v>A cargo del comprador</v>
      </c>
      <c r="M665" s="10" t="str">
        <f aca="false">Parámetros!$B$32</f>
        <v>No acepto</v>
      </c>
      <c r="N665" s="10" t="str">
        <f aca="false">Parámetros!$B$33</f>
        <v>Sin garantía</v>
      </c>
      <c r="O665" s="2" t="s">
        <v>8106</v>
      </c>
      <c r="P665" s="2" t="s">
        <v>616</v>
      </c>
      <c r="Q665" s="2" t="s">
        <v>617</v>
      </c>
      <c r="R665" s="2" t="s">
        <v>5115</v>
      </c>
      <c r="S665" s="2" t="s">
        <v>8107</v>
      </c>
      <c r="T665" s="2" t="s">
        <v>3946</v>
      </c>
      <c r="U665" s="2" t="n">
        <v>50</v>
      </c>
      <c r="V665" s="2" t="s">
        <v>77</v>
      </c>
      <c r="W665" s="2" t="n">
        <v>1</v>
      </c>
      <c r="X665" s="2"/>
      <c r="Y665" s="2"/>
      <c r="Z665" s="2"/>
      <c r="AA665" s="2"/>
      <c r="AB665" s="2"/>
      <c r="AC665" s="2"/>
      <c r="AD665" s="2"/>
      <c r="AE665" s="2"/>
      <c r="AF665" s="2"/>
      <c r="AG665" s="2" t="s">
        <v>8108</v>
      </c>
      <c r="AH665" s="2" t="s">
        <v>8109</v>
      </c>
      <c r="AI665" s="2" t="s">
        <v>8110</v>
      </c>
      <c r="AJ665" s="2"/>
      <c r="AK665" s="2"/>
      <c r="AL665" s="2"/>
      <c r="AM665" s="2"/>
      <c r="AN665" s="2" t="s">
        <v>175</v>
      </c>
      <c r="AO665" s="2" t="s">
        <v>8111</v>
      </c>
      <c r="AP665" s="2" t="s">
        <v>89</v>
      </c>
    </row>
    <row r="666" customFormat="false" ht="15" hidden="false" customHeight="false" outlineLevel="0" collapsed="false">
      <c r="A666" s="8" t="s">
        <v>8112</v>
      </c>
      <c r="B666" s="8" t="s">
        <v>8112</v>
      </c>
      <c r="C666" s="2" t="s">
        <v>8113</v>
      </c>
      <c r="D666" s="2" t="s">
        <v>6440</v>
      </c>
      <c r="E666" s="2" t="s">
        <v>6441</v>
      </c>
      <c r="F666" s="9" t="n">
        <f aca="false">Precios!R666</f>
        <v>266</v>
      </c>
      <c r="G666" s="2" t="n">
        <v>98</v>
      </c>
      <c r="H666" s="10" t="str">
        <f aca="false">Parámetros!$B$28</f>
        <v>Nuevo</v>
      </c>
      <c r="I666" s="10" t="str">
        <f aca="false">Parámetros!$B$29</f>
        <v>Clásica</v>
      </c>
      <c r="J666" s="11" t="s">
        <v>8114</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c r="P666" s="2" t="s">
        <v>847</v>
      </c>
      <c r="Q666" s="2"/>
      <c r="R666" s="2"/>
      <c r="S666" s="2"/>
      <c r="T666" s="2" t="s">
        <v>8115</v>
      </c>
      <c r="U666" s="2" t="n">
        <v>18</v>
      </c>
      <c r="V666" s="2" t="s">
        <v>171</v>
      </c>
      <c r="W666" s="2" t="n">
        <v>18</v>
      </c>
      <c r="X666" s="2"/>
      <c r="Y666" s="2"/>
      <c r="Z666" s="2"/>
      <c r="AA666" s="2"/>
      <c r="AB666" s="2"/>
      <c r="AC666" s="2"/>
      <c r="AD666" s="2"/>
      <c r="AE666" s="2"/>
      <c r="AF666" s="2"/>
      <c r="AG666" s="2" t="s">
        <v>8116</v>
      </c>
      <c r="AH666" s="2" t="s">
        <v>8117</v>
      </c>
      <c r="AI666" s="2"/>
      <c r="AJ666" s="2"/>
      <c r="AK666" s="2"/>
      <c r="AL666" s="2"/>
      <c r="AM666" s="2"/>
      <c r="AN666" s="2" t="s">
        <v>87</v>
      </c>
      <c r="AO666" s="2" t="s">
        <v>8118</v>
      </c>
      <c r="AP666" s="2" t="s">
        <v>89</v>
      </c>
    </row>
    <row r="667" customFormat="false" ht="15" hidden="false" customHeight="false" outlineLevel="0" collapsed="false">
      <c r="A667" s="8" t="s">
        <v>8119</v>
      </c>
      <c r="B667" s="8" t="s">
        <v>8119</v>
      </c>
      <c r="C667" s="2" t="s">
        <v>8120</v>
      </c>
      <c r="D667" s="2" t="s">
        <v>872</v>
      </c>
      <c r="E667" s="2" t="s">
        <v>873</v>
      </c>
      <c r="F667" s="9" t="n">
        <f aca="false">Precios!R667</f>
        <v>119</v>
      </c>
      <c r="G667" s="2" t="n">
        <v>97</v>
      </c>
      <c r="H667" s="10" t="str">
        <f aca="false">Parámetros!$B$28</f>
        <v>Nuevo</v>
      </c>
      <c r="I667" s="10" t="str">
        <f aca="false">Parámetros!$B$29</f>
        <v>Clásica</v>
      </c>
      <c r="J667" s="11" t="s">
        <v>8121</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t="s">
        <v>8122</v>
      </c>
      <c r="P667" s="2" t="s">
        <v>230</v>
      </c>
      <c r="Q667" s="2" t="s">
        <v>601</v>
      </c>
      <c r="R667" s="2" t="s">
        <v>3836</v>
      </c>
      <c r="S667" s="2"/>
      <c r="T667" s="2" t="s">
        <v>8123</v>
      </c>
      <c r="U667" s="2" t="n">
        <v>198</v>
      </c>
      <c r="V667" s="2" t="s">
        <v>878</v>
      </c>
      <c r="W667" s="2" t="n">
        <v>198</v>
      </c>
      <c r="X667" s="2"/>
      <c r="Y667" s="2"/>
      <c r="Z667" s="2"/>
      <c r="AA667" s="2" t="s">
        <v>1375</v>
      </c>
      <c r="AB667" s="2"/>
      <c r="AC667" s="2"/>
      <c r="AD667" s="2"/>
      <c r="AE667" s="2"/>
      <c r="AF667" s="2"/>
      <c r="AG667" s="2" t="s">
        <v>8124</v>
      </c>
      <c r="AH667" s="2" t="s">
        <v>8125</v>
      </c>
      <c r="AI667" s="2"/>
      <c r="AJ667" s="2"/>
      <c r="AK667" s="2"/>
      <c r="AL667" s="2"/>
      <c r="AM667" s="2"/>
      <c r="AN667" s="2" t="s">
        <v>175</v>
      </c>
      <c r="AO667" s="2" t="s">
        <v>8126</v>
      </c>
      <c r="AP667" s="2" t="s">
        <v>89</v>
      </c>
    </row>
    <row r="668" customFormat="false" ht="15" hidden="false" customHeight="false" outlineLevel="0" collapsed="false">
      <c r="A668" s="8" t="s">
        <v>8127</v>
      </c>
      <c r="B668" s="8" t="s">
        <v>8127</v>
      </c>
      <c r="C668" s="2" t="s">
        <v>8128</v>
      </c>
      <c r="D668" s="2" t="s">
        <v>144</v>
      </c>
      <c r="E668" s="2" t="s">
        <v>145</v>
      </c>
      <c r="F668" s="9" t="n">
        <f aca="false">Precios!R668</f>
        <v>228</v>
      </c>
      <c r="G668" s="2" t="n">
        <v>0</v>
      </c>
      <c r="H668" s="10" t="str">
        <f aca="false">Parámetros!$B$28</f>
        <v>Nuevo</v>
      </c>
      <c r="I668" s="10" t="str">
        <f aca="false">Parámetros!$B$29</f>
        <v>Clásica</v>
      </c>
      <c r="J668" s="11" t="s">
        <v>8129</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c r="P668" s="2" t="s">
        <v>825</v>
      </c>
      <c r="Q668" s="2" t="s">
        <v>755</v>
      </c>
      <c r="R668" s="2"/>
      <c r="S668" s="2"/>
      <c r="T668" s="2" t="s">
        <v>8130</v>
      </c>
      <c r="U668" s="2" t="n">
        <v>30</v>
      </c>
      <c r="V668" s="2" t="s">
        <v>133</v>
      </c>
      <c r="W668" s="2" t="n">
        <v>30</v>
      </c>
      <c r="X668" s="2" t="s">
        <v>8131</v>
      </c>
      <c r="Y668" s="2" t="s">
        <v>8132</v>
      </c>
      <c r="Z668" s="2" t="s">
        <v>136</v>
      </c>
      <c r="AA668" s="2"/>
      <c r="AB668" s="2"/>
      <c r="AC668" s="2"/>
      <c r="AD668" s="2"/>
      <c r="AE668" s="2"/>
      <c r="AF668" s="2"/>
      <c r="AG668" s="2" t="s">
        <v>8133</v>
      </c>
      <c r="AH668" s="2" t="s">
        <v>8134</v>
      </c>
      <c r="AI668" s="2"/>
      <c r="AJ668" s="2"/>
      <c r="AK668" s="2"/>
      <c r="AL668" s="2"/>
      <c r="AM668" s="2"/>
      <c r="AN668" s="2" t="s">
        <v>87</v>
      </c>
      <c r="AO668" s="2" t="s">
        <v>8135</v>
      </c>
      <c r="AP668" s="2" t="s">
        <v>89</v>
      </c>
    </row>
    <row r="669" customFormat="false" ht="15" hidden="false" customHeight="false" outlineLevel="0" collapsed="false">
      <c r="A669" s="8" t="s">
        <v>8136</v>
      </c>
      <c r="B669" s="8" t="s">
        <v>8136</v>
      </c>
      <c r="C669" s="2" t="s">
        <v>8137</v>
      </c>
      <c r="D669" s="2" t="s">
        <v>240</v>
      </c>
      <c r="E669" s="2" t="s">
        <v>241</v>
      </c>
      <c r="F669" s="9" t="n">
        <f aca="false">Precios!R669</f>
        <v>184</v>
      </c>
      <c r="G669" s="2" t="n">
        <v>110</v>
      </c>
      <c r="H669" s="10" t="str">
        <f aca="false">Parámetros!$B$28</f>
        <v>Nuevo</v>
      </c>
      <c r="I669" s="10" t="str">
        <f aca="false">Parámetros!$B$29</f>
        <v>Clásica</v>
      </c>
      <c r="J669" s="11" t="s">
        <v>8138</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t="s">
        <v>8139</v>
      </c>
      <c r="P669" s="2" t="s">
        <v>1344</v>
      </c>
      <c r="Q669" s="2" t="s">
        <v>8140</v>
      </c>
      <c r="R669" s="2" t="s">
        <v>8141</v>
      </c>
      <c r="S669" s="2"/>
      <c r="T669" s="2" t="s">
        <v>152</v>
      </c>
      <c r="U669" s="2" t="n">
        <v>10</v>
      </c>
      <c r="V669" s="2" t="s">
        <v>133</v>
      </c>
      <c r="W669" s="2" t="n">
        <v>10</v>
      </c>
      <c r="X669" s="2" t="s">
        <v>8142</v>
      </c>
      <c r="Y669" s="2" t="s">
        <v>8143</v>
      </c>
      <c r="Z669" s="2" t="s">
        <v>136</v>
      </c>
      <c r="AA669" s="2" t="s">
        <v>8144</v>
      </c>
      <c r="AB669" s="2"/>
      <c r="AC669" s="2"/>
      <c r="AD669" s="2" t="s">
        <v>566</v>
      </c>
      <c r="AE669" s="2"/>
      <c r="AF669" s="2"/>
      <c r="AG669" s="2" t="s">
        <v>8145</v>
      </c>
      <c r="AH669" s="2" t="s">
        <v>8146</v>
      </c>
      <c r="AI669" s="2" t="s">
        <v>8147</v>
      </c>
      <c r="AJ669" s="2"/>
      <c r="AK669" s="2"/>
      <c r="AL669" s="2"/>
      <c r="AM669" s="2"/>
      <c r="AN669" s="2" t="s">
        <v>87</v>
      </c>
      <c r="AO669" s="2" t="s">
        <v>8148</v>
      </c>
      <c r="AP669" s="2" t="s">
        <v>89</v>
      </c>
    </row>
    <row r="670" customFormat="false" ht="15" hidden="false" customHeight="false" outlineLevel="0" collapsed="false">
      <c r="A670" s="8" t="s">
        <v>8149</v>
      </c>
      <c r="B670" s="8" t="s">
        <v>8149</v>
      </c>
      <c r="C670" s="2" t="s">
        <v>8150</v>
      </c>
      <c r="D670" s="2" t="s">
        <v>144</v>
      </c>
      <c r="E670" s="2" t="s">
        <v>145</v>
      </c>
      <c r="F670" s="9" t="n">
        <f aca="false">Precios!R670</f>
        <v>425</v>
      </c>
      <c r="G670" s="2" t="n">
        <v>12</v>
      </c>
      <c r="H670" s="10" t="str">
        <f aca="false">Parámetros!$B$28</f>
        <v>Nuevo</v>
      </c>
      <c r="I670" s="10" t="str">
        <f aca="false">Parámetros!$B$29</f>
        <v>Clásica</v>
      </c>
      <c r="J670" s="11" t="s">
        <v>8151</v>
      </c>
      <c r="K670" s="10" t="str">
        <f aca="false">Parámetros!$B$30</f>
        <v>Mercado Envíos</v>
      </c>
      <c r="L670" s="2" t="str">
        <f aca="false">IF(F670&gt;=Parámetros!$B$7,"Envío gratis (obligatorio en Mercado Libre)",Parámetros!$B$31)</f>
        <v>Envío gratis (obligatorio en Mercado Libre)</v>
      </c>
      <c r="M670" s="10" t="str">
        <f aca="false">Parámetros!$B$32</f>
        <v>No acepto</v>
      </c>
      <c r="N670" s="10" t="str">
        <f aca="false">Parámetros!$B$33</f>
        <v>Sin garantía</v>
      </c>
      <c r="O670" s="2" t="s">
        <v>8152</v>
      </c>
      <c r="P670" s="2" t="s">
        <v>8153</v>
      </c>
      <c r="Q670" s="2" t="s">
        <v>8154</v>
      </c>
      <c r="R670" s="2"/>
      <c r="S670" s="2"/>
      <c r="T670" s="2" t="s">
        <v>219</v>
      </c>
      <c r="U670" s="2" t="n">
        <v>12</v>
      </c>
      <c r="V670" s="2" t="s">
        <v>220</v>
      </c>
      <c r="W670" s="2" t="n">
        <v>12</v>
      </c>
      <c r="X670" s="2" t="s">
        <v>8155</v>
      </c>
      <c r="Y670" s="2" t="s">
        <v>8156</v>
      </c>
      <c r="Z670" s="2" t="s">
        <v>136</v>
      </c>
      <c r="AA670" s="2" t="s">
        <v>8157</v>
      </c>
      <c r="AB670" s="2"/>
      <c r="AC670" s="2"/>
      <c r="AD670" s="2"/>
      <c r="AE670" s="2"/>
      <c r="AF670" s="2" t="s">
        <v>8158</v>
      </c>
      <c r="AG670" s="2" t="s">
        <v>8159</v>
      </c>
      <c r="AH670" s="2" t="s">
        <v>8160</v>
      </c>
      <c r="AI670" s="2" t="s">
        <v>8161</v>
      </c>
      <c r="AJ670" s="2" t="s">
        <v>8162</v>
      </c>
      <c r="AK670" s="2"/>
      <c r="AL670" s="2"/>
      <c r="AM670" s="2"/>
      <c r="AN670" s="2" t="s">
        <v>87</v>
      </c>
      <c r="AO670" s="2" t="s">
        <v>8163</v>
      </c>
      <c r="AP670" s="2" t="s">
        <v>89</v>
      </c>
    </row>
    <row r="671" customFormat="false" ht="15" hidden="false" customHeight="false" outlineLevel="0" collapsed="false">
      <c r="A671" s="8" t="s">
        <v>8164</v>
      </c>
      <c r="B671" s="8" t="s">
        <v>8164</v>
      </c>
      <c r="C671" s="2" t="s">
        <v>8165</v>
      </c>
      <c r="D671" s="2" t="s">
        <v>750</v>
      </c>
      <c r="E671" s="2" t="s">
        <v>751</v>
      </c>
      <c r="F671" s="9" t="n">
        <f aca="false">Precios!R671</f>
        <v>247</v>
      </c>
      <c r="G671" s="2" t="n">
        <v>299</v>
      </c>
      <c r="H671" s="10" t="str">
        <f aca="false">Parámetros!$B$28</f>
        <v>Nuevo</v>
      </c>
      <c r="I671" s="10" t="str">
        <f aca="false">Parámetros!$B$29</f>
        <v>Clásica</v>
      </c>
      <c r="J671" s="11" t="s">
        <v>8166</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t="s">
        <v>8167</v>
      </c>
      <c r="P671" s="2" t="s">
        <v>7784</v>
      </c>
      <c r="Q671" s="2" t="s">
        <v>7785</v>
      </c>
      <c r="R671" s="2" t="s">
        <v>7786</v>
      </c>
      <c r="S671" s="2"/>
      <c r="T671" s="2" t="s">
        <v>8168</v>
      </c>
      <c r="U671" s="2" t="n">
        <v>100</v>
      </c>
      <c r="V671" s="2" t="s">
        <v>77</v>
      </c>
      <c r="W671" s="2" t="n">
        <v>1</v>
      </c>
      <c r="X671" s="2" t="s">
        <v>8169</v>
      </c>
      <c r="Y671" s="2"/>
      <c r="Z671" s="2" t="s">
        <v>4114</v>
      </c>
      <c r="AA671" s="2" t="s">
        <v>1130</v>
      </c>
      <c r="AB671" s="2"/>
      <c r="AC671" s="2"/>
      <c r="AD671" s="2"/>
      <c r="AE671" s="2"/>
      <c r="AF671" s="2"/>
      <c r="AG671" s="2" t="s">
        <v>8170</v>
      </c>
      <c r="AH671" s="2" t="s">
        <v>8171</v>
      </c>
      <c r="AI671" s="2" t="s">
        <v>8172</v>
      </c>
      <c r="AJ671" s="2"/>
      <c r="AK671" s="2"/>
      <c r="AL671" s="2"/>
      <c r="AM671" s="2"/>
      <c r="AN671" s="2" t="s">
        <v>87</v>
      </c>
      <c r="AO671" s="2" t="s">
        <v>8173</v>
      </c>
      <c r="AP671" s="2" t="s">
        <v>89</v>
      </c>
    </row>
    <row r="672" customFormat="false" ht="15" hidden="false" customHeight="false" outlineLevel="0" collapsed="false">
      <c r="A672" s="8" t="s">
        <v>8174</v>
      </c>
      <c r="B672" s="8" t="s">
        <v>8174</v>
      </c>
      <c r="C672" s="2" t="s">
        <v>8175</v>
      </c>
      <c r="D672" s="2" t="s">
        <v>445</v>
      </c>
      <c r="E672" s="2" t="s">
        <v>446</v>
      </c>
      <c r="F672" s="9" t="n">
        <f aca="false">Precios!R672</f>
        <v>412</v>
      </c>
      <c r="G672" s="2" t="n">
        <v>215</v>
      </c>
      <c r="H672" s="10" t="str">
        <f aca="false">Parámetros!$B$28</f>
        <v>Nuevo</v>
      </c>
      <c r="I672" s="10" t="str">
        <f aca="false">Parámetros!$B$29</f>
        <v>Clásica</v>
      </c>
      <c r="J672" s="11" t="s">
        <v>8176</v>
      </c>
      <c r="K672" s="10" t="str">
        <f aca="false">Parámetros!$B$30</f>
        <v>Mercado Envíos</v>
      </c>
      <c r="L672" s="2" t="str">
        <f aca="false">IF(F672&gt;=Parámetros!$B$7,"Envío gratis (obligatorio en Mercado Libre)",Parámetros!$B$31)</f>
        <v>Envío gratis (obligatorio en Mercado Libre)</v>
      </c>
      <c r="M672" s="10" t="str">
        <f aca="false">Parámetros!$B$32</f>
        <v>No acepto</v>
      </c>
      <c r="N672" s="10" t="str">
        <f aca="false">Parámetros!$B$33</f>
        <v>Sin garantía</v>
      </c>
      <c r="O672" s="2" t="s">
        <v>8177</v>
      </c>
      <c r="P672" s="2" t="s">
        <v>1083</v>
      </c>
      <c r="Q672" s="2" t="s">
        <v>897</v>
      </c>
      <c r="R672" s="2" t="s">
        <v>7401</v>
      </c>
      <c r="S672" s="2"/>
      <c r="T672" s="2" t="s">
        <v>219</v>
      </c>
      <c r="U672" s="2" t="n">
        <v>6</v>
      </c>
      <c r="V672" s="2" t="s">
        <v>220</v>
      </c>
      <c r="W672" s="2" t="n">
        <v>6</v>
      </c>
      <c r="X672" s="2" t="s">
        <v>8178</v>
      </c>
      <c r="Y672" s="2" t="s">
        <v>451</v>
      </c>
      <c r="Z672" s="2" t="s">
        <v>136</v>
      </c>
      <c r="AA672" s="2"/>
      <c r="AB672" s="2"/>
      <c r="AC672" s="2"/>
      <c r="AD672" s="2"/>
      <c r="AE672" s="2"/>
      <c r="AF672" s="2" t="s">
        <v>8179</v>
      </c>
      <c r="AG672" s="2" t="s">
        <v>8180</v>
      </c>
      <c r="AH672" s="2" t="s">
        <v>8181</v>
      </c>
      <c r="AI672" s="2" t="s">
        <v>8182</v>
      </c>
      <c r="AJ672" s="2" t="s">
        <v>8183</v>
      </c>
      <c r="AK672" s="2"/>
      <c r="AL672" s="2"/>
      <c r="AM672" s="2"/>
      <c r="AN672" s="2" t="s">
        <v>87</v>
      </c>
      <c r="AO672" s="2" t="s">
        <v>8184</v>
      </c>
      <c r="AP672" s="2" t="s">
        <v>89</v>
      </c>
    </row>
    <row r="673" customFormat="false" ht="15" hidden="false" customHeight="false" outlineLevel="0" collapsed="false">
      <c r="A673" s="8" t="s">
        <v>8185</v>
      </c>
      <c r="B673" s="8" t="s">
        <v>8185</v>
      </c>
      <c r="C673" s="2" t="s">
        <v>8186</v>
      </c>
      <c r="D673" s="2" t="s">
        <v>350</v>
      </c>
      <c r="E673" s="2" t="s">
        <v>351</v>
      </c>
      <c r="F673" s="9" t="n">
        <f aca="false">Precios!R673</f>
        <v>125</v>
      </c>
      <c r="G673" s="2" t="n">
        <v>640</v>
      </c>
      <c r="H673" s="10" t="str">
        <f aca="false">Parámetros!$B$28</f>
        <v>Nuevo</v>
      </c>
      <c r="I673" s="10" t="str">
        <f aca="false">Parámetros!$B$29</f>
        <v>Clásica</v>
      </c>
      <c r="J673" s="11" t="s">
        <v>8187</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t="s">
        <v>8188</v>
      </c>
      <c r="P673" s="2" t="s">
        <v>8189</v>
      </c>
      <c r="Q673" s="2" t="s">
        <v>3013</v>
      </c>
      <c r="R673" s="2" t="s">
        <v>8190</v>
      </c>
      <c r="S673" s="2"/>
      <c r="T673" s="2" t="s">
        <v>8191</v>
      </c>
      <c r="U673" s="2" t="n">
        <v>60</v>
      </c>
      <c r="V673" s="2" t="s">
        <v>100</v>
      </c>
      <c r="W673" s="2" t="n">
        <v>1</v>
      </c>
      <c r="X673" s="2" t="s">
        <v>8192</v>
      </c>
      <c r="Y673" s="2" t="s">
        <v>8193</v>
      </c>
      <c r="Z673" s="2" t="s">
        <v>341</v>
      </c>
      <c r="AA673" s="2"/>
      <c r="AB673" s="2"/>
      <c r="AC673" s="2"/>
      <c r="AD673" s="2"/>
      <c r="AE673" s="2"/>
      <c r="AF673" s="2" t="s">
        <v>8194</v>
      </c>
      <c r="AG673" s="2" t="s">
        <v>8195</v>
      </c>
      <c r="AH673" s="2" t="s">
        <v>8196</v>
      </c>
      <c r="AI673" s="2"/>
      <c r="AJ673" s="2"/>
      <c r="AK673" s="2"/>
      <c r="AL673" s="2"/>
      <c r="AM673" s="2"/>
      <c r="AN673" s="2" t="s">
        <v>87</v>
      </c>
      <c r="AO673" s="2" t="s">
        <v>8197</v>
      </c>
      <c r="AP673" s="2" t="s">
        <v>89</v>
      </c>
    </row>
    <row r="674" customFormat="false" ht="15" hidden="false" customHeight="false" outlineLevel="0" collapsed="false">
      <c r="A674" s="8" t="s">
        <v>8198</v>
      </c>
      <c r="B674" s="8" t="s">
        <v>8198</v>
      </c>
      <c r="C674" s="2" t="s">
        <v>8199</v>
      </c>
      <c r="D674" s="2" t="s">
        <v>445</v>
      </c>
      <c r="E674" s="2" t="s">
        <v>446</v>
      </c>
      <c r="F674" s="9" t="n">
        <f aca="false">Precios!R674</f>
        <v>443</v>
      </c>
      <c r="G674" s="2" t="n">
        <v>13</v>
      </c>
      <c r="H674" s="10" t="str">
        <f aca="false">Parámetros!$B$28</f>
        <v>Nuevo</v>
      </c>
      <c r="I674" s="10" t="str">
        <f aca="false">Parámetros!$B$29</f>
        <v>Clásica</v>
      </c>
      <c r="J674" s="11" t="s">
        <v>8200</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t="s">
        <v>8201</v>
      </c>
      <c r="P674" s="2" t="s">
        <v>8202</v>
      </c>
      <c r="Q674" s="2" t="s">
        <v>3066</v>
      </c>
      <c r="R674" s="2"/>
      <c r="S674" s="2"/>
      <c r="T674" s="2" t="s">
        <v>219</v>
      </c>
      <c r="U674" s="2" t="n">
        <v>10</v>
      </c>
      <c r="V674" s="2" t="s">
        <v>220</v>
      </c>
      <c r="W674" s="2" t="n">
        <v>10</v>
      </c>
      <c r="X674" s="2" t="s">
        <v>8203</v>
      </c>
      <c r="Y674" s="2" t="s">
        <v>8204</v>
      </c>
      <c r="Z674" s="2" t="s">
        <v>136</v>
      </c>
      <c r="AA674" s="2"/>
      <c r="AB674" s="2"/>
      <c r="AC674" s="2"/>
      <c r="AD674" s="2"/>
      <c r="AE674" s="2"/>
      <c r="AF674" s="2"/>
      <c r="AG674" s="2" t="s">
        <v>8205</v>
      </c>
      <c r="AH674" s="2" t="s">
        <v>8206</v>
      </c>
      <c r="AI674" s="2" t="s">
        <v>8207</v>
      </c>
      <c r="AJ674" s="2" t="s">
        <v>8208</v>
      </c>
      <c r="AK674" s="2"/>
      <c r="AL674" s="2"/>
      <c r="AM674" s="2"/>
      <c r="AN674" s="2" t="s">
        <v>87</v>
      </c>
      <c r="AO674" s="2" t="s">
        <v>8209</v>
      </c>
      <c r="AP674" s="2" t="s">
        <v>89</v>
      </c>
    </row>
    <row r="675" customFormat="false" ht="15" hidden="false" customHeight="false" outlineLevel="0" collapsed="false">
      <c r="A675" s="8" t="s">
        <v>8210</v>
      </c>
      <c r="B675" s="8" t="s">
        <v>8210</v>
      </c>
      <c r="C675" s="2" t="s">
        <v>8211</v>
      </c>
      <c r="D675" s="2" t="s">
        <v>445</v>
      </c>
      <c r="E675" s="2" t="s">
        <v>446</v>
      </c>
      <c r="F675" s="9" t="n">
        <f aca="false">Precios!R675</f>
        <v>426</v>
      </c>
      <c r="G675" s="2" t="n">
        <v>94</v>
      </c>
      <c r="H675" s="10" t="str">
        <f aca="false">Parámetros!$B$28</f>
        <v>Nuevo</v>
      </c>
      <c r="I675" s="10" t="str">
        <f aca="false">Parámetros!$B$29</f>
        <v>Clásica</v>
      </c>
      <c r="J675" s="11" t="s">
        <v>8212</v>
      </c>
      <c r="K675" s="10" t="str">
        <f aca="false">Parámetros!$B$30</f>
        <v>Mercado Envíos</v>
      </c>
      <c r="L675" s="2" t="str">
        <f aca="false">IF(F675&gt;=Parámetros!$B$7,"Envío gratis (obligatorio en Mercado Libre)",Parámetros!$B$31)</f>
        <v>Envío gratis (obligatorio en Mercado Libre)</v>
      </c>
      <c r="M675" s="10" t="str">
        <f aca="false">Parámetros!$B$32</f>
        <v>No acepto</v>
      </c>
      <c r="N675" s="10" t="str">
        <f aca="false">Parámetros!$B$33</f>
        <v>Sin garantía</v>
      </c>
      <c r="O675" s="2" t="s">
        <v>8213</v>
      </c>
      <c r="P675" s="2" t="s">
        <v>2278</v>
      </c>
      <c r="Q675" s="2" t="s">
        <v>897</v>
      </c>
      <c r="R675" s="2"/>
      <c r="S675" s="2"/>
      <c r="T675" s="2" t="s">
        <v>152</v>
      </c>
      <c r="U675" s="2" t="n">
        <v>12</v>
      </c>
      <c r="V675" s="2" t="s">
        <v>133</v>
      </c>
      <c r="W675" s="2" t="n">
        <v>12</v>
      </c>
      <c r="X675" s="2" t="s">
        <v>2280</v>
      </c>
      <c r="Y675" s="2" t="s">
        <v>1573</v>
      </c>
      <c r="Z675" s="2" t="s">
        <v>136</v>
      </c>
      <c r="AA675" s="2"/>
      <c r="AB675" s="2"/>
      <c r="AC675" s="2"/>
      <c r="AD675" s="2"/>
      <c r="AE675" s="2"/>
      <c r="AF675" s="2"/>
      <c r="AG675" s="2" t="s">
        <v>8214</v>
      </c>
      <c r="AH675" s="2" t="s">
        <v>8215</v>
      </c>
      <c r="AI675" s="2" t="s">
        <v>8216</v>
      </c>
      <c r="AJ675" s="2"/>
      <c r="AK675" s="2"/>
      <c r="AL675" s="2"/>
      <c r="AM675" s="2"/>
      <c r="AN675" s="2" t="s">
        <v>87</v>
      </c>
      <c r="AO675" s="2" t="s">
        <v>8217</v>
      </c>
      <c r="AP675" s="2" t="s">
        <v>89</v>
      </c>
    </row>
    <row r="676" customFormat="false" ht="15" hidden="false" customHeight="false" outlineLevel="0" collapsed="false">
      <c r="A676" s="8" t="s">
        <v>8218</v>
      </c>
      <c r="B676" s="8" t="s">
        <v>8218</v>
      </c>
      <c r="C676" s="2" t="s">
        <v>8219</v>
      </c>
      <c r="D676" s="2" t="s">
        <v>750</v>
      </c>
      <c r="E676" s="2" t="s">
        <v>751</v>
      </c>
      <c r="F676" s="9" t="n">
        <f aca="false">Precios!R676</f>
        <v>498</v>
      </c>
      <c r="G676" s="2" t="n">
        <v>22</v>
      </c>
      <c r="H676" s="10" t="str">
        <f aca="false">Parámetros!$B$28</f>
        <v>Nuevo</v>
      </c>
      <c r="I676" s="10" t="str">
        <f aca="false">Parámetros!$B$29</f>
        <v>Clásica</v>
      </c>
      <c r="J676" s="11" t="s">
        <v>8220</v>
      </c>
      <c r="K676" s="10" t="str">
        <f aca="false">Parámetros!$B$30</f>
        <v>Mercado Envíos</v>
      </c>
      <c r="L676" s="2" t="str">
        <f aca="false">IF(F676&gt;=Parámetros!$B$7,"Envío gratis (obligatorio en Mercado Libre)",Parámetros!$B$31)</f>
        <v>Envío gratis (obligatorio en Mercado Libre)</v>
      </c>
      <c r="M676" s="10" t="str">
        <f aca="false">Parámetros!$B$32</f>
        <v>No acepto</v>
      </c>
      <c r="N676" s="10" t="str">
        <f aca="false">Parámetros!$B$33</f>
        <v>Sin garantía</v>
      </c>
      <c r="O676" s="2" t="s">
        <v>8221</v>
      </c>
      <c r="P676" s="2" t="s">
        <v>8222</v>
      </c>
      <c r="Q676" s="2" t="s">
        <v>8223</v>
      </c>
      <c r="R676" s="2" t="s">
        <v>8224</v>
      </c>
      <c r="S676" s="2"/>
      <c r="T676" s="2" t="s">
        <v>4447</v>
      </c>
      <c r="U676" s="2" t="n">
        <v>20</v>
      </c>
      <c r="V676" s="2" t="s">
        <v>133</v>
      </c>
      <c r="W676" s="2" t="n">
        <v>20</v>
      </c>
      <c r="X676" s="2" t="s">
        <v>8225</v>
      </c>
      <c r="Y676" s="2" t="s">
        <v>4370</v>
      </c>
      <c r="Z676" s="2" t="s">
        <v>136</v>
      </c>
      <c r="AA676" s="2" t="s">
        <v>8226</v>
      </c>
      <c r="AB676" s="2"/>
      <c r="AC676" s="2"/>
      <c r="AD676" s="2"/>
      <c r="AE676" s="2"/>
      <c r="AF676" s="2" t="s">
        <v>8227</v>
      </c>
      <c r="AG676" s="2" t="s">
        <v>8228</v>
      </c>
      <c r="AH676" s="2" t="s">
        <v>8229</v>
      </c>
      <c r="AI676" s="2" t="s">
        <v>8230</v>
      </c>
      <c r="AJ676" s="2" t="s">
        <v>8231</v>
      </c>
      <c r="AK676" s="2"/>
      <c r="AL676" s="2"/>
      <c r="AM676" s="2"/>
      <c r="AN676" s="2" t="s">
        <v>87</v>
      </c>
      <c r="AO676" s="2" t="s">
        <v>8232</v>
      </c>
      <c r="AP676" s="2" t="s">
        <v>89</v>
      </c>
    </row>
    <row r="677" customFormat="false" ht="15" hidden="false" customHeight="false" outlineLevel="0" collapsed="false">
      <c r="A677" s="8" t="s">
        <v>8233</v>
      </c>
      <c r="B677" s="8" t="s">
        <v>8233</v>
      </c>
      <c r="C677" s="2" t="s">
        <v>8234</v>
      </c>
      <c r="D677" s="2" t="s">
        <v>303</v>
      </c>
      <c r="E677" s="2" t="s">
        <v>304</v>
      </c>
      <c r="F677" s="9" t="n">
        <f aca="false">Precios!R677</f>
        <v>233</v>
      </c>
      <c r="G677" s="2" t="n">
        <v>164</v>
      </c>
      <c r="H677" s="10" t="str">
        <f aca="false">Parámetros!$B$28</f>
        <v>Nuevo</v>
      </c>
      <c r="I677" s="10" t="str">
        <f aca="false">Parámetros!$B$29</f>
        <v>Clásica</v>
      </c>
      <c r="J677" s="11" t="s">
        <v>8235</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t="s">
        <v>8236</v>
      </c>
      <c r="P677" s="2" t="s">
        <v>6375</v>
      </c>
      <c r="Q677" s="2" t="s">
        <v>541</v>
      </c>
      <c r="R677" s="2" t="s">
        <v>8237</v>
      </c>
      <c r="S677" s="2"/>
      <c r="T677" s="2" t="s">
        <v>1298</v>
      </c>
      <c r="U677" s="2" t="n">
        <v>30</v>
      </c>
      <c r="V677" s="2" t="s">
        <v>133</v>
      </c>
      <c r="W677" s="2" t="n">
        <v>1</v>
      </c>
      <c r="X677" s="2" t="s">
        <v>8238</v>
      </c>
      <c r="Y677" s="2"/>
      <c r="Z677" s="2" t="s">
        <v>136</v>
      </c>
      <c r="AA677" s="2" t="s">
        <v>81</v>
      </c>
      <c r="AB677" s="2"/>
      <c r="AC677" s="2"/>
      <c r="AD677" s="2"/>
      <c r="AE677" s="2"/>
      <c r="AF677" s="2"/>
      <c r="AG677" s="2" t="s">
        <v>8239</v>
      </c>
      <c r="AH677" s="2" t="s">
        <v>8240</v>
      </c>
      <c r="AI677" s="2" t="s">
        <v>8241</v>
      </c>
      <c r="AJ677" s="2" t="s">
        <v>8242</v>
      </c>
      <c r="AK677" s="2"/>
      <c r="AL677" s="2"/>
      <c r="AM677" s="2"/>
      <c r="AN677" s="2" t="s">
        <v>87</v>
      </c>
      <c r="AO677" s="2" t="s">
        <v>8243</v>
      </c>
      <c r="AP677" s="2" t="s">
        <v>89</v>
      </c>
    </row>
    <row r="678" customFormat="false" ht="15" hidden="false" customHeight="false" outlineLevel="0" collapsed="false">
      <c r="A678" s="8" t="s">
        <v>8244</v>
      </c>
      <c r="B678" s="8" t="s">
        <v>8244</v>
      </c>
      <c r="C678" s="2" t="s">
        <v>8245</v>
      </c>
      <c r="D678" s="2" t="s">
        <v>1811</v>
      </c>
      <c r="E678" s="2" t="s">
        <v>1812</v>
      </c>
      <c r="F678" s="9" t="n">
        <f aca="false">Precios!R678</f>
        <v>75</v>
      </c>
      <c r="G678" s="2" t="n">
        <v>0</v>
      </c>
      <c r="H678" s="10" t="str">
        <f aca="false">Parámetros!$B$28</f>
        <v>Nuevo</v>
      </c>
      <c r="I678" s="10" t="str">
        <f aca="false">Parámetros!$B$29</f>
        <v>Clásica</v>
      </c>
      <c r="J678" s="11" t="s">
        <v>8246</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5437</v>
      </c>
      <c r="Q678" s="2"/>
      <c r="R678" s="2"/>
      <c r="S678" s="2"/>
      <c r="T678" s="2" t="s">
        <v>8247</v>
      </c>
      <c r="U678" s="2" t="n">
        <v>28</v>
      </c>
      <c r="V678" s="2" t="s">
        <v>100</v>
      </c>
      <c r="W678" s="2" t="n">
        <v>1</v>
      </c>
      <c r="X678" s="2" t="s">
        <v>8248</v>
      </c>
      <c r="Y678" s="2" t="s">
        <v>8249</v>
      </c>
      <c r="Z678" s="2" t="s">
        <v>1819</v>
      </c>
      <c r="AA678" s="2"/>
      <c r="AB678" s="2"/>
      <c r="AC678" s="2"/>
      <c r="AD678" s="2"/>
      <c r="AE678" s="2"/>
      <c r="AF678" s="2"/>
      <c r="AG678" s="2" t="s">
        <v>8250</v>
      </c>
      <c r="AH678" s="2" t="s">
        <v>8251</v>
      </c>
      <c r="AI678" s="2"/>
      <c r="AJ678" s="2"/>
      <c r="AK678" s="2"/>
      <c r="AL678" s="2"/>
      <c r="AM678" s="2"/>
      <c r="AN678" s="2" t="s">
        <v>87</v>
      </c>
      <c r="AO678" s="2" t="s">
        <v>8252</v>
      </c>
      <c r="AP678" s="2" t="s">
        <v>89</v>
      </c>
    </row>
    <row r="679" customFormat="false" ht="15" hidden="false" customHeight="false" outlineLevel="0" collapsed="false">
      <c r="A679" s="8" t="s">
        <v>8253</v>
      </c>
      <c r="B679" s="8" t="s">
        <v>8253</v>
      </c>
      <c r="C679" s="2" t="s">
        <v>8254</v>
      </c>
      <c r="D679" s="2" t="s">
        <v>144</v>
      </c>
      <c r="E679" s="2" t="s">
        <v>145</v>
      </c>
      <c r="F679" s="9" t="n">
        <f aca="false">Precios!R679</f>
        <v>141</v>
      </c>
      <c r="G679" s="2" t="n">
        <v>371</v>
      </c>
      <c r="H679" s="10" t="str">
        <f aca="false">Parámetros!$B$28</f>
        <v>Nuevo</v>
      </c>
      <c r="I679" s="10" t="str">
        <f aca="false">Parámetros!$B$29</f>
        <v>Clásica</v>
      </c>
      <c r="J679" s="11" t="s">
        <v>8255</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t="s">
        <v>8256</v>
      </c>
      <c r="P679" s="2" t="s">
        <v>1256</v>
      </c>
      <c r="Q679" s="2" t="s">
        <v>336</v>
      </c>
      <c r="R679" s="2" t="s">
        <v>1256</v>
      </c>
      <c r="S679" s="2" t="s">
        <v>8257</v>
      </c>
      <c r="T679" s="2" t="s">
        <v>8258</v>
      </c>
      <c r="U679" s="2" t="n">
        <v>118</v>
      </c>
      <c r="V679" s="2" t="s">
        <v>77</v>
      </c>
      <c r="W679" s="2" t="n">
        <v>1</v>
      </c>
      <c r="X679" s="2" t="s">
        <v>1259</v>
      </c>
      <c r="Y679" s="2" t="s">
        <v>8259</v>
      </c>
      <c r="Z679" s="2" t="s">
        <v>136</v>
      </c>
      <c r="AA679" s="2"/>
      <c r="AB679" s="2"/>
      <c r="AC679" s="2" t="s">
        <v>2856</v>
      </c>
      <c r="AD679" s="2"/>
      <c r="AE679" s="2"/>
      <c r="AF679" s="2" t="s">
        <v>8260</v>
      </c>
      <c r="AG679" s="2" t="s">
        <v>8261</v>
      </c>
      <c r="AH679" s="2" t="s">
        <v>8262</v>
      </c>
      <c r="AI679" s="2"/>
      <c r="AJ679" s="2"/>
      <c r="AK679" s="2"/>
      <c r="AL679" s="2"/>
      <c r="AM679" s="2"/>
      <c r="AN679" s="2" t="s">
        <v>87</v>
      </c>
      <c r="AO679" s="2" t="s">
        <v>8263</v>
      </c>
      <c r="AP679" s="2" t="s">
        <v>89</v>
      </c>
    </row>
    <row r="680" customFormat="false" ht="15" hidden="false" customHeight="false" outlineLevel="0" collapsed="false">
      <c r="A680" s="8" t="s">
        <v>8264</v>
      </c>
      <c r="B680" s="8" t="s">
        <v>8264</v>
      </c>
      <c r="C680" s="2" t="s">
        <v>8265</v>
      </c>
      <c r="D680" s="2" t="s">
        <v>1093</v>
      </c>
      <c r="E680" s="2" t="s">
        <v>1094</v>
      </c>
      <c r="F680" s="9" t="n">
        <f aca="false">Precios!R680</f>
        <v>238</v>
      </c>
      <c r="G680" s="2" t="n">
        <v>158</v>
      </c>
      <c r="H680" s="10" t="str">
        <f aca="false">Parámetros!$B$28</f>
        <v>Nuevo</v>
      </c>
      <c r="I680" s="10" t="str">
        <f aca="false">Parámetros!$B$29</f>
        <v>Clásica</v>
      </c>
      <c r="J680" s="11" t="s">
        <v>8266</v>
      </c>
      <c r="K680" s="10" t="str">
        <f aca="false">Parámetros!$B$30</f>
        <v>Mercado Envíos</v>
      </c>
      <c r="L680" s="2" t="str">
        <f aca="false">IF(F680&gt;=Parámetros!$B$7,"Envío gratis (obligatorio en Mercado Libre)",Parámetros!$B$31)</f>
        <v>A cargo del comprador</v>
      </c>
      <c r="M680" s="10" t="str">
        <f aca="false">Parámetros!$B$32</f>
        <v>No acepto</v>
      </c>
      <c r="N680" s="10" t="str">
        <f aca="false">Parámetros!$B$33</f>
        <v>Sin garantía</v>
      </c>
      <c r="O680" s="2" t="s">
        <v>8267</v>
      </c>
      <c r="P680" s="2" t="s">
        <v>1603</v>
      </c>
      <c r="Q680" s="2" t="s">
        <v>4518</v>
      </c>
      <c r="R680" s="2" t="s">
        <v>1604</v>
      </c>
      <c r="S680" s="2" t="s">
        <v>8268</v>
      </c>
      <c r="T680" s="2" t="s">
        <v>8269</v>
      </c>
      <c r="U680" s="2" t="n">
        <v>1</v>
      </c>
      <c r="V680" s="2" t="s">
        <v>8270</v>
      </c>
      <c r="W680" s="2" t="n">
        <v>1</v>
      </c>
      <c r="X680" s="2" t="s">
        <v>1607</v>
      </c>
      <c r="Y680" s="2" t="s">
        <v>451</v>
      </c>
      <c r="Z680" s="2" t="s">
        <v>1435</v>
      </c>
      <c r="AA680" s="2" t="s">
        <v>3575</v>
      </c>
      <c r="AB680" s="2"/>
      <c r="AC680" s="2"/>
      <c r="AD680" s="2" t="s">
        <v>566</v>
      </c>
      <c r="AE680" s="2"/>
      <c r="AF680" s="2"/>
      <c r="AG680" s="2" t="s">
        <v>8271</v>
      </c>
      <c r="AH680" s="2" t="s">
        <v>8272</v>
      </c>
      <c r="AI680" s="2"/>
      <c r="AJ680" s="2"/>
      <c r="AK680" s="2"/>
      <c r="AL680" s="2"/>
      <c r="AM680" s="2"/>
      <c r="AN680" s="2" t="s">
        <v>87</v>
      </c>
      <c r="AO680" s="2" t="s">
        <v>8273</v>
      </c>
      <c r="AP680" s="2" t="s">
        <v>89</v>
      </c>
    </row>
    <row r="681" customFormat="false" ht="15" hidden="false" customHeight="false" outlineLevel="0" collapsed="false">
      <c r="A681" s="8" t="s">
        <v>8274</v>
      </c>
      <c r="B681" s="8" t="s">
        <v>8274</v>
      </c>
      <c r="C681" s="2" t="s">
        <v>8275</v>
      </c>
      <c r="D681" s="2" t="s">
        <v>445</v>
      </c>
      <c r="E681" s="2" t="s">
        <v>446</v>
      </c>
      <c r="F681" s="9" t="n">
        <f aca="false">Precios!R681</f>
        <v>1371.81</v>
      </c>
      <c r="G681" s="2" t="n">
        <v>0</v>
      </c>
      <c r="H681" s="10" t="str">
        <f aca="false">Parámetros!$B$28</f>
        <v>Nuevo</v>
      </c>
      <c r="I681" s="10" t="str">
        <f aca="false">Parámetros!$B$29</f>
        <v>Clásica</v>
      </c>
      <c r="J681" s="11" t="s">
        <v>8276</v>
      </c>
      <c r="K681" s="10" t="str">
        <f aca="false">Parámetros!$B$30</f>
        <v>Mercado Envíos</v>
      </c>
      <c r="L681" s="2" t="str">
        <f aca="false">IF(F681&gt;=Parámetros!$B$7,"Envío gratis (obligatorio en Mercado Libre)",Parámetros!$B$31)</f>
        <v>Envío gratis (obligatorio en Mercado Libre)</v>
      </c>
      <c r="M681" s="10" t="str">
        <f aca="false">Parámetros!$B$32</f>
        <v>No acepto</v>
      </c>
      <c r="N681" s="10" t="str">
        <f aca="false">Parámetros!$B$33</f>
        <v>Sin garantía</v>
      </c>
      <c r="O681" s="2" t="s">
        <v>8277</v>
      </c>
      <c r="P681" s="2" t="s">
        <v>4866</v>
      </c>
      <c r="Q681" s="2" t="s">
        <v>4867</v>
      </c>
      <c r="R681" s="2" t="s">
        <v>4866</v>
      </c>
      <c r="S681" s="2"/>
      <c r="T681" s="2" t="s">
        <v>5556</v>
      </c>
      <c r="U681" s="2" t="n">
        <v>28</v>
      </c>
      <c r="V681" s="2" t="s">
        <v>133</v>
      </c>
      <c r="W681" s="2" t="n">
        <v>28</v>
      </c>
      <c r="X681" s="2" t="s">
        <v>3662</v>
      </c>
      <c r="Y681" s="2" t="s">
        <v>2101</v>
      </c>
      <c r="Z681" s="2" t="s">
        <v>136</v>
      </c>
      <c r="AA681" s="2" t="s">
        <v>2073</v>
      </c>
      <c r="AB681" s="2"/>
      <c r="AC681" s="2"/>
      <c r="AD681" s="2"/>
      <c r="AE681" s="2"/>
      <c r="AF681" s="2"/>
      <c r="AG681" s="2" t="s">
        <v>8278</v>
      </c>
      <c r="AH681" s="2" t="s">
        <v>8279</v>
      </c>
      <c r="AI681" s="2" t="s">
        <v>8280</v>
      </c>
      <c r="AJ681" s="2"/>
      <c r="AK681" s="2"/>
      <c r="AL681" s="2"/>
      <c r="AM681" s="2"/>
      <c r="AN681" s="2" t="s">
        <v>87</v>
      </c>
      <c r="AO681" s="2" t="s">
        <v>8281</v>
      </c>
      <c r="AP681" s="2" t="s">
        <v>89</v>
      </c>
    </row>
    <row r="682" customFormat="false" ht="15" hidden="false" customHeight="false" outlineLevel="0" collapsed="false">
      <c r="A682" s="8" t="s">
        <v>8282</v>
      </c>
      <c r="B682" s="8" t="s">
        <v>8282</v>
      </c>
      <c r="C682" s="2" t="s">
        <v>8283</v>
      </c>
      <c r="D682" s="2" t="s">
        <v>196</v>
      </c>
      <c r="E682" s="2" t="s">
        <v>197</v>
      </c>
      <c r="F682" s="9" t="n">
        <f aca="false">Precios!R682</f>
        <v>249</v>
      </c>
      <c r="G682" s="2" t="n">
        <v>244</v>
      </c>
      <c r="H682" s="10" t="str">
        <f aca="false">Parámetros!$B$28</f>
        <v>Nuevo</v>
      </c>
      <c r="I682" s="10" t="str">
        <f aca="false">Parámetros!$B$29</f>
        <v>Clásica</v>
      </c>
      <c r="J682" s="11" t="s">
        <v>8284</v>
      </c>
      <c r="K682" s="10" t="str">
        <f aca="false">Parámetros!$B$30</f>
        <v>Mercado Envíos</v>
      </c>
      <c r="L682" s="2" t="str">
        <f aca="false">IF(F682&gt;=Parámetros!$B$7,"Envío gratis (obligatorio en Mercado Libre)",Parámetros!$B$31)</f>
        <v>A cargo del comprador</v>
      </c>
      <c r="M682" s="10" t="str">
        <f aca="false">Parámetros!$B$32</f>
        <v>No acepto</v>
      </c>
      <c r="N682" s="10" t="str">
        <f aca="false">Parámetros!$B$33</f>
        <v>Sin garantía</v>
      </c>
      <c r="O682" s="2" t="s">
        <v>8285</v>
      </c>
      <c r="P682" s="2" t="s">
        <v>200</v>
      </c>
      <c r="Q682" s="2" t="s">
        <v>201</v>
      </c>
      <c r="R682" s="2" t="s">
        <v>8286</v>
      </c>
      <c r="S682" s="2"/>
      <c r="T682" s="2" t="s">
        <v>8287</v>
      </c>
      <c r="U682" s="2" t="n">
        <v>200</v>
      </c>
      <c r="V682" s="2" t="s">
        <v>8288</v>
      </c>
      <c r="W682" s="2" t="n">
        <v>200</v>
      </c>
      <c r="X682" s="2"/>
      <c r="Y682" s="2"/>
      <c r="Z682" s="2"/>
      <c r="AA682" s="2"/>
      <c r="AB682" s="2"/>
      <c r="AC682" s="2"/>
      <c r="AD682" s="2"/>
      <c r="AE682" s="2"/>
      <c r="AF682" s="2"/>
      <c r="AG682" s="2" t="s">
        <v>8289</v>
      </c>
      <c r="AH682" s="2" t="s">
        <v>8290</v>
      </c>
      <c r="AI682" s="2"/>
      <c r="AJ682" s="2"/>
      <c r="AK682" s="2"/>
      <c r="AL682" s="2"/>
      <c r="AM682" s="2"/>
      <c r="AN682" s="2" t="s">
        <v>87</v>
      </c>
      <c r="AO682" s="2" t="s">
        <v>8291</v>
      </c>
      <c r="AP682" s="2" t="s">
        <v>89</v>
      </c>
    </row>
    <row r="683" customFormat="false" ht="15" hidden="false" customHeight="false" outlineLevel="0" collapsed="false">
      <c r="A683" s="8" t="s">
        <v>8292</v>
      </c>
      <c r="B683" s="8" t="s">
        <v>8292</v>
      </c>
      <c r="C683" s="2" t="s">
        <v>8293</v>
      </c>
      <c r="D683" s="2" t="s">
        <v>6190</v>
      </c>
      <c r="E683" s="2" t="s">
        <v>6191</v>
      </c>
      <c r="F683" s="9" t="n">
        <f aca="false">Precios!R683</f>
        <v>146</v>
      </c>
      <c r="G683" s="2" t="n">
        <v>139</v>
      </c>
      <c r="H683" s="10" t="str">
        <f aca="false">Parámetros!$B$28</f>
        <v>Nuevo</v>
      </c>
      <c r="I683" s="10" t="str">
        <f aca="false">Parámetros!$B$29</f>
        <v>Clásica</v>
      </c>
      <c r="J683" s="11" t="s">
        <v>8294</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t="s">
        <v>8295</v>
      </c>
      <c r="P683" s="2" t="s">
        <v>6194</v>
      </c>
      <c r="Q683" s="2" t="s">
        <v>6195</v>
      </c>
      <c r="R683" s="2" t="s">
        <v>6196</v>
      </c>
      <c r="S683" s="2" t="s">
        <v>8296</v>
      </c>
      <c r="T683" s="2" t="s">
        <v>6006</v>
      </c>
      <c r="U683" s="2" t="n">
        <v>100</v>
      </c>
      <c r="V683" s="2" t="s">
        <v>100</v>
      </c>
      <c r="W683" s="2" t="n">
        <v>1</v>
      </c>
      <c r="X683" s="2"/>
      <c r="Y683" s="2"/>
      <c r="Z683" s="2"/>
      <c r="AA683" s="2"/>
      <c r="AB683" s="2"/>
      <c r="AC683" s="2"/>
      <c r="AD683" s="2"/>
      <c r="AE683" s="2"/>
      <c r="AF683" s="2"/>
      <c r="AG683" s="2" t="s">
        <v>8297</v>
      </c>
      <c r="AH683" s="2" t="s">
        <v>8298</v>
      </c>
      <c r="AI683" s="2" t="s">
        <v>8299</v>
      </c>
      <c r="AJ683" s="2"/>
      <c r="AK683" s="2"/>
      <c r="AL683" s="2"/>
      <c r="AM683" s="2"/>
      <c r="AN683" s="2" t="s">
        <v>175</v>
      </c>
      <c r="AO683" s="2" t="s">
        <v>8300</v>
      </c>
      <c r="AP683" s="2" t="s">
        <v>89</v>
      </c>
    </row>
    <row r="684" customFormat="false" ht="15" hidden="false" customHeight="false" outlineLevel="0" collapsed="false">
      <c r="A684" s="8" t="s">
        <v>8301</v>
      </c>
      <c r="B684" s="8" t="s">
        <v>8301</v>
      </c>
      <c r="C684" s="2" t="s">
        <v>8302</v>
      </c>
      <c r="D684" s="2" t="s">
        <v>331</v>
      </c>
      <c r="E684" s="2" t="s">
        <v>332</v>
      </c>
      <c r="F684" s="9" t="n">
        <f aca="false">Precios!R684</f>
        <v>340</v>
      </c>
      <c r="G684" s="2" t="n">
        <v>203</v>
      </c>
      <c r="H684" s="10" t="str">
        <f aca="false">Parámetros!$B$28</f>
        <v>Nuevo</v>
      </c>
      <c r="I684" s="10" t="str">
        <f aca="false">Parámetros!$B$29</f>
        <v>Clásica</v>
      </c>
      <c r="J684" s="11" t="s">
        <v>8303</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t="s">
        <v>8304</v>
      </c>
      <c r="P684" s="2" t="s">
        <v>335</v>
      </c>
      <c r="Q684" s="2" t="s">
        <v>336</v>
      </c>
      <c r="R684" s="2" t="s">
        <v>2852</v>
      </c>
      <c r="S684" s="2" t="s">
        <v>8305</v>
      </c>
      <c r="T684" s="2" t="s">
        <v>8306</v>
      </c>
      <c r="U684" s="2" t="n">
        <v>240</v>
      </c>
      <c r="V684" s="2" t="s">
        <v>77</v>
      </c>
      <c r="W684" s="2" t="n">
        <v>1</v>
      </c>
      <c r="X684" s="2" t="s">
        <v>2854</v>
      </c>
      <c r="Y684" s="2" t="s">
        <v>8307</v>
      </c>
      <c r="Z684" s="2" t="s">
        <v>136</v>
      </c>
      <c r="AA684" s="2" t="s">
        <v>1792</v>
      </c>
      <c r="AB684" s="2"/>
      <c r="AC684" s="2" t="s">
        <v>2856</v>
      </c>
      <c r="AD684" s="2"/>
      <c r="AE684" s="2"/>
      <c r="AF684" s="2"/>
      <c r="AG684" s="2" t="s">
        <v>8308</v>
      </c>
      <c r="AH684" s="2" t="s">
        <v>8309</v>
      </c>
      <c r="AI684" s="2"/>
      <c r="AJ684" s="2"/>
      <c r="AK684" s="2"/>
      <c r="AL684" s="2"/>
      <c r="AM684" s="2"/>
      <c r="AN684" s="2" t="s">
        <v>87</v>
      </c>
      <c r="AO684" s="2" t="s">
        <v>8310</v>
      </c>
      <c r="AP684" s="2" t="s">
        <v>89</v>
      </c>
    </row>
    <row r="685" customFormat="false" ht="15" hidden="false" customHeight="false" outlineLevel="0" collapsed="false">
      <c r="A685" s="8" t="s">
        <v>8311</v>
      </c>
      <c r="B685" s="8" t="s">
        <v>8311</v>
      </c>
      <c r="C685" s="2" t="s">
        <v>8312</v>
      </c>
      <c r="D685" s="2" t="s">
        <v>445</v>
      </c>
      <c r="E685" s="2" t="s">
        <v>446</v>
      </c>
      <c r="F685" s="9" t="n">
        <f aca="false">Precios!R685</f>
        <v>894.5</v>
      </c>
      <c r="G685" s="2" t="n">
        <v>58</v>
      </c>
      <c r="H685" s="10" t="str">
        <f aca="false">Parámetros!$B$28</f>
        <v>Nuevo</v>
      </c>
      <c r="I685" s="10" t="str">
        <f aca="false">Parámetros!$B$29</f>
        <v>Clásica</v>
      </c>
      <c r="J685" s="11" t="s">
        <v>8313</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t="s">
        <v>8314</v>
      </c>
      <c r="P685" s="2" t="s">
        <v>7858</v>
      </c>
      <c r="Q685" s="2" t="s">
        <v>897</v>
      </c>
      <c r="R685" s="2" t="s">
        <v>7858</v>
      </c>
      <c r="S685" s="2"/>
      <c r="T685" s="2" t="s">
        <v>7598</v>
      </c>
      <c r="U685" s="2" t="n">
        <v>7</v>
      </c>
      <c r="V685" s="2" t="s">
        <v>133</v>
      </c>
      <c r="W685" s="2" t="n">
        <v>7</v>
      </c>
      <c r="X685" s="2" t="s">
        <v>7599</v>
      </c>
      <c r="Y685" s="2" t="s">
        <v>2611</v>
      </c>
      <c r="Z685" s="2" t="s">
        <v>136</v>
      </c>
      <c r="AA685" s="2" t="s">
        <v>81</v>
      </c>
      <c r="AB685" s="2"/>
      <c r="AC685" s="2"/>
      <c r="AD685" s="2"/>
      <c r="AE685" s="2"/>
      <c r="AF685" s="2" t="s">
        <v>8315</v>
      </c>
      <c r="AG685" s="2" t="s">
        <v>8316</v>
      </c>
      <c r="AH685" s="2" t="s">
        <v>8317</v>
      </c>
      <c r="AI685" s="2" t="s">
        <v>8318</v>
      </c>
      <c r="AJ685" s="2"/>
      <c r="AK685" s="2"/>
      <c r="AL685" s="2"/>
      <c r="AM685" s="2"/>
      <c r="AN685" s="2" t="s">
        <v>87</v>
      </c>
      <c r="AO685" s="2" t="s">
        <v>8319</v>
      </c>
      <c r="AP685" s="2" t="s">
        <v>89</v>
      </c>
    </row>
    <row r="686" customFormat="false" ht="15" hidden="false" customHeight="false" outlineLevel="0" collapsed="false">
      <c r="A686" s="8" t="s">
        <v>8320</v>
      </c>
      <c r="B686" s="8" t="s">
        <v>8320</v>
      </c>
      <c r="C686" s="2" t="s">
        <v>8321</v>
      </c>
      <c r="D686" s="2" t="s">
        <v>331</v>
      </c>
      <c r="E686" s="2" t="s">
        <v>332</v>
      </c>
      <c r="F686" s="9" t="n">
        <f aca="false">Precios!R686</f>
        <v>64</v>
      </c>
      <c r="G686" s="2" t="n">
        <v>2317</v>
      </c>
      <c r="H686" s="10" t="str">
        <f aca="false">Parámetros!$B$28</f>
        <v>Nuevo</v>
      </c>
      <c r="I686" s="10" t="str">
        <f aca="false">Parámetros!$B$29</f>
        <v>Clásica</v>
      </c>
      <c r="J686" s="11" t="s">
        <v>8322</v>
      </c>
      <c r="K686" s="10" t="str">
        <f aca="false">Parámetros!$B$30</f>
        <v>Mercado Envíos</v>
      </c>
      <c r="L686" s="2" t="str">
        <f aca="false">IF(F686&gt;=Parámetros!$B$7,"Envío gratis (obligatorio en Mercado Libre)",Parámetros!$B$31)</f>
        <v>A cargo del comprador</v>
      </c>
      <c r="M686" s="10" t="str">
        <f aca="false">Parámetros!$B$32</f>
        <v>No acepto</v>
      </c>
      <c r="N686" s="10" t="str">
        <f aca="false">Parámetros!$B$33</f>
        <v>Sin garantía</v>
      </c>
      <c r="O686" s="2" t="s">
        <v>8323</v>
      </c>
      <c r="P686" s="2" t="s">
        <v>8324</v>
      </c>
      <c r="Q686" s="2" t="s">
        <v>8325</v>
      </c>
      <c r="R686" s="2" t="s">
        <v>8324</v>
      </c>
      <c r="S686" s="2"/>
      <c r="T686" s="2" t="s">
        <v>8326</v>
      </c>
      <c r="U686" s="2" t="n">
        <v>24</v>
      </c>
      <c r="V686" s="2" t="s">
        <v>220</v>
      </c>
      <c r="W686" s="2" t="n">
        <v>24</v>
      </c>
      <c r="X686" s="2" t="s">
        <v>2232</v>
      </c>
      <c r="Y686" s="2" t="s">
        <v>8327</v>
      </c>
      <c r="Z686" s="2" t="s">
        <v>136</v>
      </c>
      <c r="AA686" s="2" t="s">
        <v>547</v>
      </c>
      <c r="AB686" s="2"/>
      <c r="AC686" s="2"/>
      <c r="AD686" s="2"/>
      <c r="AE686" s="2"/>
      <c r="AF686" s="2"/>
      <c r="AG686" s="2" t="s">
        <v>8328</v>
      </c>
      <c r="AH686" s="2" t="s">
        <v>8329</v>
      </c>
      <c r="AI686" s="2" t="s">
        <v>8330</v>
      </c>
      <c r="AJ686" s="2"/>
      <c r="AK686" s="2"/>
      <c r="AL686" s="2"/>
      <c r="AM686" s="2"/>
      <c r="AN686" s="2" t="s">
        <v>87</v>
      </c>
      <c r="AO686" s="2" t="s">
        <v>8331</v>
      </c>
      <c r="AP686" s="2" t="s">
        <v>89</v>
      </c>
    </row>
    <row r="687" customFormat="false" ht="15" hidden="false" customHeight="false" outlineLevel="0" collapsed="false">
      <c r="A687" s="8" t="s">
        <v>8332</v>
      </c>
      <c r="B687" s="8" t="s">
        <v>8332</v>
      </c>
      <c r="C687" s="2" t="s">
        <v>8333</v>
      </c>
      <c r="D687" s="2" t="s">
        <v>5633</v>
      </c>
      <c r="E687" s="2" t="s">
        <v>5634</v>
      </c>
      <c r="F687" s="9" t="n">
        <f aca="false">Precios!R687</f>
        <v>63</v>
      </c>
      <c r="G687" s="2" t="n">
        <v>267</v>
      </c>
      <c r="H687" s="10" t="str">
        <f aca="false">Parámetros!$B$28</f>
        <v>Nuevo</v>
      </c>
      <c r="I687" s="10" t="str">
        <f aca="false">Parámetros!$B$29</f>
        <v>Clásica</v>
      </c>
      <c r="J687" s="11" t="s">
        <v>8334</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t="s">
        <v>8335</v>
      </c>
      <c r="P687" s="2" t="s">
        <v>3919</v>
      </c>
      <c r="Q687" s="2" t="s">
        <v>3919</v>
      </c>
      <c r="R687" s="2" t="s">
        <v>5637</v>
      </c>
      <c r="S687" s="2" t="s">
        <v>5638</v>
      </c>
      <c r="T687" s="2" t="s">
        <v>8336</v>
      </c>
      <c r="U687" s="2" t="n">
        <v>250</v>
      </c>
      <c r="V687" s="2" t="s">
        <v>77</v>
      </c>
      <c r="W687" s="2" t="n">
        <v>1</v>
      </c>
      <c r="X687" s="2" t="s">
        <v>5640</v>
      </c>
      <c r="Y687" s="2" t="s">
        <v>5790</v>
      </c>
      <c r="Z687" s="2" t="s">
        <v>4398</v>
      </c>
      <c r="AA687" s="2"/>
      <c r="AB687" s="2"/>
      <c r="AC687" s="2"/>
      <c r="AD687" s="2"/>
      <c r="AE687" s="2"/>
      <c r="AF687" s="2" t="s">
        <v>8337</v>
      </c>
      <c r="AG687" s="2" t="s">
        <v>5791</v>
      </c>
      <c r="AH687" s="2" t="s">
        <v>8338</v>
      </c>
      <c r="AI687" s="2" t="s">
        <v>8339</v>
      </c>
      <c r="AJ687" s="2"/>
      <c r="AK687" s="2"/>
      <c r="AL687" s="2"/>
      <c r="AM687" s="2"/>
      <c r="AN687" s="2" t="s">
        <v>87</v>
      </c>
      <c r="AO687" s="2" t="s">
        <v>8340</v>
      </c>
      <c r="AP687" s="2" t="s">
        <v>89</v>
      </c>
    </row>
    <row r="688" customFormat="false" ht="15" hidden="false" customHeight="false" outlineLevel="0" collapsed="false">
      <c r="A688" s="8" t="s">
        <v>8341</v>
      </c>
      <c r="B688" s="8" t="s">
        <v>8341</v>
      </c>
      <c r="C688" s="2" t="s">
        <v>8342</v>
      </c>
      <c r="D688" s="2" t="s">
        <v>6709</v>
      </c>
      <c r="E688" s="2" t="s">
        <v>6710</v>
      </c>
      <c r="F688" s="9" t="n">
        <f aca="false">Precios!R688</f>
        <v>96</v>
      </c>
      <c r="G688" s="2" t="n">
        <v>128</v>
      </c>
      <c r="H688" s="10" t="str">
        <f aca="false">Parámetros!$B$28</f>
        <v>Nuevo</v>
      </c>
      <c r="I688" s="10" t="str">
        <f aca="false">Parámetros!$B$29</f>
        <v>Clásica</v>
      </c>
      <c r="J688" s="11" t="s">
        <v>8343</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t="s">
        <v>8344</v>
      </c>
      <c r="P688" s="2" t="s">
        <v>7300</v>
      </c>
      <c r="Q688" s="2" t="s">
        <v>617</v>
      </c>
      <c r="R688" s="2" t="s">
        <v>475</v>
      </c>
      <c r="S688" s="2" t="s">
        <v>8345</v>
      </c>
      <c r="T688" s="2" t="s">
        <v>7303</v>
      </c>
      <c r="U688" s="2" t="n">
        <v>159</v>
      </c>
      <c r="V688" s="2" t="s">
        <v>77</v>
      </c>
      <c r="W688" s="2" t="n">
        <v>1</v>
      </c>
      <c r="X688" s="2"/>
      <c r="Y688" s="2"/>
      <c r="Z688" s="2"/>
      <c r="AA688" s="2"/>
      <c r="AB688" s="2"/>
      <c r="AC688" s="2"/>
      <c r="AD688" s="2" t="s">
        <v>1101</v>
      </c>
      <c r="AE688" s="2"/>
      <c r="AF688" s="2"/>
      <c r="AG688" s="2" t="s">
        <v>8346</v>
      </c>
      <c r="AH688" s="2" t="s">
        <v>8347</v>
      </c>
      <c r="AI688" s="2" t="s">
        <v>8348</v>
      </c>
      <c r="AJ688" s="2"/>
      <c r="AK688" s="2"/>
      <c r="AL688" s="2"/>
      <c r="AM688" s="2"/>
      <c r="AN688" s="2" t="s">
        <v>175</v>
      </c>
      <c r="AO688" s="2" t="s">
        <v>8349</v>
      </c>
      <c r="AP688" s="2" t="s">
        <v>89</v>
      </c>
    </row>
    <row r="689" customFormat="false" ht="15" hidden="false" customHeight="false" outlineLevel="0" collapsed="false">
      <c r="A689" s="8" t="s">
        <v>8350</v>
      </c>
      <c r="B689" s="8" t="s">
        <v>8350</v>
      </c>
      <c r="C689" s="2" t="s">
        <v>8351</v>
      </c>
      <c r="D689" s="2" t="s">
        <v>1093</v>
      </c>
      <c r="E689" s="2" t="s">
        <v>1094</v>
      </c>
      <c r="F689" s="9" t="n">
        <f aca="false">Precios!R689</f>
        <v>666</v>
      </c>
      <c r="G689" s="2" t="n">
        <v>20</v>
      </c>
      <c r="H689" s="10" t="str">
        <f aca="false">Parámetros!$B$28</f>
        <v>Nuevo</v>
      </c>
      <c r="I689" s="10" t="str">
        <f aca="false">Parámetros!$B$29</f>
        <v>Clásica</v>
      </c>
      <c r="J689" s="11" t="s">
        <v>8352</v>
      </c>
      <c r="K689" s="10" t="str">
        <f aca="false">Parámetros!$B$30</f>
        <v>Mercado Envíos</v>
      </c>
      <c r="L689" s="2" t="str">
        <f aca="false">IF(F689&gt;=Parámetros!$B$7,"Envío gratis (obligatorio en Mercado Libre)",Parámetros!$B$31)</f>
        <v>Envío gratis (obligatorio en Mercado Libre)</v>
      </c>
      <c r="M689" s="10" t="str">
        <f aca="false">Parámetros!$B$32</f>
        <v>No acepto</v>
      </c>
      <c r="N689" s="10" t="str">
        <f aca="false">Parámetros!$B$33</f>
        <v>Sin garantía</v>
      </c>
      <c r="O689" s="2" t="s">
        <v>8353</v>
      </c>
      <c r="P689" s="2" t="s">
        <v>8354</v>
      </c>
      <c r="Q689" s="2"/>
      <c r="R689" s="2" t="s">
        <v>8354</v>
      </c>
      <c r="S689" s="2"/>
      <c r="T689" s="2" t="s">
        <v>5452</v>
      </c>
      <c r="U689" s="2" t="n">
        <v>12</v>
      </c>
      <c r="V689" s="2" t="s">
        <v>220</v>
      </c>
      <c r="W689" s="2" t="n">
        <v>12</v>
      </c>
      <c r="X689" s="2" t="s">
        <v>8355</v>
      </c>
      <c r="Y689" s="2" t="s">
        <v>8356</v>
      </c>
      <c r="Z689" s="2" t="s">
        <v>136</v>
      </c>
      <c r="AA689" s="2"/>
      <c r="AB689" s="2"/>
      <c r="AC689" s="2"/>
      <c r="AD689" s="2" t="s">
        <v>566</v>
      </c>
      <c r="AE689" s="2"/>
      <c r="AF689" s="2" t="s">
        <v>8357</v>
      </c>
      <c r="AG689" s="2" t="s">
        <v>8358</v>
      </c>
      <c r="AH689" s="2" t="s">
        <v>8359</v>
      </c>
      <c r="AI689" s="2" t="s">
        <v>8360</v>
      </c>
      <c r="AJ689" s="2"/>
      <c r="AK689" s="2"/>
      <c r="AL689" s="2"/>
      <c r="AM689" s="2"/>
      <c r="AN689" s="2" t="s">
        <v>87</v>
      </c>
      <c r="AO689" s="2" t="s">
        <v>8361</v>
      </c>
      <c r="AP689" s="2" t="s">
        <v>89</v>
      </c>
    </row>
    <row r="690" customFormat="false" ht="15" hidden="false" customHeight="false" outlineLevel="0" collapsed="false">
      <c r="A690" s="8" t="s">
        <v>8362</v>
      </c>
      <c r="B690" s="8" t="s">
        <v>8362</v>
      </c>
      <c r="C690" s="2" t="s">
        <v>8363</v>
      </c>
      <c r="D690" s="2" t="s">
        <v>68</v>
      </c>
      <c r="E690" s="2" t="s">
        <v>69</v>
      </c>
      <c r="F690" s="9" t="n">
        <f aca="false">Precios!R690</f>
        <v>1008</v>
      </c>
      <c r="G690" s="2" t="n">
        <v>0</v>
      </c>
      <c r="H690" s="10" t="str">
        <f aca="false">Parámetros!$B$28</f>
        <v>Nuevo</v>
      </c>
      <c r="I690" s="10" t="str">
        <f aca="false">Parámetros!$B$29</f>
        <v>Clásica</v>
      </c>
      <c r="J690" s="11" t="s">
        <v>8364</v>
      </c>
      <c r="K690" s="10" t="str">
        <f aca="false">Parámetros!$B$30</f>
        <v>Mercado Envíos</v>
      </c>
      <c r="L690" s="2" t="str">
        <f aca="false">IF(F690&gt;=Parámetros!$B$7,"Envío gratis (obligatorio en Mercado Libre)",Parámetros!$B$31)</f>
        <v>Envío gratis (obligatorio en Mercado Libre)</v>
      </c>
      <c r="M690" s="10" t="str">
        <f aca="false">Parámetros!$B$32</f>
        <v>No acepto</v>
      </c>
      <c r="N690" s="10" t="str">
        <f aca="false">Parámetros!$B$33</f>
        <v>Sin garantía</v>
      </c>
      <c r="O690" s="2" t="s">
        <v>8365</v>
      </c>
      <c r="P690" s="2" t="s">
        <v>8366</v>
      </c>
      <c r="Q690" s="2" t="s">
        <v>8367</v>
      </c>
      <c r="R690" s="2" t="s">
        <v>8368</v>
      </c>
      <c r="S690" s="2" t="s">
        <v>1182</v>
      </c>
      <c r="T690" s="2" t="s">
        <v>8369</v>
      </c>
      <c r="U690" s="2" t="n">
        <v>20</v>
      </c>
      <c r="V690" s="2" t="s">
        <v>133</v>
      </c>
      <c r="W690" s="2" t="n">
        <v>20</v>
      </c>
      <c r="X690" s="2" t="s">
        <v>8370</v>
      </c>
      <c r="Y690" s="2" t="s">
        <v>4370</v>
      </c>
      <c r="Z690" s="2" t="s">
        <v>136</v>
      </c>
      <c r="AA690" s="2"/>
      <c r="AB690" s="2"/>
      <c r="AC690" s="2"/>
      <c r="AD690" s="2"/>
      <c r="AE690" s="2"/>
      <c r="AF690" s="2" t="s">
        <v>8371</v>
      </c>
      <c r="AG690" s="2" t="s">
        <v>8372</v>
      </c>
      <c r="AH690" s="2" t="s">
        <v>8373</v>
      </c>
      <c r="AI690" s="2" t="s">
        <v>8374</v>
      </c>
      <c r="AJ690" s="2" t="s">
        <v>8375</v>
      </c>
      <c r="AK690" s="2"/>
      <c r="AL690" s="2"/>
      <c r="AM690" s="2"/>
      <c r="AN690" s="2" t="s">
        <v>87</v>
      </c>
      <c r="AO690" s="2" t="s">
        <v>8376</v>
      </c>
      <c r="AP690" s="2" t="s">
        <v>89</v>
      </c>
    </row>
    <row r="691" customFormat="false" ht="15" hidden="false" customHeight="false" outlineLevel="0" collapsed="false">
      <c r="A691" s="8" t="s">
        <v>8377</v>
      </c>
      <c r="B691" s="8" t="s">
        <v>8377</v>
      </c>
      <c r="C691" s="2" t="s">
        <v>8378</v>
      </c>
      <c r="D691" s="2" t="s">
        <v>144</v>
      </c>
      <c r="E691" s="2" t="s">
        <v>145</v>
      </c>
      <c r="F691" s="9" t="n">
        <f aca="false">Precios!R691</f>
        <v>712.22</v>
      </c>
      <c r="G691" s="2" t="n">
        <v>25</v>
      </c>
      <c r="H691" s="10" t="str">
        <f aca="false">Parámetros!$B$28</f>
        <v>Nuevo</v>
      </c>
      <c r="I691" s="10" t="str">
        <f aca="false">Parámetros!$B$29</f>
        <v>Clásica</v>
      </c>
      <c r="J691" s="11" t="s">
        <v>8379</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t="s">
        <v>8380</v>
      </c>
      <c r="P691" s="2" t="s">
        <v>8381</v>
      </c>
      <c r="Q691" s="2" t="s">
        <v>5085</v>
      </c>
      <c r="R691" s="2" t="s">
        <v>8382</v>
      </c>
      <c r="S691" s="2" t="s">
        <v>8383</v>
      </c>
      <c r="T691" s="2" t="s">
        <v>8384</v>
      </c>
      <c r="U691" s="2" t="n">
        <v>16</v>
      </c>
      <c r="V691" s="2" t="s">
        <v>220</v>
      </c>
      <c r="W691" s="2" t="n">
        <v>16</v>
      </c>
      <c r="X691" s="2" t="s">
        <v>8385</v>
      </c>
      <c r="Y691" s="2" t="s">
        <v>8386</v>
      </c>
      <c r="Z691" s="2" t="s">
        <v>136</v>
      </c>
      <c r="AA691" s="2"/>
      <c r="AB691" s="2"/>
      <c r="AC691" s="2"/>
      <c r="AD691" s="2"/>
      <c r="AE691" s="2"/>
      <c r="AF691" s="2"/>
      <c r="AG691" s="2" t="s">
        <v>8387</v>
      </c>
      <c r="AH691" s="2" t="s">
        <v>8388</v>
      </c>
      <c r="AI691" s="2" t="s">
        <v>8389</v>
      </c>
      <c r="AJ691" s="2"/>
      <c r="AK691" s="2"/>
      <c r="AL691" s="2"/>
      <c r="AM691" s="2"/>
      <c r="AN691" s="2" t="s">
        <v>87</v>
      </c>
      <c r="AO691" s="2" t="s">
        <v>8390</v>
      </c>
      <c r="AP691" s="2" t="s">
        <v>89</v>
      </c>
    </row>
    <row r="692" customFormat="false" ht="15" hidden="false" customHeight="false" outlineLevel="0" collapsed="false">
      <c r="A692" s="8" t="s">
        <v>8391</v>
      </c>
      <c r="B692" s="8" t="s">
        <v>8391</v>
      </c>
      <c r="C692" s="2" t="s">
        <v>8392</v>
      </c>
      <c r="D692" s="2" t="s">
        <v>6709</v>
      </c>
      <c r="E692" s="2" t="s">
        <v>6710</v>
      </c>
      <c r="F692" s="9" t="n">
        <f aca="false">Precios!R692</f>
        <v>96</v>
      </c>
      <c r="G692" s="2" t="n">
        <v>236</v>
      </c>
      <c r="H692" s="10" t="str">
        <f aca="false">Parámetros!$B$28</f>
        <v>Nuevo</v>
      </c>
      <c r="I692" s="10" t="str">
        <f aca="false">Parámetros!$B$29</f>
        <v>Clásica</v>
      </c>
      <c r="J692" s="11" t="s">
        <v>8393</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t="s">
        <v>8394</v>
      </c>
      <c r="P692" s="2" t="s">
        <v>7300</v>
      </c>
      <c r="Q692" s="2" t="s">
        <v>617</v>
      </c>
      <c r="R692" s="2" t="s">
        <v>475</v>
      </c>
      <c r="S692" s="2" t="s">
        <v>8395</v>
      </c>
      <c r="T692" s="2" t="s">
        <v>7303</v>
      </c>
      <c r="U692" s="2" t="n">
        <v>159</v>
      </c>
      <c r="V692" s="2" t="s">
        <v>77</v>
      </c>
      <c r="W692" s="2" t="n">
        <v>1</v>
      </c>
      <c r="X692" s="2"/>
      <c r="Y692" s="2"/>
      <c r="Z692" s="2"/>
      <c r="AA692" s="2"/>
      <c r="AB692" s="2"/>
      <c r="AC692" s="2"/>
      <c r="AD692" s="2" t="s">
        <v>1101</v>
      </c>
      <c r="AE692" s="2"/>
      <c r="AF692" s="2"/>
      <c r="AG692" s="2" t="s">
        <v>8346</v>
      </c>
      <c r="AH692" s="2" t="s">
        <v>8396</v>
      </c>
      <c r="AI692" s="2"/>
      <c r="AJ692" s="2"/>
      <c r="AK692" s="2"/>
      <c r="AL692" s="2"/>
      <c r="AM692" s="2"/>
      <c r="AN692" s="2" t="s">
        <v>175</v>
      </c>
      <c r="AO692" s="2" t="s">
        <v>8397</v>
      </c>
      <c r="AP692" s="2" t="s">
        <v>89</v>
      </c>
    </row>
    <row r="693" customFormat="false" ht="15" hidden="false" customHeight="false" outlineLevel="0" collapsed="false">
      <c r="A693" s="8" t="s">
        <v>8398</v>
      </c>
      <c r="B693" s="8" t="s">
        <v>8398</v>
      </c>
      <c r="C693" s="2" t="s">
        <v>8399</v>
      </c>
      <c r="D693" s="2" t="s">
        <v>144</v>
      </c>
      <c r="E693" s="2" t="s">
        <v>145</v>
      </c>
      <c r="F693" s="9" t="n">
        <f aca="false">Precios!R693</f>
        <v>129</v>
      </c>
      <c r="G693" s="2" t="n">
        <v>639</v>
      </c>
      <c r="H693" s="10" t="str">
        <f aca="false">Parámetros!$B$28</f>
        <v>Nuevo</v>
      </c>
      <c r="I693" s="10" t="str">
        <f aca="false">Parámetros!$B$29</f>
        <v>Clásica</v>
      </c>
      <c r="J693" s="11" t="s">
        <v>8400</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t="s">
        <v>8401</v>
      </c>
      <c r="P693" s="2" t="s">
        <v>1084</v>
      </c>
      <c r="Q693" s="2" t="s">
        <v>897</v>
      </c>
      <c r="R693" s="2" t="s">
        <v>8402</v>
      </c>
      <c r="S693" s="2" t="s">
        <v>1222</v>
      </c>
      <c r="T693" s="2" t="s">
        <v>8403</v>
      </c>
      <c r="U693" s="2" t="n">
        <v>20</v>
      </c>
      <c r="V693" s="2" t="s">
        <v>3559</v>
      </c>
      <c r="W693" s="2" t="n">
        <v>20</v>
      </c>
      <c r="X693" s="2" t="s">
        <v>8404</v>
      </c>
      <c r="Y693" s="2"/>
      <c r="Z693" s="2" t="s">
        <v>1834</v>
      </c>
      <c r="AA693" s="2" t="s">
        <v>81</v>
      </c>
      <c r="AB693" s="2"/>
      <c r="AC693" s="2"/>
      <c r="AD693" s="2"/>
      <c r="AE693" s="2"/>
      <c r="AF693" s="2"/>
      <c r="AG693" s="2" t="s">
        <v>8405</v>
      </c>
      <c r="AH693" s="2" t="s">
        <v>8406</v>
      </c>
      <c r="AI693" s="2" t="s">
        <v>8407</v>
      </c>
      <c r="AJ693" s="2" t="s">
        <v>8408</v>
      </c>
      <c r="AK693" s="2"/>
      <c r="AL693" s="2"/>
      <c r="AM693" s="2"/>
      <c r="AN693" s="2" t="s">
        <v>87</v>
      </c>
      <c r="AO693" s="2" t="s">
        <v>8409</v>
      </c>
      <c r="AP693" s="2" t="s">
        <v>89</v>
      </c>
    </row>
    <row r="694" customFormat="false" ht="15" hidden="false" customHeight="false" outlineLevel="0" collapsed="false">
      <c r="A694" s="8" t="s">
        <v>8410</v>
      </c>
      <c r="B694" s="8" t="s">
        <v>8410</v>
      </c>
      <c r="C694" s="2" t="s">
        <v>8411</v>
      </c>
      <c r="D694" s="2" t="s">
        <v>144</v>
      </c>
      <c r="E694" s="2" t="s">
        <v>145</v>
      </c>
      <c r="F694" s="9" t="n">
        <f aca="false">Precios!R694</f>
        <v>639</v>
      </c>
      <c r="G694" s="2" t="n">
        <v>60</v>
      </c>
      <c r="H694" s="10" t="str">
        <f aca="false">Parámetros!$B$28</f>
        <v>Nuevo</v>
      </c>
      <c r="I694" s="10" t="str">
        <f aca="false">Parámetros!$B$29</f>
        <v>Clásica</v>
      </c>
      <c r="J694" s="11" t="s">
        <v>8412</v>
      </c>
      <c r="K694" s="10" t="str">
        <f aca="false">Parámetros!$B$30</f>
        <v>Mercado Envíos</v>
      </c>
      <c r="L694" s="2" t="str">
        <f aca="false">IF(F694&gt;=Parámetros!$B$7,"Envío gratis (obligatorio en Mercado Libre)",Parámetros!$B$31)</f>
        <v>Envío gratis (obligatorio en Mercado Libre)</v>
      </c>
      <c r="M694" s="10" t="str">
        <f aca="false">Parámetros!$B$32</f>
        <v>No acepto</v>
      </c>
      <c r="N694" s="10" t="str">
        <f aca="false">Parámetros!$B$33</f>
        <v>Sin garantía</v>
      </c>
      <c r="O694" s="2" t="s">
        <v>8413</v>
      </c>
      <c r="P694" s="2" t="s">
        <v>8414</v>
      </c>
      <c r="Q694" s="2" t="s">
        <v>3115</v>
      </c>
      <c r="R694" s="2" t="s">
        <v>8414</v>
      </c>
      <c r="S694" s="2" t="s">
        <v>1257</v>
      </c>
      <c r="T694" s="2" t="s">
        <v>8415</v>
      </c>
      <c r="U694" s="2" t="n">
        <v>20</v>
      </c>
      <c r="V694" s="2" t="s">
        <v>133</v>
      </c>
      <c r="W694" s="2" t="n">
        <v>20</v>
      </c>
      <c r="X694" s="2" t="s">
        <v>8416</v>
      </c>
      <c r="Y694" s="2" t="s">
        <v>2101</v>
      </c>
      <c r="Z694" s="2" t="s">
        <v>136</v>
      </c>
      <c r="AA694" s="2"/>
      <c r="AB694" s="2"/>
      <c r="AC694" s="2"/>
      <c r="AD694" s="2"/>
      <c r="AE694" s="2"/>
      <c r="AF694" s="2" t="s">
        <v>8417</v>
      </c>
      <c r="AG694" s="2" t="s">
        <v>8418</v>
      </c>
      <c r="AH694" s="2" t="s">
        <v>8419</v>
      </c>
      <c r="AI694" s="2" t="s">
        <v>8420</v>
      </c>
      <c r="AJ694" s="2"/>
      <c r="AK694" s="2"/>
      <c r="AL694" s="2"/>
      <c r="AM694" s="2"/>
      <c r="AN694" s="2" t="s">
        <v>87</v>
      </c>
      <c r="AO694" s="2" t="s">
        <v>8421</v>
      </c>
      <c r="AP694" s="2" t="s">
        <v>89</v>
      </c>
    </row>
    <row r="695" customFormat="false" ht="15" hidden="false" customHeight="false" outlineLevel="0" collapsed="false">
      <c r="A695" s="8" t="s">
        <v>8422</v>
      </c>
      <c r="B695" s="8" t="s">
        <v>8422</v>
      </c>
      <c r="C695" s="2" t="s">
        <v>8423</v>
      </c>
      <c r="D695" s="2" t="s">
        <v>750</v>
      </c>
      <c r="E695" s="2" t="s">
        <v>751</v>
      </c>
      <c r="F695" s="9" t="n">
        <f aca="false">Precios!R695</f>
        <v>625.05</v>
      </c>
      <c r="G695" s="2" t="n">
        <v>0</v>
      </c>
      <c r="H695" s="10" t="str">
        <f aca="false">Parámetros!$B$28</f>
        <v>Nuevo</v>
      </c>
      <c r="I695" s="10" t="str">
        <f aca="false">Parámetros!$B$29</f>
        <v>Clásica</v>
      </c>
      <c r="J695" s="11" t="s">
        <v>8424</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t="s">
        <v>8425</v>
      </c>
      <c r="P695" s="2" t="s">
        <v>8426</v>
      </c>
      <c r="Q695" s="2" t="s">
        <v>5085</v>
      </c>
      <c r="R695" s="2" t="s">
        <v>8426</v>
      </c>
      <c r="S695" s="2"/>
      <c r="T695" s="2" t="s">
        <v>8427</v>
      </c>
      <c r="U695" s="2" t="n">
        <v>20</v>
      </c>
      <c r="V695" s="2" t="s">
        <v>220</v>
      </c>
      <c r="W695" s="2" t="n">
        <v>20</v>
      </c>
      <c r="X695" s="2" t="s">
        <v>8428</v>
      </c>
      <c r="Y695" s="2" t="s">
        <v>1723</v>
      </c>
      <c r="Z695" s="2" t="s">
        <v>136</v>
      </c>
      <c r="AA695" s="2"/>
      <c r="AB695" s="2"/>
      <c r="AC695" s="2"/>
      <c r="AD695" s="2"/>
      <c r="AE695" s="2"/>
      <c r="AF695" s="2" t="s">
        <v>8429</v>
      </c>
      <c r="AG695" s="2" t="s">
        <v>8430</v>
      </c>
      <c r="AH695" s="2" t="s">
        <v>8431</v>
      </c>
      <c r="AI695" s="2" t="s">
        <v>8432</v>
      </c>
      <c r="AJ695" s="2"/>
      <c r="AK695" s="2"/>
      <c r="AL695" s="2"/>
      <c r="AM695" s="2"/>
      <c r="AN695" s="2" t="s">
        <v>87</v>
      </c>
      <c r="AO695" s="2" t="s">
        <v>8433</v>
      </c>
      <c r="AP695" s="2" t="s">
        <v>89</v>
      </c>
    </row>
    <row r="696" customFormat="false" ht="15" hidden="false" customHeight="false" outlineLevel="0" collapsed="false">
      <c r="A696" s="8" t="s">
        <v>8434</v>
      </c>
      <c r="B696" s="8" t="s">
        <v>8434</v>
      </c>
      <c r="C696" s="2" t="s">
        <v>8435</v>
      </c>
      <c r="D696" s="2" t="s">
        <v>350</v>
      </c>
      <c r="E696" s="2" t="s">
        <v>351</v>
      </c>
      <c r="F696" s="9" t="n">
        <f aca="false">Precios!R696</f>
        <v>96</v>
      </c>
      <c r="G696" s="2" t="n">
        <v>755</v>
      </c>
      <c r="H696" s="10" t="str">
        <f aca="false">Parámetros!$B$28</f>
        <v>Nuevo</v>
      </c>
      <c r="I696" s="10" t="str">
        <f aca="false">Parámetros!$B$29</f>
        <v>Clásica</v>
      </c>
      <c r="J696" s="11" t="s">
        <v>8436</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t="s">
        <v>8437</v>
      </c>
      <c r="P696" s="2" t="s">
        <v>8438</v>
      </c>
      <c r="Q696" s="2"/>
      <c r="R696" s="2" t="s">
        <v>8438</v>
      </c>
      <c r="S696" s="2" t="s">
        <v>8439</v>
      </c>
      <c r="T696" s="2" t="s">
        <v>3946</v>
      </c>
      <c r="U696" s="2" t="n">
        <v>45</v>
      </c>
      <c r="V696" s="2" t="s">
        <v>100</v>
      </c>
      <c r="W696" s="2" t="n">
        <v>1</v>
      </c>
      <c r="X696" s="2" t="s">
        <v>8440</v>
      </c>
      <c r="Y696" s="2"/>
      <c r="Z696" s="2" t="s">
        <v>341</v>
      </c>
      <c r="AA696" s="2"/>
      <c r="AB696" s="2"/>
      <c r="AC696" s="2"/>
      <c r="AD696" s="2"/>
      <c r="AE696" s="2"/>
      <c r="AF696" s="2"/>
      <c r="AG696" s="2" t="s">
        <v>8441</v>
      </c>
      <c r="AH696" s="2" t="s">
        <v>8442</v>
      </c>
      <c r="AI696" s="2" t="s">
        <v>8443</v>
      </c>
      <c r="AJ696" s="2" t="s">
        <v>8444</v>
      </c>
      <c r="AK696" s="2" t="s">
        <v>8445</v>
      </c>
      <c r="AL696" s="2"/>
      <c r="AM696" s="2"/>
      <c r="AN696" s="2" t="s">
        <v>87</v>
      </c>
      <c r="AO696" s="2" t="s">
        <v>8446</v>
      </c>
      <c r="AP696" s="2" t="s">
        <v>89</v>
      </c>
    </row>
    <row r="697" customFormat="false" ht="15" hidden="false" customHeight="false" outlineLevel="0" collapsed="false">
      <c r="A697" s="8" t="s">
        <v>8447</v>
      </c>
      <c r="B697" s="8" t="s">
        <v>8447</v>
      </c>
      <c r="C697" s="2" t="s">
        <v>8448</v>
      </c>
      <c r="D697" s="2" t="s">
        <v>144</v>
      </c>
      <c r="E697" s="2" t="s">
        <v>145</v>
      </c>
      <c r="F697" s="9" t="n">
        <f aca="false">Precios!R697</f>
        <v>1836.38</v>
      </c>
      <c r="G697" s="2" t="n">
        <v>38</v>
      </c>
      <c r="H697" s="10" t="str">
        <f aca="false">Parámetros!$B$28</f>
        <v>Nuevo</v>
      </c>
      <c r="I697" s="10" t="str">
        <f aca="false">Parámetros!$B$29</f>
        <v>Clásica</v>
      </c>
      <c r="J697" s="11" t="s">
        <v>8449</v>
      </c>
      <c r="K697" s="10" t="str">
        <f aca="false">Parámetros!$B$30</f>
        <v>Mercado Envíos</v>
      </c>
      <c r="L697" s="2" t="str">
        <f aca="false">IF(F697&gt;=Parámetros!$B$7,"Envío gratis (obligatorio en Mercado Libre)",Parámetros!$B$31)</f>
        <v>Envío gratis (obligatorio en Mercado Libre)</v>
      </c>
      <c r="M697" s="10" t="str">
        <f aca="false">Parámetros!$B$32</f>
        <v>No acepto</v>
      </c>
      <c r="N697" s="10" t="str">
        <f aca="false">Parámetros!$B$33</f>
        <v>Sin garantía</v>
      </c>
      <c r="O697" s="2" t="s">
        <v>8450</v>
      </c>
      <c r="P697" s="2" t="s">
        <v>8451</v>
      </c>
      <c r="Q697" s="2" t="s">
        <v>8452</v>
      </c>
      <c r="R697" s="2" t="s">
        <v>8451</v>
      </c>
      <c r="S697" s="2"/>
      <c r="T697" s="2" t="s">
        <v>6354</v>
      </c>
      <c r="U697" s="2" t="n">
        <v>28</v>
      </c>
      <c r="V697" s="2" t="s">
        <v>1736</v>
      </c>
      <c r="W697" s="2" t="n">
        <v>28</v>
      </c>
      <c r="X697" s="2" t="s">
        <v>8453</v>
      </c>
      <c r="Y697" s="2" t="s">
        <v>135</v>
      </c>
      <c r="Z697" s="2" t="s">
        <v>136</v>
      </c>
      <c r="AA697" s="2" t="s">
        <v>81</v>
      </c>
      <c r="AB697" s="2"/>
      <c r="AC697" s="2"/>
      <c r="AD697" s="2"/>
      <c r="AE697" s="2"/>
      <c r="AF697" s="2" t="s">
        <v>8454</v>
      </c>
      <c r="AG697" s="2" t="s">
        <v>8455</v>
      </c>
      <c r="AH697" s="2" t="s">
        <v>8456</v>
      </c>
      <c r="AI697" s="2" t="s">
        <v>8457</v>
      </c>
      <c r="AJ697" s="2" t="s">
        <v>8458</v>
      </c>
      <c r="AK697" s="2"/>
      <c r="AL697" s="2"/>
      <c r="AM697" s="2"/>
      <c r="AN697" s="2" t="s">
        <v>87</v>
      </c>
      <c r="AO697" s="2" t="s">
        <v>8459</v>
      </c>
      <c r="AP697" s="2" t="s">
        <v>89</v>
      </c>
    </row>
    <row r="698" customFormat="false" ht="15" hidden="false" customHeight="false" outlineLevel="0" collapsed="false">
      <c r="A698" s="8" t="s">
        <v>8460</v>
      </c>
      <c r="B698" s="8" t="s">
        <v>8460</v>
      </c>
      <c r="C698" s="2" t="s">
        <v>8461</v>
      </c>
      <c r="D698" s="2" t="s">
        <v>8462</v>
      </c>
      <c r="E698" s="2" t="s">
        <v>8463</v>
      </c>
      <c r="F698" s="9" t="n">
        <f aca="false">Precios!R698</f>
        <v>159</v>
      </c>
      <c r="G698" s="2" t="n">
        <v>82</v>
      </c>
      <c r="H698" s="10" t="str">
        <f aca="false">Parámetros!$B$28</f>
        <v>Nuevo</v>
      </c>
      <c r="I698" s="10" t="str">
        <f aca="false">Parámetros!$B$29</f>
        <v>Clásica</v>
      </c>
      <c r="J698" s="11" t="s">
        <v>8464</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t="s">
        <v>8465</v>
      </c>
      <c r="P698" s="2" t="s">
        <v>8466</v>
      </c>
      <c r="Q698" s="2" t="s">
        <v>167</v>
      </c>
      <c r="R698" s="2" t="s">
        <v>8467</v>
      </c>
      <c r="S698" s="2" t="s">
        <v>8468</v>
      </c>
      <c r="T698" s="2" t="s">
        <v>8469</v>
      </c>
      <c r="U698" s="2" t="n">
        <v>48</v>
      </c>
      <c r="V698" s="2" t="s">
        <v>171</v>
      </c>
      <c r="W698" s="2" t="n">
        <v>48</v>
      </c>
      <c r="X698" s="2"/>
      <c r="Y698" s="2"/>
      <c r="Z698" s="2"/>
      <c r="AA698" s="2"/>
      <c r="AB698" s="2"/>
      <c r="AC698" s="2"/>
      <c r="AD698" s="2"/>
      <c r="AE698" s="2"/>
      <c r="AF698" s="2"/>
      <c r="AG698" s="2" t="s">
        <v>8470</v>
      </c>
      <c r="AH698" s="2" t="s">
        <v>8471</v>
      </c>
      <c r="AI698" s="2" t="s">
        <v>8472</v>
      </c>
      <c r="AJ698" s="2" t="s">
        <v>8473</v>
      </c>
      <c r="AK698" s="2" t="s">
        <v>8474</v>
      </c>
      <c r="AL698" s="2" t="s">
        <v>8475</v>
      </c>
      <c r="AM698" s="2"/>
      <c r="AN698" s="2" t="s">
        <v>175</v>
      </c>
      <c r="AO698" s="2" t="s">
        <v>8476</v>
      </c>
      <c r="AP698" s="2" t="s">
        <v>89</v>
      </c>
    </row>
    <row r="699" customFormat="false" ht="15" hidden="false" customHeight="false" outlineLevel="0" collapsed="false">
      <c r="A699" s="8" t="s">
        <v>8477</v>
      </c>
      <c r="B699" s="8" t="s">
        <v>8477</v>
      </c>
      <c r="C699" s="2" t="s">
        <v>8478</v>
      </c>
      <c r="D699" s="2" t="s">
        <v>556</v>
      </c>
      <c r="E699" s="2" t="s">
        <v>557</v>
      </c>
      <c r="F699" s="9" t="n">
        <f aca="false">Precios!R699</f>
        <v>631</v>
      </c>
      <c r="G699" s="2" t="n">
        <v>20</v>
      </c>
      <c r="H699" s="10" t="str">
        <f aca="false">Parámetros!$B$28</f>
        <v>Nuevo</v>
      </c>
      <c r="I699" s="10" t="str">
        <f aca="false">Parámetros!$B$29</f>
        <v>Clásica</v>
      </c>
      <c r="J699" s="11" t="s">
        <v>8479</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t="s">
        <v>8480</v>
      </c>
      <c r="P699" s="2" t="s">
        <v>1571</v>
      </c>
      <c r="Q699" s="2" t="s">
        <v>962</v>
      </c>
      <c r="R699" s="2"/>
      <c r="S699" s="2"/>
      <c r="T699" s="2" t="s">
        <v>8481</v>
      </c>
      <c r="U699" s="2" t="n">
        <v>30</v>
      </c>
      <c r="V699" s="2" t="s">
        <v>220</v>
      </c>
      <c r="W699" s="2" t="n">
        <v>30</v>
      </c>
      <c r="X699" s="2" t="s">
        <v>8482</v>
      </c>
      <c r="Y699" s="2" t="s">
        <v>6911</v>
      </c>
      <c r="Z699" s="2" t="s">
        <v>1574</v>
      </c>
      <c r="AA699" s="2"/>
      <c r="AB699" s="2"/>
      <c r="AC699" s="2"/>
      <c r="AD699" s="2"/>
      <c r="AE699" s="2"/>
      <c r="AF699" s="2" t="s">
        <v>8483</v>
      </c>
      <c r="AG699" s="2" t="s">
        <v>8484</v>
      </c>
      <c r="AH699" s="2" t="s">
        <v>8485</v>
      </c>
      <c r="AI699" s="2" t="s">
        <v>8486</v>
      </c>
      <c r="AJ699" s="2" t="s">
        <v>8487</v>
      </c>
      <c r="AK699" s="2"/>
      <c r="AL699" s="2"/>
      <c r="AM699" s="2"/>
      <c r="AN699" s="2" t="s">
        <v>87</v>
      </c>
      <c r="AO699" s="2" t="s">
        <v>8488</v>
      </c>
      <c r="AP699" s="2" t="s">
        <v>89</v>
      </c>
    </row>
    <row r="700" customFormat="false" ht="15" hidden="false" customHeight="false" outlineLevel="0" collapsed="false">
      <c r="A700" s="8" t="s">
        <v>8489</v>
      </c>
      <c r="B700" s="8" t="s">
        <v>8489</v>
      </c>
      <c r="C700" s="2" t="s">
        <v>8490</v>
      </c>
      <c r="D700" s="2" t="s">
        <v>8491</v>
      </c>
      <c r="E700" s="2" t="s">
        <v>8492</v>
      </c>
      <c r="F700" s="9" t="n">
        <f aca="false">Precios!R700</f>
        <v>813.45</v>
      </c>
      <c r="G700" s="2" t="n">
        <v>18</v>
      </c>
      <c r="H700" s="10" t="str">
        <f aca="false">Parámetros!$B$28</f>
        <v>Nuevo</v>
      </c>
      <c r="I700" s="10" t="str">
        <f aca="false">Parámetros!$B$29</f>
        <v>Clásica</v>
      </c>
      <c r="J700" s="11" t="s">
        <v>8493</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t="s">
        <v>8494</v>
      </c>
      <c r="P700" s="2" t="s">
        <v>8495</v>
      </c>
      <c r="Q700" s="2" t="s">
        <v>8496</v>
      </c>
      <c r="R700" s="2" t="s">
        <v>8497</v>
      </c>
      <c r="S700" s="2" t="s">
        <v>8498</v>
      </c>
      <c r="T700" s="2" t="s">
        <v>8499</v>
      </c>
      <c r="U700" s="2"/>
      <c r="V700" s="2"/>
      <c r="W700" s="2" t="n">
        <v>1</v>
      </c>
      <c r="X700" s="2"/>
      <c r="Y700" s="2"/>
      <c r="Z700" s="2"/>
      <c r="AA700" s="2"/>
      <c r="AB700" s="2"/>
      <c r="AC700" s="2"/>
      <c r="AD700" s="2"/>
      <c r="AE700" s="2"/>
      <c r="AF700" s="2"/>
      <c r="AG700" s="2" t="s">
        <v>8500</v>
      </c>
      <c r="AH700" s="2" t="s">
        <v>8501</v>
      </c>
      <c r="AI700" s="2" t="s">
        <v>8502</v>
      </c>
      <c r="AJ700" s="2" t="s">
        <v>8503</v>
      </c>
      <c r="AK700" s="2"/>
      <c r="AL700" s="2"/>
      <c r="AM700" s="2"/>
      <c r="AN700" s="2" t="s">
        <v>87</v>
      </c>
      <c r="AO700" s="2" t="s">
        <v>8504</v>
      </c>
      <c r="AP700" s="2" t="s">
        <v>89</v>
      </c>
    </row>
    <row r="701" customFormat="false" ht="15" hidden="false" customHeight="false" outlineLevel="0" collapsed="false">
      <c r="A701" s="8" t="s">
        <v>8505</v>
      </c>
      <c r="B701" s="8" t="s">
        <v>8505</v>
      </c>
      <c r="C701" s="2" t="s">
        <v>8506</v>
      </c>
      <c r="D701" s="2" t="s">
        <v>750</v>
      </c>
      <c r="E701" s="2" t="s">
        <v>751</v>
      </c>
      <c r="F701" s="9" t="n">
        <f aca="false">Precios!R701</f>
        <v>227</v>
      </c>
      <c r="G701" s="2" t="n">
        <v>89</v>
      </c>
      <c r="H701" s="10" t="str">
        <f aca="false">Parámetros!$B$28</f>
        <v>Nuevo</v>
      </c>
      <c r="I701" s="10" t="str">
        <f aca="false">Parámetros!$B$29</f>
        <v>Clásica</v>
      </c>
      <c r="J701" s="11" t="s">
        <v>8507</v>
      </c>
      <c r="K701" s="10" t="str">
        <f aca="false">Parámetros!$B$30</f>
        <v>Mercado Envíos</v>
      </c>
      <c r="L701" s="2" t="str">
        <f aca="false">IF(F701&gt;=Parámetros!$B$7,"Envío gratis (obligatorio en Mercado Libre)",Parámetros!$B$31)</f>
        <v>A cargo del comprador</v>
      </c>
      <c r="M701" s="10" t="str">
        <f aca="false">Parámetros!$B$32</f>
        <v>No acepto</v>
      </c>
      <c r="N701" s="10" t="str">
        <f aca="false">Parámetros!$B$33</f>
        <v>Sin garantía</v>
      </c>
      <c r="O701" s="2" t="s">
        <v>8508</v>
      </c>
      <c r="P701" s="2" t="s">
        <v>5799</v>
      </c>
      <c r="Q701" s="2" t="s">
        <v>7234</v>
      </c>
      <c r="R701" s="2"/>
      <c r="S701" s="2"/>
      <c r="T701" s="2" t="s">
        <v>8509</v>
      </c>
      <c r="U701" s="2" t="n">
        <v>120</v>
      </c>
      <c r="V701" s="2" t="s">
        <v>77</v>
      </c>
      <c r="W701" s="2" t="n">
        <v>1</v>
      </c>
      <c r="X701" s="2" t="s">
        <v>8510</v>
      </c>
      <c r="Y701" s="2" t="s">
        <v>8511</v>
      </c>
      <c r="Z701" s="2" t="s">
        <v>136</v>
      </c>
      <c r="AA701" s="2" t="s">
        <v>3027</v>
      </c>
      <c r="AB701" s="2"/>
      <c r="AC701" s="2" t="s">
        <v>8512</v>
      </c>
      <c r="AD701" s="2"/>
      <c r="AE701" s="2"/>
      <c r="AF701" s="2" t="s">
        <v>8513</v>
      </c>
      <c r="AG701" s="2" t="s">
        <v>8514</v>
      </c>
      <c r="AH701" s="2" t="s">
        <v>8515</v>
      </c>
      <c r="AI701" s="2" t="s">
        <v>8516</v>
      </c>
      <c r="AJ701" s="2"/>
      <c r="AK701" s="2"/>
      <c r="AL701" s="2"/>
      <c r="AM701" s="2"/>
      <c r="AN701" s="2" t="s">
        <v>87</v>
      </c>
      <c r="AO701" s="2" t="s">
        <v>8517</v>
      </c>
      <c r="AP701" s="2" t="s">
        <v>89</v>
      </c>
    </row>
    <row r="702" customFormat="false" ht="15" hidden="false" customHeight="false" outlineLevel="0" collapsed="false">
      <c r="A702" s="8" t="s">
        <v>8518</v>
      </c>
      <c r="B702" s="8" t="s">
        <v>8518</v>
      </c>
      <c r="C702" s="2" t="s">
        <v>8519</v>
      </c>
      <c r="D702" s="2" t="s">
        <v>144</v>
      </c>
      <c r="E702" s="2" t="s">
        <v>145</v>
      </c>
      <c r="F702" s="9" t="n">
        <f aca="false">Precios!R702</f>
        <v>556</v>
      </c>
      <c r="G702" s="2" t="n">
        <v>0</v>
      </c>
      <c r="H702" s="10" t="str">
        <f aca="false">Parámetros!$B$28</f>
        <v>Nuevo</v>
      </c>
      <c r="I702" s="10" t="str">
        <f aca="false">Parámetros!$B$29</f>
        <v>Clásica</v>
      </c>
      <c r="J702" s="11" t="s">
        <v>8520</v>
      </c>
      <c r="K702" s="10" t="str">
        <f aca="false">Parámetros!$B$30</f>
        <v>Mercado Envíos</v>
      </c>
      <c r="L702" s="2" t="str">
        <f aca="false">IF(F702&gt;=Parámetros!$B$7,"Envío gratis (obligatorio en Mercado Libre)",Parámetros!$B$31)</f>
        <v>Envío gratis (obligatorio en Mercado Libre)</v>
      </c>
      <c r="M702" s="10" t="str">
        <f aca="false">Parámetros!$B$32</f>
        <v>No acepto</v>
      </c>
      <c r="N702" s="10" t="str">
        <f aca="false">Parámetros!$B$33</f>
        <v>Sin garantía</v>
      </c>
      <c r="O702" s="2"/>
      <c r="P702" s="2" t="s">
        <v>1733</v>
      </c>
      <c r="Q702" s="2" t="s">
        <v>1734</v>
      </c>
      <c r="R702" s="2" t="s">
        <v>8521</v>
      </c>
      <c r="S702" s="2"/>
      <c r="T702" s="2" t="s">
        <v>8522</v>
      </c>
      <c r="U702" s="2" t="n">
        <v>12</v>
      </c>
      <c r="V702" s="2" t="s">
        <v>1736</v>
      </c>
      <c r="W702" s="2" t="n">
        <v>12</v>
      </c>
      <c r="X702" s="2" t="s">
        <v>8523</v>
      </c>
      <c r="Y702" s="2" t="s">
        <v>8524</v>
      </c>
      <c r="Z702" s="2" t="s">
        <v>136</v>
      </c>
      <c r="AA702" s="2" t="s">
        <v>81</v>
      </c>
      <c r="AB702" s="2"/>
      <c r="AC702" s="2"/>
      <c r="AD702" s="2"/>
      <c r="AE702" s="2"/>
      <c r="AF702" s="2"/>
      <c r="AG702" s="2" t="s">
        <v>8525</v>
      </c>
      <c r="AH702" s="2" t="s">
        <v>8526</v>
      </c>
      <c r="AI702" s="2" t="s">
        <v>8527</v>
      </c>
      <c r="AJ702" s="2" t="s">
        <v>8528</v>
      </c>
      <c r="AK702" s="2"/>
      <c r="AL702" s="2"/>
      <c r="AM702" s="2"/>
      <c r="AN702" s="2" t="s">
        <v>87</v>
      </c>
      <c r="AO702" s="2" t="s">
        <v>8529</v>
      </c>
      <c r="AP702" s="2" t="s">
        <v>89</v>
      </c>
    </row>
    <row r="703" customFormat="false" ht="15" hidden="false" customHeight="false" outlineLevel="0" collapsed="false">
      <c r="A703" s="8" t="s">
        <v>8530</v>
      </c>
      <c r="B703" s="8" t="s">
        <v>8530</v>
      </c>
      <c r="C703" s="2" t="s">
        <v>8531</v>
      </c>
      <c r="D703" s="2" t="s">
        <v>6709</v>
      </c>
      <c r="E703" s="2" t="s">
        <v>6710</v>
      </c>
      <c r="F703" s="9" t="n">
        <f aca="false">Precios!R703</f>
        <v>212.52</v>
      </c>
      <c r="G703" s="2" t="n">
        <v>43</v>
      </c>
      <c r="H703" s="10" t="str">
        <f aca="false">Parámetros!$B$28</f>
        <v>Nuevo</v>
      </c>
      <c r="I703" s="10" t="str">
        <f aca="false">Parámetros!$B$29</f>
        <v>Clásica</v>
      </c>
      <c r="J703" s="11" t="s">
        <v>8532</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t="s">
        <v>8533</v>
      </c>
      <c r="P703" s="2" t="s">
        <v>6774</v>
      </c>
      <c r="Q703" s="2" t="s">
        <v>6195</v>
      </c>
      <c r="R703" s="2" t="s">
        <v>6775</v>
      </c>
      <c r="S703" s="2" t="s">
        <v>475</v>
      </c>
      <c r="T703" s="2" t="s">
        <v>3457</v>
      </c>
      <c r="U703" s="2" t="n">
        <v>153</v>
      </c>
      <c r="V703" s="2" t="s">
        <v>77</v>
      </c>
      <c r="W703" s="2" t="n">
        <v>1</v>
      </c>
      <c r="X703" s="2"/>
      <c r="Y703" s="2"/>
      <c r="Z703" s="2"/>
      <c r="AA703" s="2"/>
      <c r="AB703" s="2"/>
      <c r="AC703" s="2" t="s">
        <v>475</v>
      </c>
      <c r="AD703" s="2"/>
      <c r="AE703" s="2"/>
      <c r="AF703" s="2"/>
      <c r="AG703" s="2" t="s">
        <v>8534</v>
      </c>
      <c r="AH703" s="2" t="s">
        <v>8535</v>
      </c>
      <c r="AI703" s="2" t="s">
        <v>8536</v>
      </c>
      <c r="AJ703" s="2"/>
      <c r="AK703" s="2"/>
      <c r="AL703" s="2"/>
      <c r="AM703" s="2"/>
      <c r="AN703" s="2" t="s">
        <v>175</v>
      </c>
      <c r="AO703" s="2" t="s">
        <v>8537</v>
      </c>
      <c r="AP703" s="2" t="s">
        <v>89</v>
      </c>
    </row>
    <row r="704" customFormat="false" ht="15" hidden="false" customHeight="false" outlineLevel="0" collapsed="false">
      <c r="A704" s="8" t="s">
        <v>8538</v>
      </c>
      <c r="B704" s="8" t="s">
        <v>8538</v>
      </c>
      <c r="C704" s="2" t="s">
        <v>8539</v>
      </c>
      <c r="D704" s="2" t="s">
        <v>7457</v>
      </c>
      <c r="E704" s="2" t="s">
        <v>7458</v>
      </c>
      <c r="F704" s="9" t="n">
        <f aca="false">Precios!R704</f>
        <v>69</v>
      </c>
      <c r="G704" s="2" t="n">
        <v>707</v>
      </c>
      <c r="H704" s="10" t="str">
        <f aca="false">Parámetros!$B$28</f>
        <v>Nuevo</v>
      </c>
      <c r="I704" s="10" t="str">
        <f aca="false">Parámetros!$B$29</f>
        <v>Clásica</v>
      </c>
      <c r="J704" s="11" t="s">
        <v>8540</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t="s">
        <v>8541</v>
      </c>
      <c r="P704" s="2" t="s">
        <v>7461</v>
      </c>
      <c r="Q704" s="2" t="s">
        <v>601</v>
      </c>
      <c r="R704" s="2" t="s">
        <v>7462</v>
      </c>
      <c r="S704" s="2" t="s">
        <v>8542</v>
      </c>
      <c r="T704" s="2" t="s">
        <v>6572</v>
      </c>
      <c r="U704" s="2" t="n">
        <v>12</v>
      </c>
      <c r="V704" s="2" t="s">
        <v>8543</v>
      </c>
      <c r="W704" s="2" t="n">
        <v>12</v>
      </c>
      <c r="X704" s="2"/>
      <c r="Y704" s="2"/>
      <c r="Z704" s="2"/>
      <c r="AA704" s="2"/>
      <c r="AB704" s="2"/>
      <c r="AC704" s="2"/>
      <c r="AD704" s="2" t="s">
        <v>566</v>
      </c>
      <c r="AE704" s="2"/>
      <c r="AF704" s="2"/>
      <c r="AG704" s="2" t="s">
        <v>8544</v>
      </c>
      <c r="AH704" s="2" t="s">
        <v>8545</v>
      </c>
      <c r="AI704" s="2" t="s">
        <v>8546</v>
      </c>
      <c r="AJ704" s="2"/>
      <c r="AK704" s="2"/>
      <c r="AL704" s="2"/>
      <c r="AM704" s="2"/>
      <c r="AN704" s="2" t="s">
        <v>175</v>
      </c>
      <c r="AO704" s="2" t="s">
        <v>8547</v>
      </c>
      <c r="AP704" s="2" t="s">
        <v>89</v>
      </c>
    </row>
    <row r="705" customFormat="false" ht="15" hidden="false" customHeight="false" outlineLevel="0" collapsed="false">
      <c r="A705" s="8" t="s">
        <v>8548</v>
      </c>
      <c r="B705" s="8" t="s">
        <v>8548</v>
      </c>
      <c r="C705" s="2" t="s">
        <v>8549</v>
      </c>
      <c r="D705" s="2" t="s">
        <v>8550</v>
      </c>
      <c r="E705" s="2" t="s">
        <v>8551</v>
      </c>
      <c r="F705" s="9" t="n">
        <f aca="false">Precios!R705</f>
        <v>228</v>
      </c>
      <c r="G705" s="2" t="n">
        <v>35</v>
      </c>
      <c r="H705" s="10" t="str">
        <f aca="false">Parámetros!$B$28</f>
        <v>Nuevo</v>
      </c>
      <c r="I705" s="10" t="str">
        <f aca="false">Parámetros!$B$29</f>
        <v>Clásica</v>
      </c>
      <c r="J705" s="11" t="s">
        <v>8552</v>
      </c>
      <c r="K705" s="10" t="str">
        <f aca="false">Parámetros!$B$30</f>
        <v>Mercado Envíos</v>
      </c>
      <c r="L705" s="2" t="str">
        <f aca="false">IF(F705&gt;=Parámetros!$B$7,"Envío gratis (obligatorio en Mercado Libre)",Parámetros!$B$31)</f>
        <v>A cargo del comprador</v>
      </c>
      <c r="M705" s="10" t="str">
        <f aca="false">Parámetros!$B$32</f>
        <v>No acepto</v>
      </c>
      <c r="N705" s="10" t="str">
        <f aca="false">Parámetros!$B$33</f>
        <v>Sin garantía</v>
      </c>
      <c r="O705" s="2" t="s">
        <v>8553</v>
      </c>
      <c r="P705" s="2" t="s">
        <v>8554</v>
      </c>
      <c r="Q705" s="2" t="s">
        <v>8555</v>
      </c>
      <c r="R705" s="2" t="s">
        <v>8556</v>
      </c>
      <c r="S705" s="2" t="s">
        <v>8557</v>
      </c>
      <c r="T705" s="2" t="s">
        <v>8558</v>
      </c>
      <c r="U705" s="2" t="n">
        <v>14</v>
      </c>
      <c r="V705" s="2" t="s">
        <v>100</v>
      </c>
      <c r="W705" s="2" t="n">
        <v>1</v>
      </c>
      <c r="X705" s="2"/>
      <c r="Y705" s="2"/>
      <c r="Z705" s="2"/>
      <c r="AA705" s="2"/>
      <c r="AB705" s="2"/>
      <c r="AC705" s="2"/>
      <c r="AD705" s="2"/>
      <c r="AE705" s="2"/>
      <c r="AF705" s="2"/>
      <c r="AG705" s="2" t="s">
        <v>8559</v>
      </c>
      <c r="AH705" s="2" t="s">
        <v>8560</v>
      </c>
      <c r="AI705" s="2" t="s">
        <v>8561</v>
      </c>
      <c r="AJ705" s="2" t="s">
        <v>8562</v>
      </c>
      <c r="AK705" s="2" t="s">
        <v>8563</v>
      </c>
      <c r="AL705" s="2"/>
      <c r="AM705" s="2"/>
      <c r="AN705" s="2" t="s">
        <v>175</v>
      </c>
      <c r="AO705" s="2" t="s">
        <v>8564</v>
      </c>
      <c r="AP705" s="2" t="s">
        <v>89</v>
      </c>
    </row>
    <row r="706" customFormat="false" ht="15" hidden="false" customHeight="false" outlineLevel="0" collapsed="false">
      <c r="A706" s="8" t="s">
        <v>8565</v>
      </c>
      <c r="B706" s="8" t="s">
        <v>8565</v>
      </c>
      <c r="C706" s="2" t="s">
        <v>8566</v>
      </c>
      <c r="D706" s="2" t="s">
        <v>6709</v>
      </c>
      <c r="E706" s="2" t="s">
        <v>6710</v>
      </c>
      <c r="F706" s="9" t="n">
        <f aca="false">Precios!R706</f>
        <v>184.84</v>
      </c>
      <c r="G706" s="2" t="n">
        <v>64</v>
      </c>
      <c r="H706" s="10" t="str">
        <f aca="false">Parámetros!$B$28</f>
        <v>Nuevo</v>
      </c>
      <c r="I706" s="10" t="str">
        <f aca="false">Parámetros!$B$29</f>
        <v>Clásica</v>
      </c>
      <c r="J706" s="11" t="s">
        <v>8567</v>
      </c>
      <c r="K706" s="10" t="str">
        <f aca="false">Parámetros!$B$30</f>
        <v>Mercado Envíos</v>
      </c>
      <c r="L706" s="2" t="str">
        <f aca="false">IF(F706&gt;=Parámetros!$B$7,"Envío gratis (obligatorio en Mercado Libre)",Parámetros!$B$31)</f>
        <v>A cargo del comprador</v>
      </c>
      <c r="M706" s="10" t="str">
        <f aca="false">Parámetros!$B$32</f>
        <v>No acepto</v>
      </c>
      <c r="N706" s="10" t="str">
        <f aca="false">Parámetros!$B$33</f>
        <v>Sin garantía</v>
      </c>
      <c r="O706" s="2" t="s">
        <v>8568</v>
      </c>
      <c r="P706" s="2" t="s">
        <v>6713</v>
      </c>
      <c r="Q706" s="2" t="s">
        <v>6195</v>
      </c>
      <c r="R706" s="2" t="s">
        <v>8569</v>
      </c>
      <c r="S706" s="2" t="s">
        <v>8570</v>
      </c>
      <c r="T706" s="2" t="s">
        <v>3457</v>
      </c>
      <c r="U706" s="2" t="n">
        <v>150</v>
      </c>
      <c r="V706" s="2" t="s">
        <v>77</v>
      </c>
      <c r="W706" s="2" t="n">
        <v>1</v>
      </c>
      <c r="X706" s="2"/>
      <c r="Y706" s="2"/>
      <c r="Z706" s="2"/>
      <c r="AA706" s="2"/>
      <c r="AB706" s="2"/>
      <c r="AC706" s="2" t="s">
        <v>8571</v>
      </c>
      <c r="AD706" s="2" t="s">
        <v>1101</v>
      </c>
      <c r="AE706" s="2"/>
      <c r="AF706" s="2"/>
      <c r="AG706" s="2" t="s">
        <v>8572</v>
      </c>
      <c r="AH706" s="2" t="s">
        <v>8573</v>
      </c>
      <c r="AI706" s="2"/>
      <c r="AJ706" s="2"/>
      <c r="AK706" s="2"/>
      <c r="AL706" s="2"/>
      <c r="AM706" s="2"/>
      <c r="AN706" s="2" t="s">
        <v>175</v>
      </c>
      <c r="AO706" s="2" t="s">
        <v>8574</v>
      </c>
      <c r="AP706" s="2" t="s">
        <v>89</v>
      </c>
    </row>
    <row r="707" customFormat="false" ht="15" hidden="false" customHeight="false" outlineLevel="0" collapsed="false">
      <c r="A707" s="8" t="s">
        <v>8575</v>
      </c>
      <c r="B707" s="8" t="s">
        <v>8575</v>
      </c>
      <c r="C707" s="2" t="s">
        <v>8576</v>
      </c>
      <c r="D707" s="2" t="s">
        <v>240</v>
      </c>
      <c r="E707" s="2" t="s">
        <v>241</v>
      </c>
      <c r="F707" s="9" t="n">
        <f aca="false">Precios!R707</f>
        <v>229</v>
      </c>
      <c r="G707" s="2" t="n">
        <v>0</v>
      </c>
      <c r="H707" s="10" t="str">
        <f aca="false">Parámetros!$B$28</f>
        <v>Nuevo</v>
      </c>
      <c r="I707" s="10" t="str">
        <f aca="false">Parámetros!$B$29</f>
        <v>Clásica</v>
      </c>
      <c r="J707" s="11" t="s">
        <v>8577</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t="s">
        <v>8578</v>
      </c>
      <c r="P707" s="2" t="s">
        <v>8579</v>
      </c>
      <c r="Q707" s="2" t="s">
        <v>3066</v>
      </c>
      <c r="R707" s="2" t="s">
        <v>8580</v>
      </c>
      <c r="S707" s="2"/>
      <c r="T707" s="2" t="s">
        <v>8581</v>
      </c>
      <c r="U707" s="2" t="n">
        <v>16</v>
      </c>
      <c r="V707" s="2" t="s">
        <v>133</v>
      </c>
      <c r="W707" s="2" t="n">
        <v>16</v>
      </c>
      <c r="X707" s="2" t="s">
        <v>950</v>
      </c>
      <c r="Y707" s="2" t="s">
        <v>8582</v>
      </c>
      <c r="Z707" s="2" t="s">
        <v>136</v>
      </c>
      <c r="AA707" s="2" t="s">
        <v>1835</v>
      </c>
      <c r="AB707" s="2"/>
      <c r="AC707" s="2"/>
      <c r="AD707" s="2"/>
      <c r="AE707" s="2"/>
      <c r="AF707" s="2" t="s">
        <v>8583</v>
      </c>
      <c r="AG707" s="2" t="s">
        <v>8584</v>
      </c>
      <c r="AH707" s="2" t="s">
        <v>8585</v>
      </c>
      <c r="AI707" s="2" t="s">
        <v>8586</v>
      </c>
      <c r="AJ707" s="2" t="s">
        <v>8587</v>
      </c>
      <c r="AK707" s="2"/>
      <c r="AL707" s="2"/>
      <c r="AM707" s="2"/>
      <c r="AN707" s="2" t="s">
        <v>87</v>
      </c>
      <c r="AO707" s="2" t="s">
        <v>8588</v>
      </c>
      <c r="AP707" s="2" t="s">
        <v>89</v>
      </c>
    </row>
    <row r="708" customFormat="false" ht="15" hidden="false" customHeight="false" outlineLevel="0" collapsed="false">
      <c r="A708" s="8" t="s">
        <v>8589</v>
      </c>
      <c r="B708" s="8" t="s">
        <v>8589</v>
      </c>
      <c r="C708" s="2" t="s">
        <v>8590</v>
      </c>
      <c r="D708" s="2" t="s">
        <v>4258</v>
      </c>
      <c r="E708" s="2" t="s">
        <v>4259</v>
      </c>
      <c r="F708" s="9" t="n">
        <f aca="false">Precios!R708</f>
        <v>138</v>
      </c>
      <c r="G708" s="2" t="n">
        <v>311</v>
      </c>
      <c r="H708" s="10" t="str">
        <f aca="false">Parámetros!$B$28</f>
        <v>Nuevo</v>
      </c>
      <c r="I708" s="10" t="str">
        <f aca="false">Parámetros!$B$29</f>
        <v>Clásica</v>
      </c>
      <c r="J708" s="11" t="s">
        <v>8591</v>
      </c>
      <c r="K708" s="10" t="str">
        <f aca="false">Parámetros!$B$30</f>
        <v>Mercado Envíos</v>
      </c>
      <c r="L708" s="2" t="str">
        <f aca="false">IF(F708&gt;=Parámetros!$B$7,"Envío gratis (obligatorio en Mercado Libre)",Parámetros!$B$31)</f>
        <v>A cargo del comprador</v>
      </c>
      <c r="M708" s="10" t="str">
        <f aca="false">Parámetros!$B$32</f>
        <v>No acepto</v>
      </c>
      <c r="N708" s="10" t="str">
        <f aca="false">Parámetros!$B$33</f>
        <v>Sin garantía</v>
      </c>
      <c r="O708" s="2" t="s">
        <v>8592</v>
      </c>
      <c r="P708" s="2" t="s">
        <v>1603</v>
      </c>
      <c r="Q708" s="2" t="s">
        <v>4518</v>
      </c>
      <c r="R708" s="2" t="s">
        <v>1603</v>
      </c>
      <c r="S708" s="2" t="s">
        <v>8593</v>
      </c>
      <c r="T708" s="2" t="s">
        <v>5306</v>
      </c>
      <c r="U708" s="2" t="n">
        <v>30</v>
      </c>
      <c r="V708" s="2" t="s">
        <v>100</v>
      </c>
      <c r="W708" s="2" t="n">
        <v>1</v>
      </c>
      <c r="X708" s="2" t="s">
        <v>1607</v>
      </c>
      <c r="Y708" s="2" t="s">
        <v>8594</v>
      </c>
      <c r="Z708" s="2" t="s">
        <v>8595</v>
      </c>
      <c r="AA708" s="2"/>
      <c r="AB708" s="2"/>
      <c r="AC708" s="2"/>
      <c r="AD708" s="2"/>
      <c r="AE708" s="2"/>
      <c r="AF708" s="2"/>
      <c r="AG708" s="2" t="s">
        <v>8596</v>
      </c>
      <c r="AH708" s="2" t="s">
        <v>8597</v>
      </c>
      <c r="AI708" s="2" t="s">
        <v>8598</v>
      </c>
      <c r="AJ708" s="2"/>
      <c r="AK708" s="2"/>
      <c r="AL708" s="2"/>
      <c r="AM708" s="2"/>
      <c r="AN708" s="2" t="s">
        <v>87</v>
      </c>
      <c r="AO708" s="2" t="s">
        <v>8599</v>
      </c>
      <c r="AP708" s="2" t="s">
        <v>89</v>
      </c>
    </row>
    <row r="709" customFormat="false" ht="15" hidden="false" customHeight="false" outlineLevel="0" collapsed="false">
      <c r="A709" s="8" t="s">
        <v>8600</v>
      </c>
      <c r="B709" s="8" t="s">
        <v>8600</v>
      </c>
      <c r="C709" s="2" t="s">
        <v>8601</v>
      </c>
      <c r="D709" s="2" t="s">
        <v>1811</v>
      </c>
      <c r="E709" s="2" t="s">
        <v>1812</v>
      </c>
      <c r="F709" s="9" t="n">
        <f aca="false">Precios!R709</f>
        <v>58</v>
      </c>
      <c r="G709" s="2" t="n">
        <v>358</v>
      </c>
      <c r="H709" s="10" t="str">
        <f aca="false">Parámetros!$B$28</f>
        <v>Nuevo</v>
      </c>
      <c r="I709" s="10" t="str">
        <f aca="false">Parámetros!$B$29</f>
        <v>Clásica</v>
      </c>
      <c r="J709" s="11" t="s">
        <v>8602</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c r="P709" s="2" t="s">
        <v>6848</v>
      </c>
      <c r="Q709" s="2" t="s">
        <v>8603</v>
      </c>
      <c r="R709" s="2" t="s">
        <v>6849</v>
      </c>
      <c r="S709" s="2"/>
      <c r="T709" s="2" t="s">
        <v>8604</v>
      </c>
      <c r="U709" s="2" t="n">
        <v>50</v>
      </c>
      <c r="V709" s="2" t="s">
        <v>100</v>
      </c>
      <c r="W709" s="2" t="n">
        <v>1</v>
      </c>
      <c r="X709" s="2" t="s">
        <v>6850</v>
      </c>
      <c r="Y709" s="2"/>
      <c r="Z709" s="2" t="s">
        <v>1819</v>
      </c>
      <c r="AA709" s="2"/>
      <c r="AB709" s="2"/>
      <c r="AC709" s="2"/>
      <c r="AD709" s="2"/>
      <c r="AE709" s="2"/>
      <c r="AF709" s="2"/>
      <c r="AG709" s="2" t="s">
        <v>8605</v>
      </c>
      <c r="AH709" s="2" t="s">
        <v>8606</v>
      </c>
      <c r="AI709" s="2"/>
      <c r="AJ709" s="2"/>
      <c r="AK709" s="2"/>
      <c r="AL709" s="2"/>
      <c r="AM709" s="2"/>
      <c r="AN709" s="2" t="s">
        <v>87</v>
      </c>
      <c r="AO709" s="2" t="s">
        <v>8607</v>
      </c>
      <c r="AP709" s="2" t="s">
        <v>89</v>
      </c>
    </row>
    <row r="710" customFormat="false" ht="15" hidden="false" customHeight="false" outlineLevel="0" collapsed="false">
      <c r="A710" s="8" t="s">
        <v>8608</v>
      </c>
      <c r="B710" s="8" t="s">
        <v>8608</v>
      </c>
      <c r="C710" s="2" t="s">
        <v>8609</v>
      </c>
      <c r="D710" s="2" t="s">
        <v>144</v>
      </c>
      <c r="E710" s="2" t="s">
        <v>145</v>
      </c>
      <c r="F710" s="9" t="n">
        <f aca="false">Precios!R710</f>
        <v>759</v>
      </c>
      <c r="G710" s="2" t="n">
        <v>47</v>
      </c>
      <c r="H710" s="10" t="str">
        <f aca="false">Parámetros!$B$28</f>
        <v>Nuevo</v>
      </c>
      <c r="I710" s="10" t="str">
        <f aca="false">Parámetros!$B$29</f>
        <v>Clásica</v>
      </c>
      <c r="J710" s="11" t="s">
        <v>8610</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t="s">
        <v>8611</v>
      </c>
      <c r="P710" s="2" t="s">
        <v>1180</v>
      </c>
      <c r="Q710" s="2" t="s">
        <v>355</v>
      </c>
      <c r="R710" s="2" t="s">
        <v>1180</v>
      </c>
      <c r="S710" s="2"/>
      <c r="T710" s="2" t="s">
        <v>8612</v>
      </c>
      <c r="U710" s="2" t="n">
        <v>60</v>
      </c>
      <c r="V710" s="2" t="s">
        <v>133</v>
      </c>
      <c r="W710" s="2" t="n">
        <v>60</v>
      </c>
      <c r="X710" s="2" t="s">
        <v>2610</v>
      </c>
      <c r="Y710" s="2" t="s">
        <v>912</v>
      </c>
      <c r="Z710" s="2" t="s">
        <v>136</v>
      </c>
      <c r="AA710" s="2" t="s">
        <v>81</v>
      </c>
      <c r="AB710" s="2"/>
      <c r="AC710" s="2"/>
      <c r="AD710" s="2"/>
      <c r="AE710" s="2"/>
      <c r="AF710" s="2"/>
      <c r="AG710" s="2" t="s">
        <v>8613</v>
      </c>
      <c r="AH710" s="2" t="s">
        <v>8614</v>
      </c>
      <c r="AI710" s="2" t="s">
        <v>8615</v>
      </c>
      <c r="AJ710" s="2"/>
      <c r="AK710" s="2"/>
      <c r="AL710" s="2"/>
      <c r="AM710" s="2"/>
      <c r="AN710" s="2" t="s">
        <v>87</v>
      </c>
      <c r="AO710" s="2" t="s">
        <v>8616</v>
      </c>
      <c r="AP710" s="2" t="s">
        <v>89</v>
      </c>
    </row>
    <row r="711" customFormat="false" ht="15" hidden="false" customHeight="false" outlineLevel="0" collapsed="false">
      <c r="A711" s="8" t="s">
        <v>8617</v>
      </c>
      <c r="B711" s="8" t="s">
        <v>8617</v>
      </c>
      <c r="C711" s="2" t="s">
        <v>8618</v>
      </c>
      <c r="D711" s="2" t="s">
        <v>872</v>
      </c>
      <c r="E711" s="2" t="s">
        <v>873</v>
      </c>
      <c r="F711" s="9" t="n">
        <f aca="false">Precios!R711</f>
        <v>57</v>
      </c>
      <c r="G711" s="2" t="n">
        <v>888</v>
      </c>
      <c r="H711" s="10" t="str">
        <f aca="false">Parámetros!$B$28</f>
        <v>Nuevo</v>
      </c>
      <c r="I711" s="10" t="str">
        <f aca="false">Parámetros!$B$29</f>
        <v>Clásica</v>
      </c>
      <c r="J711" s="11" t="s">
        <v>8619</v>
      </c>
      <c r="K711" s="10" t="str">
        <f aca="false">Parámetros!$B$30</f>
        <v>Mercado Envíos</v>
      </c>
      <c r="L711" s="2" t="str">
        <f aca="false">IF(F711&gt;=Parámetros!$B$7,"Envío gratis (obligatorio en Mercado Libre)",Parámetros!$B$31)</f>
        <v>A cargo del comprador</v>
      </c>
      <c r="M711" s="10" t="str">
        <f aca="false">Parámetros!$B$32</f>
        <v>No acepto</v>
      </c>
      <c r="N711" s="10" t="str">
        <f aca="false">Parámetros!$B$33</f>
        <v>Sin garantía</v>
      </c>
      <c r="O711" s="2" t="s">
        <v>8620</v>
      </c>
      <c r="P711" s="2" t="s">
        <v>8621</v>
      </c>
      <c r="Q711" s="2" t="s">
        <v>167</v>
      </c>
      <c r="R711" s="2" t="s">
        <v>230</v>
      </c>
      <c r="S711" s="2" t="s">
        <v>8622</v>
      </c>
      <c r="T711" s="2" t="s">
        <v>3511</v>
      </c>
      <c r="U711" s="2" t="n">
        <v>90</v>
      </c>
      <c r="V711" s="2" t="s">
        <v>171</v>
      </c>
      <c r="W711" s="2" t="n">
        <v>90</v>
      </c>
      <c r="X711" s="2"/>
      <c r="Y711" s="2"/>
      <c r="Z711" s="2"/>
      <c r="AA711" s="2" t="s">
        <v>1375</v>
      </c>
      <c r="AB711" s="2"/>
      <c r="AC711" s="2" t="s">
        <v>8622</v>
      </c>
      <c r="AD711" s="2"/>
      <c r="AE711" s="2"/>
      <c r="AF711" s="2"/>
      <c r="AG711" s="2" t="s">
        <v>8623</v>
      </c>
      <c r="AH711" s="2" t="s">
        <v>8624</v>
      </c>
      <c r="AI711" s="2" t="s">
        <v>8625</v>
      </c>
      <c r="AJ711" s="2"/>
      <c r="AK711" s="2"/>
      <c r="AL711" s="2"/>
      <c r="AM711" s="2"/>
      <c r="AN711" s="2" t="s">
        <v>175</v>
      </c>
      <c r="AO711" s="2" t="s">
        <v>8626</v>
      </c>
      <c r="AP711" s="2" t="s">
        <v>89</v>
      </c>
    </row>
    <row r="712" customFormat="false" ht="15" hidden="false" customHeight="false" outlineLevel="0" collapsed="false">
      <c r="A712" s="8" t="s">
        <v>8627</v>
      </c>
      <c r="B712" s="8" t="s">
        <v>8627</v>
      </c>
      <c r="C712" s="2" t="s">
        <v>8628</v>
      </c>
      <c r="D712" s="2" t="s">
        <v>144</v>
      </c>
      <c r="E712" s="2" t="s">
        <v>145</v>
      </c>
      <c r="F712" s="9" t="n">
        <f aca="false">Precios!R712</f>
        <v>575.18</v>
      </c>
      <c r="G712" s="2" t="n">
        <v>0</v>
      </c>
      <c r="H712" s="10" t="str">
        <f aca="false">Parámetros!$B$28</f>
        <v>Nuevo</v>
      </c>
      <c r="I712" s="10" t="str">
        <f aca="false">Parámetros!$B$29</f>
        <v>Clásica</v>
      </c>
      <c r="J712" s="11" t="s">
        <v>8629</v>
      </c>
      <c r="K712" s="10" t="str">
        <f aca="false">Parámetros!$B$30</f>
        <v>Mercado Envíos</v>
      </c>
      <c r="L712" s="2" t="str">
        <f aca="false">IF(F712&gt;=Parámetros!$B$7,"Envío gratis (obligatorio en Mercado Libre)",Parámetros!$B$31)</f>
        <v>Envío gratis (obligatorio en Mercado Libre)</v>
      </c>
      <c r="M712" s="10" t="str">
        <f aca="false">Parámetros!$B$32</f>
        <v>No acepto</v>
      </c>
      <c r="N712" s="10" t="str">
        <f aca="false">Parámetros!$B$33</f>
        <v>Sin garantía</v>
      </c>
      <c r="O712" s="2" t="s">
        <v>8630</v>
      </c>
      <c r="P712" s="2" t="s">
        <v>8631</v>
      </c>
      <c r="Q712" s="2" t="s">
        <v>1098</v>
      </c>
      <c r="R712" s="2"/>
      <c r="S712" s="2"/>
      <c r="T712" s="2" t="s">
        <v>8632</v>
      </c>
      <c r="U712" s="2" t="n">
        <v>255</v>
      </c>
      <c r="V712" s="2" t="s">
        <v>100</v>
      </c>
      <c r="W712" s="2" t="n">
        <v>15</v>
      </c>
      <c r="X712" s="2" t="s">
        <v>8633</v>
      </c>
      <c r="Y712" s="2" t="s">
        <v>8634</v>
      </c>
      <c r="Z712" s="2" t="s">
        <v>136</v>
      </c>
      <c r="AA712" s="2"/>
      <c r="AB712" s="2"/>
      <c r="AC712" s="2"/>
      <c r="AD712" s="2"/>
      <c r="AE712" s="2"/>
      <c r="AF712" s="2" t="s">
        <v>8635</v>
      </c>
      <c r="AG712" s="2" t="s">
        <v>8636</v>
      </c>
      <c r="AH712" s="2" t="s">
        <v>8637</v>
      </c>
      <c r="AI712" s="2" t="s">
        <v>8638</v>
      </c>
      <c r="AJ712" s="2"/>
      <c r="AK712" s="2"/>
      <c r="AL712" s="2"/>
      <c r="AM712" s="2"/>
      <c r="AN712" s="2" t="s">
        <v>87</v>
      </c>
      <c r="AO712" s="2" t="s">
        <v>8639</v>
      </c>
      <c r="AP712" s="2" t="s">
        <v>89</v>
      </c>
    </row>
    <row r="713" customFormat="false" ht="15" hidden="false" customHeight="false" outlineLevel="0" collapsed="false">
      <c r="A713" s="8" t="s">
        <v>8640</v>
      </c>
      <c r="B713" s="8" t="s">
        <v>8640</v>
      </c>
      <c r="C713" s="2" t="s">
        <v>8641</v>
      </c>
      <c r="D713" s="2" t="s">
        <v>445</v>
      </c>
      <c r="E713" s="2" t="s">
        <v>446</v>
      </c>
      <c r="F713" s="9" t="n">
        <f aca="false">Precios!R713</f>
        <v>1599</v>
      </c>
      <c r="G713" s="2" t="n">
        <v>0</v>
      </c>
      <c r="H713" s="10" t="str">
        <f aca="false">Parámetros!$B$28</f>
        <v>Nuevo</v>
      </c>
      <c r="I713" s="10" t="str">
        <f aca="false">Parámetros!$B$29</f>
        <v>Clásica</v>
      </c>
      <c r="J713" s="11" t="s">
        <v>8642</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t="s">
        <v>8643</v>
      </c>
      <c r="P713" s="2" t="s">
        <v>7494</v>
      </c>
      <c r="Q713" s="2" t="s">
        <v>1196</v>
      </c>
      <c r="R713" s="2" t="s">
        <v>7494</v>
      </c>
      <c r="S713" s="2"/>
      <c r="T713" s="2" t="s">
        <v>6420</v>
      </c>
      <c r="U713" s="2" t="n">
        <v>21</v>
      </c>
      <c r="V713" s="2" t="s">
        <v>133</v>
      </c>
      <c r="W713" s="2" t="n">
        <v>21</v>
      </c>
      <c r="X713" s="2" t="s">
        <v>8644</v>
      </c>
      <c r="Y713" s="2" t="s">
        <v>912</v>
      </c>
      <c r="Z713" s="2" t="s">
        <v>136</v>
      </c>
      <c r="AA713" s="2"/>
      <c r="AB713" s="2"/>
      <c r="AC713" s="2"/>
      <c r="AD713" s="2"/>
      <c r="AE713" s="2"/>
      <c r="AF713" s="2"/>
      <c r="AG713" s="2" t="s">
        <v>8645</v>
      </c>
      <c r="AH713" s="2" t="s">
        <v>8646</v>
      </c>
      <c r="AI713" s="2" t="s">
        <v>8647</v>
      </c>
      <c r="AJ713" s="2" t="s">
        <v>8648</v>
      </c>
      <c r="AK713" s="2"/>
      <c r="AL713" s="2"/>
      <c r="AM713" s="2"/>
      <c r="AN713" s="2" t="s">
        <v>87</v>
      </c>
      <c r="AO713" s="2" t="s">
        <v>8649</v>
      </c>
      <c r="AP713" s="2" t="s">
        <v>89</v>
      </c>
    </row>
    <row r="714" customFormat="false" ht="15" hidden="false" customHeight="false" outlineLevel="0" collapsed="false">
      <c r="A714" s="8" t="s">
        <v>8650</v>
      </c>
      <c r="B714" s="8" t="s">
        <v>8650</v>
      </c>
      <c r="C714" s="2" t="s">
        <v>8651</v>
      </c>
      <c r="D714" s="2" t="s">
        <v>5225</v>
      </c>
      <c r="E714" s="2" t="s">
        <v>5226</v>
      </c>
      <c r="F714" s="9" t="n">
        <f aca="false">Precios!R714</f>
        <v>130</v>
      </c>
      <c r="G714" s="2" t="n">
        <v>11</v>
      </c>
      <c r="H714" s="10" t="str">
        <f aca="false">Parámetros!$B$28</f>
        <v>Nuevo</v>
      </c>
      <c r="I714" s="10" t="str">
        <f aca="false">Parámetros!$B$29</f>
        <v>Clásica</v>
      </c>
      <c r="J714" s="11" t="s">
        <v>8652</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c r="P714" s="2" t="s">
        <v>8653</v>
      </c>
      <c r="Q714" s="2" t="s">
        <v>6527</v>
      </c>
      <c r="R714" s="2" t="s">
        <v>8654</v>
      </c>
      <c r="S714" s="2" t="s">
        <v>8655</v>
      </c>
      <c r="T714" s="2" t="s">
        <v>8656</v>
      </c>
      <c r="U714" s="2" t="n">
        <v>500</v>
      </c>
      <c r="V714" s="2" t="s">
        <v>77</v>
      </c>
      <c r="W714" s="2" t="n">
        <v>2</v>
      </c>
      <c r="X714" s="2"/>
      <c r="Y714" s="2"/>
      <c r="Z714" s="2"/>
      <c r="AA714" s="2"/>
      <c r="AB714" s="2"/>
      <c r="AC714" s="2"/>
      <c r="AD714" s="2"/>
      <c r="AE714" s="2" t="s">
        <v>8657</v>
      </c>
      <c r="AF714" s="2"/>
      <c r="AG714" s="2" t="s">
        <v>8658</v>
      </c>
      <c r="AH714" s="2" t="s">
        <v>8659</v>
      </c>
      <c r="AI714" s="2" t="s">
        <v>8660</v>
      </c>
      <c r="AJ714" s="2"/>
      <c r="AK714" s="2"/>
      <c r="AL714" s="2"/>
      <c r="AM714" s="2"/>
      <c r="AN714" s="2" t="s">
        <v>175</v>
      </c>
      <c r="AO714" s="2" t="s">
        <v>8661</v>
      </c>
      <c r="AP714" s="2" t="s">
        <v>89</v>
      </c>
    </row>
    <row r="715" customFormat="false" ht="15" hidden="false" customHeight="false" outlineLevel="0" collapsed="false">
      <c r="A715" s="8" t="s">
        <v>8662</v>
      </c>
      <c r="B715" s="8" t="s">
        <v>8662</v>
      </c>
      <c r="C715" s="2" t="s">
        <v>8663</v>
      </c>
      <c r="D715" s="2" t="s">
        <v>6190</v>
      </c>
      <c r="E715" s="2" t="s">
        <v>6191</v>
      </c>
      <c r="F715" s="9" t="n">
        <f aca="false">Precios!R715</f>
        <v>196</v>
      </c>
      <c r="G715" s="2" t="n">
        <v>241</v>
      </c>
      <c r="H715" s="10" t="str">
        <f aca="false">Parámetros!$B$28</f>
        <v>Nuevo</v>
      </c>
      <c r="I715" s="10" t="str">
        <f aca="false">Parámetros!$B$29</f>
        <v>Clásica</v>
      </c>
      <c r="J715" s="11" t="s">
        <v>8664</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t="s">
        <v>8665</v>
      </c>
      <c r="P715" s="2" t="s">
        <v>6194</v>
      </c>
      <c r="Q715" s="2" t="s">
        <v>6195</v>
      </c>
      <c r="R715" s="2" t="s">
        <v>6196</v>
      </c>
      <c r="S715" s="2" t="s">
        <v>8666</v>
      </c>
      <c r="T715" s="2" t="s">
        <v>6006</v>
      </c>
      <c r="U715" s="2" t="n">
        <v>400</v>
      </c>
      <c r="V715" s="2" t="s">
        <v>100</v>
      </c>
      <c r="W715" s="2" t="n">
        <v>1</v>
      </c>
      <c r="X715" s="2"/>
      <c r="Y715" s="2"/>
      <c r="Z715" s="2"/>
      <c r="AA715" s="2"/>
      <c r="AB715" s="2"/>
      <c r="AC715" s="2"/>
      <c r="AD715" s="2" t="s">
        <v>566</v>
      </c>
      <c r="AE715" s="2" t="s">
        <v>8667</v>
      </c>
      <c r="AF715" s="2"/>
      <c r="AG715" s="2" t="s">
        <v>8668</v>
      </c>
      <c r="AH715" s="2" t="s">
        <v>8669</v>
      </c>
      <c r="AI715" s="2"/>
      <c r="AJ715" s="2"/>
      <c r="AK715" s="2"/>
      <c r="AL715" s="2"/>
      <c r="AM715" s="2"/>
      <c r="AN715" s="2" t="s">
        <v>175</v>
      </c>
      <c r="AO715" s="2" t="s">
        <v>8670</v>
      </c>
      <c r="AP715" s="2" t="s">
        <v>89</v>
      </c>
    </row>
    <row r="716" customFormat="false" ht="15" hidden="false" customHeight="false" outlineLevel="0" collapsed="false">
      <c r="A716" s="8" t="s">
        <v>8671</v>
      </c>
      <c r="B716" s="8" t="s">
        <v>8671</v>
      </c>
      <c r="C716" s="2" t="s">
        <v>8672</v>
      </c>
      <c r="D716" s="2" t="s">
        <v>1811</v>
      </c>
      <c r="E716" s="2" t="s">
        <v>1812</v>
      </c>
      <c r="F716" s="9" t="n">
        <f aca="false">Precios!R716</f>
        <v>248</v>
      </c>
      <c r="G716" s="2" t="n">
        <v>64</v>
      </c>
      <c r="H716" s="10" t="str">
        <f aca="false">Parámetros!$B$28</f>
        <v>Nuevo</v>
      </c>
      <c r="I716" s="10" t="str">
        <f aca="false">Parámetros!$B$29</f>
        <v>Clásica</v>
      </c>
      <c r="J716" s="11" t="s">
        <v>8673</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t="s">
        <v>8674</v>
      </c>
      <c r="P716" s="2" t="s">
        <v>8675</v>
      </c>
      <c r="Q716" s="2" t="s">
        <v>3520</v>
      </c>
      <c r="R716" s="2" t="s">
        <v>8675</v>
      </c>
      <c r="S716" s="2" t="s">
        <v>8676</v>
      </c>
      <c r="T716" s="2" t="s">
        <v>8677</v>
      </c>
      <c r="U716" s="2" t="n">
        <v>130</v>
      </c>
      <c r="V716" s="2" t="s">
        <v>77</v>
      </c>
      <c r="W716" s="2" t="n">
        <v>2</v>
      </c>
      <c r="X716" s="2" t="s">
        <v>8678</v>
      </c>
      <c r="Y716" s="2" t="s">
        <v>8679</v>
      </c>
      <c r="Z716" s="2" t="s">
        <v>8680</v>
      </c>
      <c r="AA716" s="2"/>
      <c r="AB716" s="2"/>
      <c r="AC716" s="2"/>
      <c r="AD716" s="2" t="s">
        <v>103</v>
      </c>
      <c r="AE716" s="2" t="s">
        <v>8681</v>
      </c>
      <c r="AF716" s="2"/>
      <c r="AG716" s="2" t="s">
        <v>8682</v>
      </c>
      <c r="AH716" s="2" t="s">
        <v>8683</v>
      </c>
      <c r="AI716" s="2" t="s">
        <v>8684</v>
      </c>
      <c r="AJ716" s="2" t="s">
        <v>8685</v>
      </c>
      <c r="AK716" s="2"/>
      <c r="AL716" s="2"/>
      <c r="AM716" s="2"/>
      <c r="AN716" s="2" t="s">
        <v>87</v>
      </c>
      <c r="AO716" s="2" t="s">
        <v>8686</v>
      </c>
      <c r="AP716" s="2" t="s">
        <v>89</v>
      </c>
    </row>
    <row r="717" customFormat="false" ht="15" hidden="false" customHeight="false" outlineLevel="0" collapsed="false">
      <c r="A717" s="8" t="s">
        <v>8687</v>
      </c>
      <c r="B717" s="8" t="s">
        <v>8687</v>
      </c>
      <c r="C717" s="2" t="s">
        <v>8688</v>
      </c>
      <c r="D717" s="2" t="s">
        <v>7694</v>
      </c>
      <c r="E717" s="2" t="s">
        <v>7695</v>
      </c>
      <c r="F717" s="9" t="n">
        <f aca="false">Precios!R717</f>
        <v>189</v>
      </c>
      <c r="G717" s="2" t="n">
        <v>1897</v>
      </c>
      <c r="H717" s="10" t="str">
        <f aca="false">Parámetros!$B$28</f>
        <v>Nuevo</v>
      </c>
      <c r="I717" s="10" t="str">
        <f aca="false">Parámetros!$B$29</f>
        <v>Clásica</v>
      </c>
      <c r="J717" s="11" t="s">
        <v>8689</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t="s">
        <v>8690</v>
      </c>
      <c r="P717" s="2" t="s">
        <v>7698</v>
      </c>
      <c r="Q717" s="2" t="s">
        <v>7698</v>
      </c>
      <c r="R717" s="2"/>
      <c r="S717" s="2" t="s">
        <v>8691</v>
      </c>
      <c r="T717" s="2" t="s">
        <v>8692</v>
      </c>
      <c r="U717" s="2" t="n">
        <v>5</v>
      </c>
      <c r="V717" s="2" t="s">
        <v>171</v>
      </c>
      <c r="W717" s="2" t="n">
        <v>5</v>
      </c>
      <c r="X717" s="2"/>
      <c r="Y717" s="2"/>
      <c r="Z717" s="2"/>
      <c r="AA717" s="2"/>
      <c r="AB717" s="2"/>
      <c r="AC717" s="2"/>
      <c r="AD717" s="2"/>
      <c r="AE717" s="2"/>
      <c r="AF717" s="2"/>
      <c r="AG717" s="2" t="s">
        <v>8693</v>
      </c>
      <c r="AH717" s="2" t="s">
        <v>8694</v>
      </c>
      <c r="AI717" s="2" t="s">
        <v>8695</v>
      </c>
      <c r="AJ717" s="2"/>
      <c r="AK717" s="2"/>
      <c r="AL717" s="2"/>
      <c r="AM717" s="2"/>
      <c r="AN717" s="2" t="s">
        <v>175</v>
      </c>
      <c r="AO717" s="2" t="s">
        <v>8696</v>
      </c>
      <c r="AP717" s="2" t="s">
        <v>89</v>
      </c>
    </row>
    <row r="718" customFormat="false" ht="15" hidden="false" customHeight="false" outlineLevel="0" collapsed="false">
      <c r="A718" s="8" t="s">
        <v>8697</v>
      </c>
      <c r="B718" s="8" t="s">
        <v>8697</v>
      </c>
      <c r="C718" s="2" t="s">
        <v>8698</v>
      </c>
      <c r="D718" s="2" t="s">
        <v>144</v>
      </c>
      <c r="E718" s="2" t="s">
        <v>145</v>
      </c>
      <c r="F718" s="9" t="n">
        <f aca="false">Precios!R718</f>
        <v>1248.98</v>
      </c>
      <c r="G718" s="2" t="n">
        <v>0</v>
      </c>
      <c r="H718" s="10" t="str">
        <f aca="false">Parámetros!$B$28</f>
        <v>Nuevo</v>
      </c>
      <c r="I718" s="10" t="str">
        <f aca="false">Parámetros!$B$29</f>
        <v>Clásica</v>
      </c>
      <c r="J718" s="11" t="s">
        <v>8699</v>
      </c>
      <c r="K718" s="10" t="str">
        <f aca="false">Parámetros!$B$30</f>
        <v>Mercado Envíos</v>
      </c>
      <c r="L718" s="2" t="str">
        <f aca="false">IF(F718&gt;=Parámetros!$B$7,"Envío gratis (obligatorio en Mercado Libre)",Parámetros!$B$31)</f>
        <v>Envío gratis (obligatorio en Mercado Libre)</v>
      </c>
      <c r="M718" s="10" t="str">
        <f aca="false">Parámetros!$B$32</f>
        <v>No acepto</v>
      </c>
      <c r="N718" s="10" t="str">
        <f aca="false">Parámetros!$B$33</f>
        <v>Sin garantía</v>
      </c>
      <c r="O718" s="2" t="s">
        <v>8700</v>
      </c>
      <c r="P718" s="2" t="s">
        <v>8701</v>
      </c>
      <c r="Q718" s="2" t="s">
        <v>8702</v>
      </c>
      <c r="R718" s="2"/>
      <c r="S718" s="2" t="s">
        <v>8703</v>
      </c>
      <c r="T718" s="2" t="s">
        <v>219</v>
      </c>
      <c r="U718" s="2" t="n">
        <v>45</v>
      </c>
      <c r="V718" s="2" t="s">
        <v>220</v>
      </c>
      <c r="W718" s="2" t="n">
        <v>45</v>
      </c>
      <c r="X718" s="2" t="s">
        <v>8704</v>
      </c>
      <c r="Y718" s="2" t="s">
        <v>8705</v>
      </c>
      <c r="Z718" s="2" t="s">
        <v>136</v>
      </c>
      <c r="AA718" s="2"/>
      <c r="AB718" s="2"/>
      <c r="AC718" s="2"/>
      <c r="AD718" s="2"/>
      <c r="AE718" s="2"/>
      <c r="AF718" s="2" t="s">
        <v>8706</v>
      </c>
      <c r="AG718" s="2" t="s">
        <v>8707</v>
      </c>
      <c r="AH718" s="2" t="s">
        <v>8708</v>
      </c>
      <c r="AI718" s="2" t="s">
        <v>8709</v>
      </c>
      <c r="AJ718" s="2"/>
      <c r="AK718" s="2"/>
      <c r="AL718" s="2"/>
      <c r="AM718" s="2"/>
      <c r="AN718" s="2" t="s">
        <v>87</v>
      </c>
      <c r="AO718" s="2" t="s">
        <v>8710</v>
      </c>
      <c r="AP718" s="2" t="s">
        <v>89</v>
      </c>
    </row>
    <row r="719" customFormat="false" ht="15" hidden="false" customHeight="false" outlineLevel="0" collapsed="false">
      <c r="A719" s="8" t="s">
        <v>8711</v>
      </c>
      <c r="B719" s="8" t="s">
        <v>8711</v>
      </c>
      <c r="C719" s="2" t="s">
        <v>8712</v>
      </c>
      <c r="D719" s="2" t="s">
        <v>6709</v>
      </c>
      <c r="E719" s="2" t="s">
        <v>6710</v>
      </c>
      <c r="F719" s="9" t="n">
        <f aca="false">Precios!R719</f>
        <v>90</v>
      </c>
      <c r="G719" s="2" t="n">
        <v>138</v>
      </c>
      <c r="H719" s="10" t="str">
        <f aca="false">Parámetros!$B$28</f>
        <v>Nuevo</v>
      </c>
      <c r="I719" s="10" t="str">
        <f aca="false">Parámetros!$B$29</f>
        <v>Clásica</v>
      </c>
      <c r="J719" s="11" t="s">
        <v>8713</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t="s">
        <v>8714</v>
      </c>
      <c r="P719" s="2" t="s">
        <v>8715</v>
      </c>
      <c r="Q719" s="2" t="s">
        <v>617</v>
      </c>
      <c r="R719" s="2" t="s">
        <v>8716</v>
      </c>
      <c r="S719" s="2" t="s">
        <v>8717</v>
      </c>
      <c r="T719" s="2" t="s">
        <v>8718</v>
      </c>
      <c r="U719" s="2" t="n">
        <v>85</v>
      </c>
      <c r="V719" s="2" t="s">
        <v>100</v>
      </c>
      <c r="W719" s="2" t="n">
        <v>1</v>
      </c>
      <c r="X719" s="2"/>
      <c r="Y719" s="2"/>
      <c r="Z719" s="2"/>
      <c r="AA719" s="2"/>
      <c r="AB719" s="2"/>
      <c r="AC719" s="2"/>
      <c r="AD719" s="2" t="s">
        <v>1101</v>
      </c>
      <c r="AE719" s="2"/>
      <c r="AF719" s="2"/>
      <c r="AG719" s="2" t="s">
        <v>8719</v>
      </c>
      <c r="AH719" s="2" t="s">
        <v>8720</v>
      </c>
      <c r="AI719" s="2"/>
      <c r="AJ719" s="2"/>
      <c r="AK719" s="2"/>
      <c r="AL719" s="2"/>
      <c r="AM719" s="2"/>
      <c r="AN719" s="2" t="s">
        <v>175</v>
      </c>
      <c r="AO719" s="2" t="s">
        <v>8721</v>
      </c>
      <c r="AP719" s="2" t="s">
        <v>89</v>
      </c>
    </row>
    <row r="720" customFormat="false" ht="15" hidden="false" customHeight="false" outlineLevel="0" collapsed="false">
      <c r="A720" s="8" t="s">
        <v>8722</v>
      </c>
      <c r="B720" s="8" t="s">
        <v>8722</v>
      </c>
      <c r="C720" s="2" t="s">
        <v>8723</v>
      </c>
      <c r="D720" s="2" t="s">
        <v>240</v>
      </c>
      <c r="E720" s="2" t="s">
        <v>241</v>
      </c>
      <c r="F720" s="9" t="n">
        <f aca="false">Precios!R720</f>
        <v>59</v>
      </c>
      <c r="G720" s="2" t="n">
        <v>1334</v>
      </c>
      <c r="H720" s="10" t="str">
        <f aca="false">Parámetros!$B$28</f>
        <v>Nuevo</v>
      </c>
      <c r="I720" s="10" t="str">
        <f aca="false">Parámetros!$B$29</f>
        <v>Clásica</v>
      </c>
      <c r="J720" s="11" t="s">
        <v>8724</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t="s">
        <v>8725</v>
      </c>
      <c r="P720" s="2" t="s">
        <v>8726</v>
      </c>
      <c r="Q720" s="2" t="s">
        <v>8727</v>
      </c>
      <c r="R720" s="2" t="s">
        <v>8728</v>
      </c>
      <c r="S720" s="2" t="s">
        <v>8729</v>
      </c>
      <c r="T720" s="2" t="s">
        <v>8730</v>
      </c>
      <c r="U720" s="2" t="n">
        <v>10</v>
      </c>
      <c r="V720" s="2" t="s">
        <v>220</v>
      </c>
      <c r="W720" s="2" t="n">
        <v>10</v>
      </c>
      <c r="X720" s="2" t="s">
        <v>249</v>
      </c>
      <c r="Y720" s="2" t="s">
        <v>4370</v>
      </c>
      <c r="Z720" s="2" t="s">
        <v>136</v>
      </c>
      <c r="AA720" s="2" t="s">
        <v>547</v>
      </c>
      <c r="AB720" s="2"/>
      <c r="AC720" s="2"/>
      <c r="AD720" s="2"/>
      <c r="AE720" s="2"/>
      <c r="AF720" s="2" t="s">
        <v>8731</v>
      </c>
      <c r="AG720" s="2" t="s">
        <v>8732</v>
      </c>
      <c r="AH720" s="2" t="s">
        <v>8733</v>
      </c>
      <c r="AI720" s="2"/>
      <c r="AJ720" s="2"/>
      <c r="AK720" s="2"/>
      <c r="AL720" s="2"/>
      <c r="AM720" s="2"/>
      <c r="AN720" s="2" t="s">
        <v>87</v>
      </c>
      <c r="AO720" s="2" t="s">
        <v>8734</v>
      </c>
      <c r="AP720" s="2" t="s">
        <v>89</v>
      </c>
    </row>
    <row r="721" customFormat="false" ht="15" hidden="false" customHeight="false" outlineLevel="0" collapsed="false">
      <c r="A721" s="8" t="s">
        <v>8735</v>
      </c>
      <c r="B721" s="8" t="s">
        <v>8735</v>
      </c>
      <c r="C721" s="2" t="s">
        <v>8736</v>
      </c>
      <c r="D721" s="2" t="s">
        <v>144</v>
      </c>
      <c r="E721" s="2" t="s">
        <v>145</v>
      </c>
      <c r="F721" s="9" t="n">
        <f aca="false">Precios!R721</f>
        <v>297</v>
      </c>
      <c r="G721" s="2" t="n">
        <v>34</v>
      </c>
      <c r="H721" s="10" t="str">
        <f aca="false">Parámetros!$B$28</f>
        <v>Nuevo</v>
      </c>
      <c r="I721" s="10" t="str">
        <f aca="false">Parámetros!$B$29</f>
        <v>Clásica</v>
      </c>
      <c r="J721" s="11" t="s">
        <v>8737</v>
      </c>
      <c r="K721" s="10" t="str">
        <f aca="false">Parámetros!$B$30</f>
        <v>Mercado Envíos</v>
      </c>
      <c r="L721" s="2" t="str">
        <f aca="false">IF(F721&gt;=Parámetros!$B$7,"Envío gratis (obligatorio en Mercado Libre)",Parámetros!$B$31)</f>
        <v>A cargo del comprador</v>
      </c>
      <c r="M721" s="10" t="str">
        <f aca="false">Parámetros!$B$32</f>
        <v>No acepto</v>
      </c>
      <c r="N721" s="10" t="str">
        <f aca="false">Parámetros!$B$33</f>
        <v>Sin garantía</v>
      </c>
      <c r="O721" s="2" t="s">
        <v>8738</v>
      </c>
      <c r="P721" s="2" t="s">
        <v>6740</v>
      </c>
      <c r="Q721" s="2" t="s">
        <v>8739</v>
      </c>
      <c r="R721" s="2"/>
      <c r="S721" s="2" t="s">
        <v>8740</v>
      </c>
      <c r="T721" s="2" t="s">
        <v>3558</v>
      </c>
      <c r="U721" s="2" t="n">
        <v>5</v>
      </c>
      <c r="V721" s="2" t="s">
        <v>3559</v>
      </c>
      <c r="W721" s="2" t="n">
        <v>5</v>
      </c>
      <c r="X721" s="2" t="s">
        <v>8741</v>
      </c>
      <c r="Y721" s="2" t="s">
        <v>8742</v>
      </c>
      <c r="Z721" s="2" t="s">
        <v>1834</v>
      </c>
      <c r="AA721" s="2"/>
      <c r="AB721" s="2"/>
      <c r="AC721" s="2"/>
      <c r="AD721" s="2"/>
      <c r="AE721" s="2"/>
      <c r="AF721" s="2" t="s">
        <v>8743</v>
      </c>
      <c r="AG721" s="2" t="s">
        <v>8744</v>
      </c>
      <c r="AH721" s="2" t="s">
        <v>8745</v>
      </c>
      <c r="AI721" s="2" t="s">
        <v>8746</v>
      </c>
      <c r="AJ721" s="2"/>
      <c r="AK721" s="2"/>
      <c r="AL721" s="2"/>
      <c r="AM721" s="2"/>
      <c r="AN721" s="2" t="s">
        <v>87</v>
      </c>
      <c r="AO721" s="2" t="s">
        <v>8747</v>
      </c>
      <c r="AP721" s="2" t="s">
        <v>89</v>
      </c>
    </row>
    <row r="722" customFormat="false" ht="15" hidden="false" customHeight="false" outlineLevel="0" collapsed="false">
      <c r="A722" s="8" t="s">
        <v>8748</v>
      </c>
      <c r="B722" s="8" t="s">
        <v>8748</v>
      </c>
      <c r="C722" s="2" t="s">
        <v>8749</v>
      </c>
      <c r="D722" s="2" t="s">
        <v>6709</v>
      </c>
      <c r="E722" s="2" t="s">
        <v>6710</v>
      </c>
      <c r="F722" s="9" t="n">
        <f aca="false">Precios!R722</f>
        <v>90</v>
      </c>
      <c r="G722" s="2" t="n">
        <v>100</v>
      </c>
      <c r="H722" s="10" t="str">
        <f aca="false">Parámetros!$B$28</f>
        <v>Nuevo</v>
      </c>
      <c r="I722" s="10" t="str">
        <f aca="false">Parámetros!$B$29</f>
        <v>Clásica</v>
      </c>
      <c r="J722" s="11" t="s">
        <v>8750</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t="s">
        <v>8751</v>
      </c>
      <c r="P722" s="2" t="s">
        <v>8715</v>
      </c>
      <c r="Q722" s="2" t="s">
        <v>617</v>
      </c>
      <c r="R722" s="2" t="s">
        <v>8716</v>
      </c>
      <c r="S722" s="2" t="s">
        <v>8752</v>
      </c>
      <c r="T722" s="2" t="s">
        <v>8718</v>
      </c>
      <c r="U722" s="2" t="n">
        <v>85</v>
      </c>
      <c r="V722" s="2" t="s">
        <v>100</v>
      </c>
      <c r="W722" s="2" t="n">
        <v>1</v>
      </c>
      <c r="X722" s="2"/>
      <c r="Y722" s="2"/>
      <c r="Z722" s="2"/>
      <c r="AA722" s="2"/>
      <c r="AB722" s="2"/>
      <c r="AC722" s="2" t="s">
        <v>8753</v>
      </c>
      <c r="AD722" s="2" t="s">
        <v>1101</v>
      </c>
      <c r="AE722" s="2"/>
      <c r="AF722" s="2" t="s">
        <v>8754</v>
      </c>
      <c r="AG722" s="2" t="s">
        <v>8719</v>
      </c>
      <c r="AH722" s="2" t="s">
        <v>8755</v>
      </c>
      <c r="AI722" s="2" t="s">
        <v>8756</v>
      </c>
      <c r="AJ722" s="2"/>
      <c r="AK722" s="2"/>
      <c r="AL722" s="2"/>
      <c r="AM722" s="2"/>
      <c r="AN722" s="2" t="s">
        <v>175</v>
      </c>
      <c r="AO722" s="2" t="s">
        <v>8757</v>
      </c>
      <c r="AP722" s="2" t="s">
        <v>89</v>
      </c>
    </row>
    <row r="723" customFormat="false" ht="15" hidden="false" customHeight="false" outlineLevel="0" collapsed="false">
      <c r="A723" s="8" t="s">
        <v>8758</v>
      </c>
      <c r="B723" s="8" t="s">
        <v>8758</v>
      </c>
      <c r="C723" s="2" t="s">
        <v>8759</v>
      </c>
      <c r="D723" s="2" t="s">
        <v>240</v>
      </c>
      <c r="E723" s="2" t="s">
        <v>241</v>
      </c>
      <c r="F723" s="9" t="n">
        <f aca="false">Precios!R723</f>
        <v>272</v>
      </c>
      <c r="G723" s="2" t="n">
        <v>41</v>
      </c>
      <c r="H723" s="10" t="str">
        <f aca="false">Parámetros!$B$28</f>
        <v>Nuevo</v>
      </c>
      <c r="I723" s="10" t="str">
        <f aca="false">Parámetros!$B$29</f>
        <v>Clásica</v>
      </c>
      <c r="J723" s="11" t="s">
        <v>8760</v>
      </c>
      <c r="K723" s="10" t="str">
        <f aca="false">Parámetros!$B$30</f>
        <v>Mercado Envíos</v>
      </c>
      <c r="L723" s="2" t="str">
        <f aca="false">IF(F723&gt;=Parámetros!$B$7,"Envío gratis (obligatorio en Mercado Libre)",Parámetros!$B$31)</f>
        <v>A cargo del comprador</v>
      </c>
      <c r="M723" s="10" t="str">
        <f aca="false">Parámetros!$B$32</f>
        <v>No acepto</v>
      </c>
      <c r="N723" s="10" t="str">
        <f aca="false">Parámetros!$B$33</f>
        <v>Sin garantía</v>
      </c>
      <c r="O723" s="2" t="s">
        <v>8761</v>
      </c>
      <c r="P723" s="2" t="s">
        <v>8762</v>
      </c>
      <c r="Q723" s="2" t="s">
        <v>949</v>
      </c>
      <c r="R723" s="2"/>
      <c r="S723" s="2" t="s">
        <v>8763</v>
      </c>
      <c r="T723" s="2" t="s">
        <v>8764</v>
      </c>
      <c r="U723" s="2" t="n">
        <v>20</v>
      </c>
      <c r="V723" s="2" t="s">
        <v>220</v>
      </c>
      <c r="W723" s="2" t="n">
        <v>20</v>
      </c>
      <c r="X723" s="2" t="s">
        <v>8011</v>
      </c>
      <c r="Y723" s="2" t="s">
        <v>2268</v>
      </c>
      <c r="Z723" s="2" t="s">
        <v>136</v>
      </c>
      <c r="AA723" s="2" t="s">
        <v>81</v>
      </c>
      <c r="AB723" s="2"/>
      <c r="AC723" s="2"/>
      <c r="AD723" s="2"/>
      <c r="AE723" s="2"/>
      <c r="AF723" s="2" t="s">
        <v>8765</v>
      </c>
      <c r="AG723" s="2" t="s">
        <v>8732</v>
      </c>
      <c r="AH723" s="2" t="s">
        <v>8766</v>
      </c>
      <c r="AI723" s="2" t="s">
        <v>8767</v>
      </c>
      <c r="AJ723" s="2"/>
      <c r="AK723" s="2"/>
      <c r="AL723" s="2"/>
      <c r="AM723" s="2"/>
      <c r="AN723" s="2" t="s">
        <v>87</v>
      </c>
      <c r="AO723" s="2" t="s">
        <v>8768</v>
      </c>
      <c r="AP723" s="2" t="s">
        <v>89</v>
      </c>
    </row>
    <row r="724" customFormat="false" ht="15" hidden="false" customHeight="false" outlineLevel="0" collapsed="false">
      <c r="A724" s="8" t="s">
        <v>8769</v>
      </c>
      <c r="B724" s="8" t="s">
        <v>8769</v>
      </c>
      <c r="C724" s="2" t="s">
        <v>8770</v>
      </c>
      <c r="D724" s="2" t="s">
        <v>1811</v>
      </c>
      <c r="E724" s="2" t="s">
        <v>1812</v>
      </c>
      <c r="F724" s="9" t="n">
        <f aca="false">Precios!R724</f>
        <v>415</v>
      </c>
      <c r="G724" s="2" t="n">
        <v>91</v>
      </c>
      <c r="H724" s="10" t="str">
        <f aca="false">Parámetros!$B$28</f>
        <v>Nuevo</v>
      </c>
      <c r="I724" s="10" t="str">
        <f aca="false">Parámetros!$B$29</f>
        <v>Clásica</v>
      </c>
      <c r="J724" s="11" t="s">
        <v>8771</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t="s">
        <v>8772</v>
      </c>
      <c r="P724" s="2" t="s">
        <v>8773</v>
      </c>
      <c r="Q724" s="2" t="s">
        <v>3124</v>
      </c>
      <c r="R724" s="2"/>
      <c r="S724" s="2" t="s">
        <v>8774</v>
      </c>
      <c r="T724" s="2" t="s">
        <v>8775</v>
      </c>
      <c r="U724" s="2" t="n">
        <v>500</v>
      </c>
      <c r="V724" s="2" t="s">
        <v>100</v>
      </c>
      <c r="W724" s="2" t="n">
        <v>1</v>
      </c>
      <c r="X724" s="2" t="s">
        <v>8776</v>
      </c>
      <c r="Y724" s="2" t="s">
        <v>8777</v>
      </c>
      <c r="Z724" s="2" t="s">
        <v>341</v>
      </c>
      <c r="AA724" s="2" t="s">
        <v>8778</v>
      </c>
      <c r="AB724" s="2"/>
      <c r="AC724" s="2"/>
      <c r="AD724" s="2"/>
      <c r="AE724" s="2" t="s">
        <v>8779</v>
      </c>
      <c r="AF724" s="2"/>
      <c r="AG724" s="2" t="s">
        <v>8780</v>
      </c>
      <c r="AH724" s="2" t="s">
        <v>8781</v>
      </c>
      <c r="AI724" s="2" t="s">
        <v>8782</v>
      </c>
      <c r="AJ724" s="2"/>
      <c r="AK724" s="2"/>
      <c r="AL724" s="2"/>
      <c r="AM724" s="2"/>
      <c r="AN724" s="2" t="s">
        <v>87</v>
      </c>
      <c r="AO724" s="2" t="s">
        <v>8783</v>
      </c>
      <c r="AP724" s="2" t="s">
        <v>89</v>
      </c>
    </row>
    <row r="725" customFormat="false" ht="15" hidden="false" customHeight="false" outlineLevel="0" collapsed="false">
      <c r="A725" s="8" t="s">
        <v>8784</v>
      </c>
      <c r="B725" s="8" t="s">
        <v>8784</v>
      </c>
      <c r="C725" s="2" t="s">
        <v>8785</v>
      </c>
      <c r="D725" s="2" t="s">
        <v>556</v>
      </c>
      <c r="E725" s="2" t="s">
        <v>557</v>
      </c>
      <c r="F725" s="9" t="n">
        <f aca="false">Precios!R725</f>
        <v>128</v>
      </c>
      <c r="G725" s="2" t="n">
        <v>2859</v>
      </c>
      <c r="H725" s="10" t="str">
        <f aca="false">Parámetros!$B$28</f>
        <v>Nuevo</v>
      </c>
      <c r="I725" s="10" t="str">
        <f aca="false">Parámetros!$B$29</f>
        <v>Clásica</v>
      </c>
      <c r="J725" s="11" t="s">
        <v>8786</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t="s">
        <v>8787</v>
      </c>
      <c r="P725" s="2" t="s">
        <v>7352</v>
      </c>
      <c r="Q725" s="2" t="s">
        <v>8788</v>
      </c>
      <c r="R725" s="2"/>
      <c r="S725" s="2" t="s">
        <v>8789</v>
      </c>
      <c r="T725" s="2" t="s">
        <v>8790</v>
      </c>
      <c r="U725" s="2" t="n">
        <v>1</v>
      </c>
      <c r="V725" s="2" t="s">
        <v>133</v>
      </c>
      <c r="W725" s="2" t="n">
        <v>1</v>
      </c>
      <c r="X725" s="2" t="s">
        <v>564</v>
      </c>
      <c r="Y725" s="2" t="s">
        <v>565</v>
      </c>
      <c r="Z725" s="2" t="s">
        <v>136</v>
      </c>
      <c r="AA725" s="2"/>
      <c r="AB725" s="2"/>
      <c r="AC725" s="2"/>
      <c r="AD725" s="2" t="s">
        <v>566</v>
      </c>
      <c r="AE725" s="2"/>
      <c r="AF725" s="2" t="s">
        <v>8791</v>
      </c>
      <c r="AG725" s="2" t="s">
        <v>8792</v>
      </c>
      <c r="AH725" s="2" t="s">
        <v>8793</v>
      </c>
      <c r="AI725" s="2" t="s">
        <v>8794</v>
      </c>
      <c r="AJ725" s="2" t="s">
        <v>8795</v>
      </c>
      <c r="AK725" s="2"/>
      <c r="AL725" s="2"/>
      <c r="AM725" s="2"/>
      <c r="AN725" s="2" t="s">
        <v>87</v>
      </c>
      <c r="AO725" s="2" t="s">
        <v>8796</v>
      </c>
      <c r="AP725" s="2" t="s">
        <v>89</v>
      </c>
    </row>
    <row r="726" customFormat="false" ht="15" hidden="false" customHeight="false" outlineLevel="0" collapsed="false">
      <c r="A726" s="8" t="s">
        <v>8797</v>
      </c>
      <c r="B726" s="8" t="s">
        <v>8797</v>
      </c>
      <c r="C726" s="2" t="s">
        <v>8798</v>
      </c>
      <c r="D726" s="2" t="s">
        <v>1811</v>
      </c>
      <c r="E726" s="2" t="s">
        <v>1812</v>
      </c>
      <c r="F726" s="9" t="n">
        <f aca="false">Precios!R726</f>
        <v>577.16</v>
      </c>
      <c r="G726" s="2" t="n">
        <v>192</v>
      </c>
      <c r="H726" s="10" t="str">
        <f aca="false">Parámetros!$B$28</f>
        <v>Nuevo</v>
      </c>
      <c r="I726" s="10" t="str">
        <f aca="false">Parámetros!$B$29</f>
        <v>Clásica</v>
      </c>
      <c r="J726" s="11" t="s">
        <v>8799</v>
      </c>
      <c r="K726" s="10" t="str">
        <f aca="false">Parámetros!$B$30</f>
        <v>Mercado Envíos</v>
      </c>
      <c r="L726" s="2" t="str">
        <f aca="false">IF(F726&gt;=Parámetros!$B$7,"Envío gratis (obligatorio en Mercado Libre)",Parámetros!$B$31)</f>
        <v>Envío gratis (obligatorio en Mercado Libre)</v>
      </c>
      <c r="M726" s="10" t="str">
        <f aca="false">Parámetros!$B$32</f>
        <v>No acepto</v>
      </c>
      <c r="N726" s="10" t="str">
        <f aca="false">Parámetros!$B$33</f>
        <v>Sin garantía</v>
      </c>
      <c r="O726" s="2" t="s">
        <v>8800</v>
      </c>
      <c r="P726" s="2" t="s">
        <v>8801</v>
      </c>
      <c r="Q726" s="2" t="s">
        <v>4518</v>
      </c>
      <c r="R726" s="2"/>
      <c r="S726" s="2" t="s">
        <v>8802</v>
      </c>
      <c r="T726" s="2" t="s">
        <v>8803</v>
      </c>
      <c r="U726" s="2" t="n">
        <v>30</v>
      </c>
      <c r="V726" s="2" t="s">
        <v>100</v>
      </c>
      <c r="W726" s="2" t="n">
        <v>1</v>
      </c>
      <c r="X726" s="2" t="s">
        <v>8804</v>
      </c>
      <c r="Y726" s="2" t="s">
        <v>8805</v>
      </c>
      <c r="Z726" s="2" t="s">
        <v>341</v>
      </c>
      <c r="AA726" s="2"/>
      <c r="AB726" s="2"/>
      <c r="AC726" s="2"/>
      <c r="AD726" s="2"/>
      <c r="AE726" s="2"/>
      <c r="AF726" s="2" t="s">
        <v>8806</v>
      </c>
      <c r="AG726" s="2" t="s">
        <v>8807</v>
      </c>
      <c r="AH726" s="2" t="s">
        <v>8808</v>
      </c>
      <c r="AI726" s="2" t="s">
        <v>8809</v>
      </c>
      <c r="AJ726" s="2"/>
      <c r="AK726" s="2"/>
      <c r="AL726" s="2"/>
      <c r="AM726" s="2"/>
      <c r="AN726" s="2" t="s">
        <v>87</v>
      </c>
      <c r="AO726" s="2" t="s">
        <v>8810</v>
      </c>
      <c r="AP726" s="2" t="s">
        <v>89</v>
      </c>
    </row>
    <row r="727" customFormat="false" ht="15" hidden="false" customHeight="false" outlineLevel="0" collapsed="false">
      <c r="A727" s="8" t="s">
        <v>8811</v>
      </c>
      <c r="B727" s="8" t="s">
        <v>8811</v>
      </c>
      <c r="C727" s="2" t="s">
        <v>8812</v>
      </c>
      <c r="D727" s="2" t="s">
        <v>92</v>
      </c>
      <c r="E727" s="2" t="s">
        <v>93</v>
      </c>
      <c r="F727" s="9" t="n">
        <f aca="false">Precios!R727</f>
        <v>269</v>
      </c>
      <c r="G727" s="2" t="n">
        <v>7</v>
      </c>
      <c r="H727" s="10" t="str">
        <f aca="false">Parámetros!$B$28</f>
        <v>Nuevo</v>
      </c>
      <c r="I727" s="10" t="str">
        <f aca="false">Parámetros!$B$29</f>
        <v>Clásica</v>
      </c>
      <c r="J727" s="11" t="s">
        <v>8813</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t="s">
        <v>8814</v>
      </c>
      <c r="P727" s="2" t="s">
        <v>8815</v>
      </c>
      <c r="Q727" s="2" t="s">
        <v>8816</v>
      </c>
      <c r="R727" s="2" t="s">
        <v>8817</v>
      </c>
      <c r="S727" s="2" t="s">
        <v>8818</v>
      </c>
      <c r="T727" s="2" t="s">
        <v>8819</v>
      </c>
      <c r="U727" s="2" t="n">
        <v>800</v>
      </c>
      <c r="V727" s="2" t="s">
        <v>100</v>
      </c>
      <c r="W727" s="2" t="n">
        <v>1</v>
      </c>
      <c r="X727" s="2"/>
      <c r="Y727" s="2"/>
      <c r="Z727" s="2"/>
      <c r="AA727" s="2" t="s">
        <v>3738</v>
      </c>
      <c r="AB727" s="2"/>
      <c r="AC727" s="2"/>
      <c r="AD727" s="2"/>
      <c r="AE727" s="2"/>
      <c r="AF727" s="2"/>
      <c r="AG727" s="2" t="s">
        <v>8820</v>
      </c>
      <c r="AH727" s="2" t="s">
        <v>8821</v>
      </c>
      <c r="AI727" s="2" t="s">
        <v>8822</v>
      </c>
      <c r="AJ727" s="2" t="s">
        <v>8823</v>
      </c>
      <c r="AK727" s="2"/>
      <c r="AL727" s="2"/>
      <c r="AM727" s="2"/>
      <c r="AN727" s="2" t="s">
        <v>175</v>
      </c>
      <c r="AO727" s="2" t="s">
        <v>8824</v>
      </c>
      <c r="AP727" s="2" t="s">
        <v>89</v>
      </c>
    </row>
    <row r="728" customFormat="false" ht="15" hidden="false" customHeight="false" outlineLevel="0" collapsed="false">
      <c r="A728" s="8" t="s">
        <v>8825</v>
      </c>
      <c r="B728" s="8" t="s">
        <v>8825</v>
      </c>
      <c r="C728" s="2" t="s">
        <v>8826</v>
      </c>
      <c r="D728" s="2" t="s">
        <v>6227</v>
      </c>
      <c r="E728" s="2" t="s">
        <v>6228</v>
      </c>
      <c r="F728" s="9" t="n">
        <f aca="false">Precios!R728</f>
        <v>135</v>
      </c>
      <c r="G728" s="2" t="n">
        <v>585</v>
      </c>
      <c r="H728" s="10" t="str">
        <f aca="false">Parámetros!$B$28</f>
        <v>Nuevo</v>
      </c>
      <c r="I728" s="10" t="str">
        <f aca="false">Parámetros!$B$29</f>
        <v>Clásica</v>
      </c>
      <c r="J728" s="11" t="s">
        <v>8827</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t="s">
        <v>8828</v>
      </c>
      <c r="P728" s="2" t="s">
        <v>6231</v>
      </c>
      <c r="Q728" s="2" t="s">
        <v>1358</v>
      </c>
      <c r="R728" s="2" t="s">
        <v>8829</v>
      </c>
      <c r="S728" s="2" t="s">
        <v>8829</v>
      </c>
      <c r="T728" s="2" t="s">
        <v>8830</v>
      </c>
      <c r="U728" s="2" t="n">
        <v>3</v>
      </c>
      <c r="V728" s="2" t="s">
        <v>171</v>
      </c>
      <c r="W728" s="2" t="n">
        <v>3</v>
      </c>
      <c r="X728" s="2"/>
      <c r="Y728" s="2"/>
      <c r="Z728" s="2"/>
      <c r="AA728" s="2"/>
      <c r="AB728" s="2"/>
      <c r="AC728" s="2"/>
      <c r="AD728" s="2" t="s">
        <v>1101</v>
      </c>
      <c r="AE728" s="2"/>
      <c r="AF728" s="2" t="s">
        <v>8831</v>
      </c>
      <c r="AG728" s="2" t="s">
        <v>8832</v>
      </c>
      <c r="AH728" s="2" t="s">
        <v>8833</v>
      </c>
      <c r="AI728" s="2" t="s">
        <v>8834</v>
      </c>
      <c r="AJ728" s="2"/>
      <c r="AK728" s="2"/>
      <c r="AL728" s="2"/>
      <c r="AM728" s="2"/>
      <c r="AN728" s="2" t="s">
        <v>87</v>
      </c>
      <c r="AO728" s="2" t="s">
        <v>8835</v>
      </c>
      <c r="AP728" s="2" t="s">
        <v>89</v>
      </c>
    </row>
    <row r="729" customFormat="false" ht="15" hidden="false" customHeight="false" outlineLevel="0" collapsed="false">
      <c r="A729" s="8" t="s">
        <v>8836</v>
      </c>
      <c r="B729" s="8" t="s">
        <v>8836</v>
      </c>
      <c r="C729" s="2" t="s">
        <v>8837</v>
      </c>
      <c r="D729" s="2" t="s">
        <v>303</v>
      </c>
      <c r="E729" s="2" t="s">
        <v>304</v>
      </c>
      <c r="F729" s="9" t="n">
        <f aca="false">Precios!R729</f>
        <v>186</v>
      </c>
      <c r="G729" s="2" t="n">
        <v>226</v>
      </c>
      <c r="H729" s="10" t="str">
        <f aca="false">Parámetros!$B$28</f>
        <v>Nuevo</v>
      </c>
      <c r="I729" s="10" t="str">
        <f aca="false">Parámetros!$B$29</f>
        <v>Clásica</v>
      </c>
      <c r="J729" s="11" t="s">
        <v>8838</v>
      </c>
      <c r="K729" s="10" t="str">
        <f aca="false">Parámetros!$B$30</f>
        <v>Mercado Envíos</v>
      </c>
      <c r="L729" s="2" t="str">
        <f aca="false">IF(F729&gt;=Parámetros!$B$7,"Envío gratis (obligatorio en Mercado Libre)",Parámetros!$B$31)</f>
        <v>A cargo del comprador</v>
      </c>
      <c r="M729" s="10" t="str">
        <f aca="false">Parámetros!$B$32</f>
        <v>No acepto</v>
      </c>
      <c r="N729" s="10" t="str">
        <f aca="false">Parámetros!$B$33</f>
        <v>Sin garantía</v>
      </c>
      <c r="O729" s="2" t="s">
        <v>8839</v>
      </c>
      <c r="P729" s="2" t="s">
        <v>1470</v>
      </c>
      <c r="Q729" s="2" t="s">
        <v>1471</v>
      </c>
      <c r="R729" s="2" t="s">
        <v>4189</v>
      </c>
      <c r="S729" s="2" t="s">
        <v>8840</v>
      </c>
      <c r="T729" s="2" t="s">
        <v>1846</v>
      </c>
      <c r="U729" s="2" t="n">
        <v>237</v>
      </c>
      <c r="V729" s="2" t="s">
        <v>77</v>
      </c>
      <c r="W729" s="2" t="n">
        <v>1</v>
      </c>
      <c r="X729" s="2"/>
      <c r="Y729" s="2"/>
      <c r="Z729" s="2"/>
      <c r="AA729" s="2" t="s">
        <v>81</v>
      </c>
      <c r="AB729" s="2"/>
      <c r="AC729" s="2" t="s">
        <v>8841</v>
      </c>
      <c r="AD729" s="2"/>
      <c r="AE729" s="2"/>
      <c r="AF729" s="2"/>
      <c r="AG729" s="2" t="s">
        <v>8842</v>
      </c>
      <c r="AH729" s="2" t="s">
        <v>8843</v>
      </c>
      <c r="AI729" s="2"/>
      <c r="AJ729" s="2"/>
      <c r="AK729" s="2"/>
      <c r="AL729" s="2"/>
      <c r="AM729" s="2"/>
      <c r="AN729" s="2" t="s">
        <v>87</v>
      </c>
      <c r="AO729" s="2" t="s">
        <v>8844</v>
      </c>
      <c r="AP729" s="2" t="s">
        <v>89</v>
      </c>
    </row>
    <row r="730" customFormat="false" ht="15" hidden="false" customHeight="false" outlineLevel="0" collapsed="false">
      <c r="A730" s="8" t="s">
        <v>8845</v>
      </c>
      <c r="B730" s="8" t="s">
        <v>8845</v>
      </c>
      <c r="C730" s="2" t="s">
        <v>8846</v>
      </c>
      <c r="D730" s="2" t="s">
        <v>5225</v>
      </c>
      <c r="E730" s="2" t="s">
        <v>5226</v>
      </c>
      <c r="F730" s="9" t="n">
        <f aca="false">Precios!R730</f>
        <v>95</v>
      </c>
      <c r="G730" s="2" t="n">
        <v>416</v>
      </c>
      <c r="H730" s="10" t="str">
        <f aca="false">Parámetros!$B$28</f>
        <v>Nuevo</v>
      </c>
      <c r="I730" s="10" t="str">
        <f aca="false">Parámetros!$B$29</f>
        <v>Clásica</v>
      </c>
      <c r="J730" s="11" t="s">
        <v>8847</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t="s">
        <v>8848</v>
      </c>
      <c r="P730" s="2" t="s">
        <v>6526</v>
      </c>
      <c r="Q730" s="2" t="s">
        <v>6527</v>
      </c>
      <c r="R730" s="2" t="s">
        <v>6528</v>
      </c>
      <c r="S730" s="2" t="s">
        <v>8849</v>
      </c>
      <c r="T730" s="2" t="s">
        <v>8850</v>
      </c>
      <c r="U730" s="2" t="n">
        <v>100</v>
      </c>
      <c r="V730" s="2" t="s">
        <v>77</v>
      </c>
      <c r="W730" s="2" t="n">
        <v>1</v>
      </c>
      <c r="X730" s="2"/>
      <c r="Y730" s="2"/>
      <c r="Z730" s="2"/>
      <c r="AA730" s="2"/>
      <c r="AB730" s="2"/>
      <c r="AC730" s="2"/>
      <c r="AD730" s="2" t="s">
        <v>103</v>
      </c>
      <c r="AE730" s="2" t="s">
        <v>5442</v>
      </c>
      <c r="AF730" s="2"/>
      <c r="AG730" s="2" t="s">
        <v>8851</v>
      </c>
      <c r="AH730" s="2" t="s">
        <v>8852</v>
      </c>
      <c r="AI730" s="2" t="s">
        <v>8853</v>
      </c>
      <c r="AJ730" s="2"/>
      <c r="AK730" s="2"/>
      <c r="AL730" s="2"/>
      <c r="AM730" s="2"/>
      <c r="AN730" s="2" t="s">
        <v>175</v>
      </c>
      <c r="AO730" s="2" t="s">
        <v>8854</v>
      </c>
      <c r="AP730" s="2" t="s">
        <v>89</v>
      </c>
    </row>
    <row r="731" customFormat="false" ht="15" hidden="false" customHeight="false" outlineLevel="0" collapsed="false">
      <c r="A731" s="8" t="s">
        <v>8855</v>
      </c>
      <c r="B731" s="8" t="s">
        <v>8855</v>
      </c>
      <c r="C731" s="2" t="s">
        <v>8856</v>
      </c>
      <c r="D731" s="2" t="s">
        <v>144</v>
      </c>
      <c r="E731" s="2" t="s">
        <v>145</v>
      </c>
      <c r="F731" s="9" t="n">
        <f aca="false">Precios!R731</f>
        <v>1930</v>
      </c>
      <c r="G731" s="2" t="n">
        <v>0</v>
      </c>
      <c r="H731" s="10" t="str">
        <f aca="false">Parámetros!$B$28</f>
        <v>Nuevo</v>
      </c>
      <c r="I731" s="10" t="str">
        <f aca="false">Parámetros!$B$29</f>
        <v>Clásica</v>
      </c>
      <c r="J731" s="11" t="s">
        <v>8857</v>
      </c>
      <c r="K731" s="10" t="str">
        <f aca="false">Parámetros!$B$30</f>
        <v>Mercado Envíos</v>
      </c>
      <c r="L731" s="2" t="str">
        <f aca="false">IF(F731&gt;=Parámetros!$B$7,"Envío gratis (obligatorio en Mercado Libre)",Parámetros!$B$31)</f>
        <v>Envío gratis (obligatorio en Mercado Libre)</v>
      </c>
      <c r="M731" s="10" t="str">
        <f aca="false">Parámetros!$B$32</f>
        <v>No acepto</v>
      </c>
      <c r="N731" s="10" t="str">
        <f aca="false">Parámetros!$B$33</f>
        <v>Sin garantía</v>
      </c>
      <c r="O731" s="2" t="s">
        <v>8858</v>
      </c>
      <c r="P731" s="2" t="s">
        <v>148</v>
      </c>
      <c r="Q731" s="2" t="s">
        <v>149</v>
      </c>
      <c r="R731" s="2"/>
      <c r="S731" s="2" t="s">
        <v>8859</v>
      </c>
      <c r="T731" s="2" t="s">
        <v>924</v>
      </c>
      <c r="U731" s="2" t="n">
        <v>30</v>
      </c>
      <c r="V731" s="2" t="s">
        <v>133</v>
      </c>
      <c r="W731" s="2" t="n">
        <v>30</v>
      </c>
      <c r="X731" s="2" t="s">
        <v>8860</v>
      </c>
      <c r="Y731" s="2" t="s">
        <v>3054</v>
      </c>
      <c r="Z731" s="2" t="s">
        <v>136</v>
      </c>
      <c r="AA731" s="2" t="s">
        <v>8861</v>
      </c>
      <c r="AB731" s="2"/>
      <c r="AC731" s="2"/>
      <c r="AD731" s="2"/>
      <c r="AE731" s="2"/>
      <c r="AF731" s="2" t="s">
        <v>8862</v>
      </c>
      <c r="AG731" s="2" t="s">
        <v>8863</v>
      </c>
      <c r="AH731" s="2" t="s">
        <v>8864</v>
      </c>
      <c r="AI731" s="2" t="s">
        <v>8865</v>
      </c>
      <c r="AJ731" s="2"/>
      <c r="AK731" s="2"/>
      <c r="AL731" s="2"/>
      <c r="AM731" s="2"/>
      <c r="AN731" s="2" t="s">
        <v>87</v>
      </c>
      <c r="AO731" s="2" t="s">
        <v>8866</v>
      </c>
      <c r="AP731" s="2" t="s">
        <v>89</v>
      </c>
    </row>
    <row r="732" customFormat="false" ht="15" hidden="false" customHeight="false" outlineLevel="0" collapsed="false">
      <c r="A732" s="8" t="s">
        <v>8867</v>
      </c>
      <c r="B732" s="8" t="s">
        <v>8867</v>
      </c>
      <c r="C732" s="2" t="s">
        <v>8868</v>
      </c>
      <c r="D732" s="2" t="s">
        <v>6227</v>
      </c>
      <c r="E732" s="2" t="s">
        <v>6228</v>
      </c>
      <c r="F732" s="9" t="n">
        <f aca="false">Precios!R732</f>
        <v>114</v>
      </c>
      <c r="G732" s="2" t="n">
        <v>2063</v>
      </c>
      <c r="H732" s="10" t="str">
        <f aca="false">Parámetros!$B$28</f>
        <v>Nuevo</v>
      </c>
      <c r="I732" s="10" t="str">
        <f aca="false">Parámetros!$B$29</f>
        <v>Clásica</v>
      </c>
      <c r="J732" s="11" t="s">
        <v>8869</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t="s">
        <v>8870</v>
      </c>
      <c r="P732" s="2" t="s">
        <v>7352</v>
      </c>
      <c r="Q732" s="2" t="s">
        <v>8788</v>
      </c>
      <c r="R732" s="2" t="s">
        <v>4690</v>
      </c>
      <c r="S732" s="2" t="s">
        <v>7353</v>
      </c>
      <c r="T732" s="2" t="s">
        <v>8830</v>
      </c>
      <c r="U732" s="2" t="n">
        <v>3</v>
      </c>
      <c r="V732" s="2" t="s">
        <v>171</v>
      </c>
      <c r="W732" s="2" t="n">
        <v>3</v>
      </c>
      <c r="X732" s="2"/>
      <c r="Y732" s="2"/>
      <c r="Z732" s="2"/>
      <c r="AA732" s="2"/>
      <c r="AB732" s="2"/>
      <c r="AC732" s="2" t="s">
        <v>1845</v>
      </c>
      <c r="AD732" s="2" t="s">
        <v>1101</v>
      </c>
      <c r="AE732" s="2"/>
      <c r="AF732" s="2"/>
      <c r="AG732" s="2" t="s">
        <v>8871</v>
      </c>
      <c r="AH732" s="2" t="s">
        <v>8872</v>
      </c>
      <c r="AI732" s="2" t="s">
        <v>8873</v>
      </c>
      <c r="AJ732" s="2"/>
      <c r="AK732" s="2"/>
      <c r="AL732" s="2"/>
      <c r="AM732" s="2"/>
      <c r="AN732" s="2" t="s">
        <v>87</v>
      </c>
      <c r="AO732" s="2" t="s">
        <v>8874</v>
      </c>
      <c r="AP732" s="2" t="s">
        <v>89</v>
      </c>
    </row>
    <row r="733" customFormat="false" ht="15" hidden="false" customHeight="false" outlineLevel="0" collapsed="false">
      <c r="A733" s="8" t="s">
        <v>8875</v>
      </c>
      <c r="B733" s="8" t="s">
        <v>8875</v>
      </c>
      <c r="C733" s="2" t="s">
        <v>8876</v>
      </c>
      <c r="D733" s="2" t="s">
        <v>144</v>
      </c>
      <c r="E733" s="2" t="s">
        <v>145</v>
      </c>
      <c r="F733" s="9" t="n">
        <f aca="false">Precios!R733</f>
        <v>752</v>
      </c>
      <c r="G733" s="2" t="n">
        <v>19</v>
      </c>
      <c r="H733" s="10" t="str">
        <f aca="false">Parámetros!$B$28</f>
        <v>Nuevo</v>
      </c>
      <c r="I733" s="10" t="str">
        <f aca="false">Parámetros!$B$29</f>
        <v>Clásica</v>
      </c>
      <c r="J733" s="11" t="s">
        <v>8877</v>
      </c>
      <c r="K733" s="10" t="str">
        <f aca="false">Parámetros!$B$30</f>
        <v>Mercado Envíos</v>
      </c>
      <c r="L733" s="2" t="str">
        <f aca="false">IF(F733&gt;=Parámetros!$B$7,"Envío gratis (obligatorio en Mercado Libre)",Parámetros!$B$31)</f>
        <v>Envío gratis (obligatorio en Mercado Libre)</v>
      </c>
      <c r="M733" s="10" t="str">
        <f aca="false">Parámetros!$B$32</f>
        <v>No acepto</v>
      </c>
      <c r="N733" s="10" t="str">
        <f aca="false">Parámetros!$B$33</f>
        <v>Sin garantía</v>
      </c>
      <c r="O733" s="2" t="s">
        <v>8878</v>
      </c>
      <c r="P733" s="2" t="s">
        <v>6698</v>
      </c>
      <c r="Q733" s="2" t="s">
        <v>6699</v>
      </c>
      <c r="R733" s="2"/>
      <c r="S733" s="2" t="s">
        <v>8879</v>
      </c>
      <c r="T733" s="2" t="s">
        <v>219</v>
      </c>
      <c r="U733" s="2" t="n">
        <v>20</v>
      </c>
      <c r="V733" s="2" t="s">
        <v>220</v>
      </c>
      <c r="W733" s="2" t="n">
        <v>20</v>
      </c>
      <c r="X733" s="2" t="s">
        <v>8880</v>
      </c>
      <c r="Y733" s="2" t="s">
        <v>8881</v>
      </c>
      <c r="Z733" s="2" t="s">
        <v>136</v>
      </c>
      <c r="AA733" s="2" t="s">
        <v>81</v>
      </c>
      <c r="AB733" s="2"/>
      <c r="AC733" s="2"/>
      <c r="AD733" s="2"/>
      <c r="AE733" s="2"/>
      <c r="AF733" s="2" t="s">
        <v>6702</v>
      </c>
      <c r="AG733" s="2" t="s">
        <v>8882</v>
      </c>
      <c r="AH733" s="2" t="s">
        <v>8883</v>
      </c>
      <c r="AI733" s="2" t="s">
        <v>8884</v>
      </c>
      <c r="AJ733" s="2"/>
      <c r="AK733" s="2"/>
      <c r="AL733" s="2"/>
      <c r="AM733" s="2"/>
      <c r="AN733" s="2" t="s">
        <v>87</v>
      </c>
      <c r="AO733" s="2" t="s">
        <v>8885</v>
      </c>
      <c r="AP733" s="2" t="s">
        <v>89</v>
      </c>
    </row>
    <row r="734" customFormat="false" ht="15" hidden="false" customHeight="false" outlineLevel="0" collapsed="false">
      <c r="A734" s="8" t="s">
        <v>8886</v>
      </c>
      <c r="B734" s="8" t="s">
        <v>8886</v>
      </c>
      <c r="C734" s="2" t="s">
        <v>8887</v>
      </c>
      <c r="D734" s="2" t="s">
        <v>303</v>
      </c>
      <c r="E734" s="2" t="s">
        <v>304</v>
      </c>
      <c r="F734" s="9" t="n">
        <f aca="false">Precios!R734</f>
        <v>67</v>
      </c>
      <c r="G734" s="2" t="n">
        <v>1009</v>
      </c>
      <c r="H734" s="10" t="str">
        <f aca="false">Parámetros!$B$28</f>
        <v>Nuevo</v>
      </c>
      <c r="I734" s="10" t="str">
        <f aca="false">Parámetros!$B$29</f>
        <v>Clásica</v>
      </c>
      <c r="J734" s="11" t="s">
        <v>8888</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t="s">
        <v>8889</v>
      </c>
      <c r="P734" s="2" t="s">
        <v>2759</v>
      </c>
      <c r="Q734" s="2" t="s">
        <v>7217</v>
      </c>
      <c r="R734" s="2"/>
      <c r="S734" s="2" t="s">
        <v>8890</v>
      </c>
      <c r="T734" s="2" t="s">
        <v>152</v>
      </c>
      <c r="U734" s="2" t="n">
        <v>30</v>
      </c>
      <c r="V734" s="2" t="s">
        <v>133</v>
      </c>
      <c r="W734" s="2" t="n">
        <v>30</v>
      </c>
      <c r="X734" s="2" t="s">
        <v>925</v>
      </c>
      <c r="Y734" s="2" t="s">
        <v>8891</v>
      </c>
      <c r="Z734" s="2" t="s">
        <v>136</v>
      </c>
      <c r="AA734" s="2"/>
      <c r="AB734" s="2"/>
      <c r="AC734" s="2"/>
      <c r="AD734" s="2"/>
      <c r="AE734" s="2"/>
      <c r="AF734" s="2" t="s">
        <v>8892</v>
      </c>
      <c r="AG734" s="2" t="s">
        <v>8893</v>
      </c>
      <c r="AH734" s="2" t="s">
        <v>8894</v>
      </c>
      <c r="AI734" s="2" t="s">
        <v>8895</v>
      </c>
      <c r="AJ734" s="2" t="s">
        <v>8896</v>
      </c>
      <c r="AK734" s="2"/>
      <c r="AL734" s="2"/>
      <c r="AM734" s="2"/>
      <c r="AN734" s="2" t="s">
        <v>87</v>
      </c>
      <c r="AO734" s="2" t="s">
        <v>8897</v>
      </c>
      <c r="AP734" s="2" t="s">
        <v>89</v>
      </c>
    </row>
    <row r="735" customFormat="false" ht="15" hidden="false" customHeight="false" outlineLevel="0" collapsed="false">
      <c r="A735" s="8" t="s">
        <v>8898</v>
      </c>
      <c r="B735" s="8" t="s">
        <v>8898</v>
      </c>
      <c r="C735" s="2" t="s">
        <v>8899</v>
      </c>
      <c r="D735" s="2" t="s">
        <v>445</v>
      </c>
      <c r="E735" s="2" t="s">
        <v>446</v>
      </c>
      <c r="F735" s="9" t="n">
        <f aca="false">Precios!R735</f>
        <v>1344</v>
      </c>
      <c r="G735" s="2" t="n">
        <v>72</v>
      </c>
      <c r="H735" s="10" t="str">
        <f aca="false">Parámetros!$B$28</f>
        <v>Nuevo</v>
      </c>
      <c r="I735" s="10" t="str">
        <f aca="false">Parámetros!$B$29</f>
        <v>Clásica</v>
      </c>
      <c r="J735" s="11" t="s">
        <v>8900</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t="s">
        <v>8901</v>
      </c>
      <c r="P735" s="2" t="s">
        <v>8902</v>
      </c>
      <c r="Q735" s="2" t="s">
        <v>355</v>
      </c>
      <c r="R735" s="2"/>
      <c r="S735" s="2" t="s">
        <v>8903</v>
      </c>
      <c r="T735" s="2" t="s">
        <v>219</v>
      </c>
      <c r="U735" s="2" t="n">
        <v>6</v>
      </c>
      <c r="V735" s="2" t="s">
        <v>220</v>
      </c>
      <c r="W735" s="2" t="n">
        <v>6</v>
      </c>
      <c r="X735" s="2" t="s">
        <v>2163</v>
      </c>
      <c r="Y735" s="2" t="s">
        <v>2164</v>
      </c>
      <c r="Z735" s="2" t="s">
        <v>136</v>
      </c>
      <c r="AA735" s="2" t="s">
        <v>547</v>
      </c>
      <c r="AB735" s="2"/>
      <c r="AC735" s="2"/>
      <c r="AD735" s="2"/>
      <c r="AE735" s="2"/>
      <c r="AF735" s="2" t="s">
        <v>8904</v>
      </c>
      <c r="AG735" s="2" t="s">
        <v>8905</v>
      </c>
      <c r="AH735" s="2" t="s">
        <v>8906</v>
      </c>
      <c r="AI735" s="2" t="s">
        <v>8907</v>
      </c>
      <c r="AJ735" s="2"/>
      <c r="AK735" s="2"/>
      <c r="AL735" s="2"/>
      <c r="AM735" s="2"/>
      <c r="AN735" s="2" t="s">
        <v>87</v>
      </c>
      <c r="AO735" s="2" t="s">
        <v>8908</v>
      </c>
      <c r="AP735" s="2" t="s">
        <v>89</v>
      </c>
    </row>
    <row r="736" customFormat="false" ht="15" hidden="false" customHeight="false" outlineLevel="0" collapsed="false">
      <c r="A736" s="8" t="s">
        <v>8909</v>
      </c>
      <c r="B736" s="8" t="s">
        <v>8909</v>
      </c>
      <c r="C736" s="2" t="s">
        <v>8910</v>
      </c>
      <c r="D736" s="2" t="s">
        <v>8911</v>
      </c>
      <c r="E736" s="2" t="s">
        <v>8912</v>
      </c>
      <c r="F736" s="9" t="n">
        <f aca="false">Precios!R736</f>
        <v>218</v>
      </c>
      <c r="G736" s="2" t="n">
        <v>100</v>
      </c>
      <c r="H736" s="10" t="str">
        <f aca="false">Parámetros!$B$28</f>
        <v>Nuevo</v>
      </c>
      <c r="I736" s="10" t="str">
        <f aca="false">Parámetros!$B$29</f>
        <v>Clásica</v>
      </c>
      <c r="J736" s="11" t="s">
        <v>8913</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t="s">
        <v>8914</v>
      </c>
      <c r="P736" s="2" t="s">
        <v>8915</v>
      </c>
      <c r="Q736" s="2" t="s">
        <v>8915</v>
      </c>
      <c r="R736" s="2" t="s">
        <v>8916</v>
      </c>
      <c r="S736" s="2" t="s">
        <v>8917</v>
      </c>
      <c r="T736" s="2" t="s">
        <v>8918</v>
      </c>
      <c r="U736" s="2" t="n">
        <v>12</v>
      </c>
      <c r="V736" s="2" t="s">
        <v>171</v>
      </c>
      <c r="W736" s="2" t="n">
        <v>12</v>
      </c>
      <c r="X736" s="2"/>
      <c r="Y736" s="2"/>
      <c r="Z736" s="2"/>
      <c r="AA736" s="2"/>
      <c r="AB736" s="2"/>
      <c r="AC736" s="2"/>
      <c r="AD736" s="2" t="s">
        <v>1101</v>
      </c>
      <c r="AE736" s="2" t="s">
        <v>5232</v>
      </c>
      <c r="AF736" s="2"/>
      <c r="AG736" s="2" t="s">
        <v>8919</v>
      </c>
      <c r="AH736" s="2" t="s">
        <v>8920</v>
      </c>
      <c r="AI736" s="2" t="s">
        <v>8921</v>
      </c>
      <c r="AJ736" s="2"/>
      <c r="AK736" s="2"/>
      <c r="AL736" s="2"/>
      <c r="AM736" s="2"/>
      <c r="AN736" s="2" t="s">
        <v>175</v>
      </c>
      <c r="AO736" s="2" t="s">
        <v>8922</v>
      </c>
      <c r="AP736" s="2" t="s">
        <v>89</v>
      </c>
    </row>
    <row r="737" customFormat="false" ht="15" hidden="false" customHeight="false" outlineLevel="0" collapsed="false">
      <c r="A737" s="8" t="s">
        <v>8923</v>
      </c>
      <c r="B737" s="8" t="s">
        <v>8923</v>
      </c>
      <c r="C737" s="2" t="s">
        <v>8924</v>
      </c>
      <c r="D737" s="2" t="s">
        <v>331</v>
      </c>
      <c r="E737" s="2" t="s">
        <v>332</v>
      </c>
      <c r="F737" s="9" t="n">
        <f aca="false">Precios!R737</f>
        <v>327</v>
      </c>
      <c r="G737" s="2" t="n">
        <v>374</v>
      </c>
      <c r="H737" s="10" t="str">
        <f aca="false">Parámetros!$B$28</f>
        <v>Nuevo</v>
      </c>
      <c r="I737" s="10" t="str">
        <f aca="false">Parámetros!$B$29</f>
        <v>Clásica</v>
      </c>
      <c r="J737" s="11" t="s">
        <v>8925</v>
      </c>
      <c r="K737" s="10" t="str">
        <f aca="false">Parámetros!$B$30</f>
        <v>Mercado Envíos</v>
      </c>
      <c r="L737" s="2" t="str">
        <f aca="false">IF(F737&gt;=Parámetros!$B$7,"Envío gratis (obligatorio en Mercado Libre)",Parámetros!$B$31)</f>
        <v>Envío gratis (obligatorio en Mercado Libre)</v>
      </c>
      <c r="M737" s="10" t="str">
        <f aca="false">Parámetros!$B$32</f>
        <v>No acepto</v>
      </c>
      <c r="N737" s="10" t="str">
        <f aca="false">Parámetros!$B$33</f>
        <v>Sin garantía</v>
      </c>
      <c r="O737" s="2" t="s">
        <v>8926</v>
      </c>
      <c r="P737" s="2" t="s">
        <v>1901</v>
      </c>
      <c r="Q737" s="2" t="s">
        <v>129</v>
      </c>
      <c r="R737" s="2" t="s">
        <v>8927</v>
      </c>
      <c r="S737" s="2" t="s">
        <v>8928</v>
      </c>
      <c r="T737" s="2" t="s">
        <v>4447</v>
      </c>
      <c r="U737" s="2" t="n">
        <v>60</v>
      </c>
      <c r="V737" s="2" t="s">
        <v>133</v>
      </c>
      <c r="W737" s="2" t="n">
        <v>60</v>
      </c>
      <c r="X737" s="2" t="s">
        <v>8929</v>
      </c>
      <c r="Y737" s="2" t="s">
        <v>8930</v>
      </c>
      <c r="Z737" s="2" t="s">
        <v>136</v>
      </c>
      <c r="AA737" s="2" t="s">
        <v>1835</v>
      </c>
      <c r="AB737" s="2"/>
      <c r="AC737" s="2"/>
      <c r="AD737" s="2"/>
      <c r="AE737" s="2"/>
      <c r="AF737" s="2" t="s">
        <v>8931</v>
      </c>
      <c r="AG737" s="2" t="s">
        <v>8932</v>
      </c>
      <c r="AH737" s="2" t="s">
        <v>8933</v>
      </c>
      <c r="AI737" s="2"/>
      <c r="AJ737" s="2"/>
      <c r="AK737" s="2"/>
      <c r="AL737" s="2"/>
      <c r="AM737" s="2"/>
      <c r="AN737" s="2" t="s">
        <v>87</v>
      </c>
      <c r="AO737" s="2" t="s">
        <v>8934</v>
      </c>
      <c r="AP737" s="2" t="s">
        <v>89</v>
      </c>
    </row>
    <row r="738" customFormat="false" ht="15" hidden="false" customHeight="false" outlineLevel="0" collapsed="false">
      <c r="A738" s="8" t="s">
        <v>8935</v>
      </c>
      <c r="B738" s="8" t="s">
        <v>8935</v>
      </c>
      <c r="C738" s="2" t="s">
        <v>8936</v>
      </c>
      <c r="D738" s="2" t="s">
        <v>240</v>
      </c>
      <c r="E738" s="2" t="s">
        <v>241</v>
      </c>
      <c r="F738" s="9" t="n">
        <f aca="false">Precios!R738</f>
        <v>189</v>
      </c>
      <c r="G738" s="2" t="n">
        <v>0</v>
      </c>
      <c r="H738" s="10" t="str">
        <f aca="false">Parámetros!$B$28</f>
        <v>Nuevo</v>
      </c>
      <c r="I738" s="10" t="str">
        <f aca="false">Parámetros!$B$29</f>
        <v>Clásica</v>
      </c>
      <c r="J738" s="11" t="s">
        <v>8937</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t="s">
        <v>8938</v>
      </c>
      <c r="P738" s="2" t="s">
        <v>8762</v>
      </c>
      <c r="Q738" s="2" t="s">
        <v>949</v>
      </c>
      <c r="R738" s="2" t="s">
        <v>8939</v>
      </c>
      <c r="S738" s="2" t="s">
        <v>8940</v>
      </c>
      <c r="T738" s="2" t="s">
        <v>8010</v>
      </c>
      <c r="U738" s="2" t="n">
        <v>4</v>
      </c>
      <c r="V738" s="2" t="s">
        <v>133</v>
      </c>
      <c r="W738" s="2" t="n">
        <v>4</v>
      </c>
      <c r="X738" s="2" t="s">
        <v>8011</v>
      </c>
      <c r="Y738" s="2" t="s">
        <v>3545</v>
      </c>
      <c r="Z738" s="2" t="s">
        <v>8012</v>
      </c>
      <c r="AA738" s="2" t="s">
        <v>81</v>
      </c>
      <c r="AB738" s="2"/>
      <c r="AC738" s="2"/>
      <c r="AD738" s="2"/>
      <c r="AE738" s="2"/>
      <c r="AF738" s="2" t="s">
        <v>8941</v>
      </c>
      <c r="AG738" s="2" t="s">
        <v>8732</v>
      </c>
      <c r="AH738" s="2" t="s">
        <v>8942</v>
      </c>
      <c r="AI738" s="2" t="s">
        <v>8943</v>
      </c>
      <c r="AJ738" s="2"/>
      <c r="AK738" s="2"/>
      <c r="AL738" s="2"/>
      <c r="AM738" s="2"/>
      <c r="AN738" s="2" t="s">
        <v>87</v>
      </c>
      <c r="AO738" s="2" t="s">
        <v>8944</v>
      </c>
      <c r="AP738" s="2" t="s">
        <v>89</v>
      </c>
    </row>
    <row r="739" customFormat="false" ht="15" hidden="false" customHeight="false" outlineLevel="0" collapsed="false">
      <c r="A739" s="8" t="s">
        <v>8945</v>
      </c>
      <c r="B739" s="8" t="s">
        <v>8945</v>
      </c>
      <c r="C739" s="2" t="s">
        <v>8946</v>
      </c>
      <c r="D739" s="2" t="s">
        <v>445</v>
      </c>
      <c r="E739" s="2" t="s">
        <v>446</v>
      </c>
      <c r="F739" s="9" t="n">
        <f aca="false">Precios!R739</f>
        <v>279</v>
      </c>
      <c r="G739" s="2" t="n">
        <v>57</v>
      </c>
      <c r="H739" s="10" t="str">
        <f aca="false">Parámetros!$B$28</f>
        <v>Nuevo</v>
      </c>
      <c r="I739" s="10" t="str">
        <f aca="false">Parámetros!$B$29</f>
        <v>Clásica</v>
      </c>
      <c r="J739" s="11" t="s">
        <v>8947</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t="s">
        <v>8948</v>
      </c>
      <c r="P739" s="2" t="s">
        <v>5889</v>
      </c>
      <c r="Q739" s="2" t="s">
        <v>2822</v>
      </c>
      <c r="R739" s="2"/>
      <c r="S739" s="2" t="s">
        <v>8949</v>
      </c>
      <c r="T739" s="2" t="s">
        <v>8950</v>
      </c>
      <c r="U739" s="2" t="n">
        <v>75</v>
      </c>
      <c r="V739" s="2" t="s">
        <v>77</v>
      </c>
      <c r="W739" s="2" t="n">
        <v>1</v>
      </c>
      <c r="X739" s="2" t="s">
        <v>4551</v>
      </c>
      <c r="Y739" s="2" t="s">
        <v>3650</v>
      </c>
      <c r="Z739" s="2" t="s">
        <v>136</v>
      </c>
      <c r="AA739" s="2" t="s">
        <v>1359</v>
      </c>
      <c r="AB739" s="2"/>
      <c r="AC739" s="2"/>
      <c r="AD739" s="2"/>
      <c r="AE739" s="2"/>
      <c r="AF739" s="2" t="s">
        <v>8951</v>
      </c>
      <c r="AG739" s="2" t="s">
        <v>8952</v>
      </c>
      <c r="AH739" s="2" t="s">
        <v>8953</v>
      </c>
      <c r="AI739" s="2" t="s">
        <v>8954</v>
      </c>
      <c r="AJ739" s="2"/>
      <c r="AK739" s="2"/>
      <c r="AL739" s="2"/>
      <c r="AM739" s="2"/>
      <c r="AN739" s="2" t="s">
        <v>87</v>
      </c>
      <c r="AO739" s="2" t="s">
        <v>8955</v>
      </c>
      <c r="AP739" s="2" t="s">
        <v>89</v>
      </c>
    </row>
    <row r="740" customFormat="false" ht="15" hidden="false" customHeight="false" outlineLevel="0" collapsed="false">
      <c r="A740" s="8" t="s">
        <v>8956</v>
      </c>
      <c r="B740" s="8" t="s">
        <v>8956</v>
      </c>
      <c r="C740" s="2" t="s">
        <v>8957</v>
      </c>
      <c r="D740" s="2" t="s">
        <v>556</v>
      </c>
      <c r="E740" s="2" t="s">
        <v>557</v>
      </c>
      <c r="F740" s="9" t="n">
        <f aca="false">Precios!R740</f>
        <v>648</v>
      </c>
      <c r="G740" s="2" t="n">
        <v>188</v>
      </c>
      <c r="H740" s="10" t="str">
        <f aca="false">Parámetros!$B$28</f>
        <v>Nuevo</v>
      </c>
      <c r="I740" s="10" t="str">
        <f aca="false">Parámetros!$B$29</f>
        <v>Clásica</v>
      </c>
      <c r="J740" s="11" t="s">
        <v>8958</v>
      </c>
      <c r="K740" s="10" t="str">
        <f aca="false">Parámetros!$B$30</f>
        <v>Mercado Envíos</v>
      </c>
      <c r="L740" s="2" t="str">
        <f aca="false">IF(F740&gt;=Parámetros!$B$7,"Envío gratis (obligatorio en Mercado Libre)",Parámetros!$B$31)</f>
        <v>Envío gratis (obligatorio en Mercado Libre)</v>
      </c>
      <c r="M740" s="10" t="str">
        <f aca="false">Parámetros!$B$32</f>
        <v>No acepto</v>
      </c>
      <c r="N740" s="10" t="str">
        <f aca="false">Parámetros!$B$33</f>
        <v>Sin garantía</v>
      </c>
      <c r="O740" s="2" t="s">
        <v>8959</v>
      </c>
      <c r="P740" s="2" t="s">
        <v>8960</v>
      </c>
      <c r="Q740" s="2" t="s">
        <v>8961</v>
      </c>
      <c r="R740" s="2"/>
      <c r="S740" s="2" t="s">
        <v>8962</v>
      </c>
      <c r="T740" s="2" t="s">
        <v>1903</v>
      </c>
      <c r="U740" s="2" t="n">
        <v>14</v>
      </c>
      <c r="V740" s="2" t="s">
        <v>220</v>
      </c>
      <c r="W740" s="2" t="n">
        <v>14</v>
      </c>
      <c r="X740" s="2" t="s">
        <v>8482</v>
      </c>
      <c r="Y740" s="2" t="s">
        <v>1573</v>
      </c>
      <c r="Z740" s="2" t="s">
        <v>1574</v>
      </c>
      <c r="AA740" s="2"/>
      <c r="AB740" s="2"/>
      <c r="AC740" s="2"/>
      <c r="AD740" s="2" t="s">
        <v>566</v>
      </c>
      <c r="AE740" s="2"/>
      <c r="AF740" s="2" t="s">
        <v>8963</v>
      </c>
      <c r="AG740" s="2" t="s">
        <v>8964</v>
      </c>
      <c r="AH740" s="2" t="s">
        <v>8965</v>
      </c>
      <c r="AI740" s="2" t="s">
        <v>8966</v>
      </c>
      <c r="AJ740" s="2"/>
      <c r="AK740" s="2"/>
      <c r="AL740" s="2"/>
      <c r="AM740" s="2"/>
      <c r="AN740" s="2" t="s">
        <v>87</v>
      </c>
      <c r="AO740" s="2" t="s">
        <v>8967</v>
      </c>
      <c r="AP740" s="2" t="s">
        <v>89</v>
      </c>
    </row>
    <row r="741" customFormat="false" ht="15" hidden="false" customHeight="false" outlineLevel="0" collapsed="false">
      <c r="A741" s="8" t="s">
        <v>8968</v>
      </c>
      <c r="B741" s="8" t="s">
        <v>8968</v>
      </c>
      <c r="C741" s="2" t="s">
        <v>8969</v>
      </c>
      <c r="D741" s="2" t="s">
        <v>445</v>
      </c>
      <c r="E741" s="2" t="s">
        <v>446</v>
      </c>
      <c r="F741" s="9" t="n">
        <f aca="false">Precios!R741</f>
        <v>702.8</v>
      </c>
      <c r="G741" s="2" t="n">
        <v>90</v>
      </c>
      <c r="H741" s="10" t="str">
        <f aca="false">Parámetros!$B$28</f>
        <v>Nuevo</v>
      </c>
      <c r="I741" s="10" t="str">
        <f aca="false">Parámetros!$B$29</f>
        <v>Clásica</v>
      </c>
      <c r="J741" s="11" t="s">
        <v>8970</v>
      </c>
      <c r="K741" s="10" t="str">
        <f aca="false">Parámetros!$B$30</f>
        <v>Mercado Envíos</v>
      </c>
      <c r="L741" s="2" t="str">
        <f aca="false">IF(F741&gt;=Parámetros!$B$7,"Envío gratis (obligatorio en Mercado Libre)",Parámetros!$B$31)</f>
        <v>Envío gratis (obligatorio en Mercado Libre)</v>
      </c>
      <c r="M741" s="10" t="str">
        <f aca="false">Parámetros!$B$32</f>
        <v>No acepto</v>
      </c>
      <c r="N741" s="10" t="str">
        <f aca="false">Parámetros!$B$33</f>
        <v>Sin garantía</v>
      </c>
      <c r="O741" s="2" t="s">
        <v>8971</v>
      </c>
      <c r="P741" s="2" t="s">
        <v>2278</v>
      </c>
      <c r="Q741" s="2" t="s">
        <v>897</v>
      </c>
      <c r="R741" s="2" t="s">
        <v>3991</v>
      </c>
      <c r="S741" s="2"/>
      <c r="T741" s="2" t="s">
        <v>5556</v>
      </c>
      <c r="U741" s="2" t="n">
        <v>28</v>
      </c>
      <c r="V741" s="2" t="s">
        <v>133</v>
      </c>
      <c r="W741" s="2" t="n">
        <v>28</v>
      </c>
      <c r="X741" s="2" t="s">
        <v>2280</v>
      </c>
      <c r="Y741" s="2" t="s">
        <v>8972</v>
      </c>
      <c r="Z741" s="2" t="s">
        <v>136</v>
      </c>
      <c r="AA741" s="2" t="s">
        <v>1835</v>
      </c>
      <c r="AB741" s="2"/>
      <c r="AC741" s="2"/>
      <c r="AD741" s="2"/>
      <c r="AE741" s="2"/>
      <c r="AF741" s="2" t="s">
        <v>8973</v>
      </c>
      <c r="AG741" s="2" t="s">
        <v>8974</v>
      </c>
      <c r="AH741" s="2" t="s">
        <v>8975</v>
      </c>
      <c r="AI741" s="2" t="s">
        <v>8976</v>
      </c>
      <c r="AJ741" s="2" t="s">
        <v>8977</v>
      </c>
      <c r="AK741" s="2"/>
      <c r="AL741" s="2"/>
      <c r="AM741" s="2"/>
      <c r="AN741" s="2" t="s">
        <v>87</v>
      </c>
      <c r="AO741" s="2" t="s">
        <v>8978</v>
      </c>
      <c r="AP741" s="2" t="s">
        <v>89</v>
      </c>
    </row>
    <row r="742" customFormat="false" ht="15" hidden="false" customHeight="false" outlineLevel="0" collapsed="false">
      <c r="A742" s="8" t="s">
        <v>8979</v>
      </c>
      <c r="B742" s="8" t="s">
        <v>8979</v>
      </c>
      <c r="C742" s="2" t="s">
        <v>8980</v>
      </c>
      <c r="D742" s="2" t="s">
        <v>612</v>
      </c>
      <c r="E742" s="2" t="s">
        <v>613</v>
      </c>
      <c r="F742" s="9" t="n">
        <f aca="false">Precios!R742</f>
        <v>91</v>
      </c>
      <c r="G742" s="2" t="n">
        <v>1308</v>
      </c>
      <c r="H742" s="10" t="str">
        <f aca="false">Parámetros!$B$28</f>
        <v>Nuevo</v>
      </c>
      <c r="I742" s="10" t="str">
        <f aca="false">Parámetros!$B$29</f>
        <v>Clásica</v>
      </c>
      <c r="J742" s="11" t="s">
        <v>8981</v>
      </c>
      <c r="K742" s="10" t="str">
        <f aca="false">Parámetros!$B$30</f>
        <v>Mercado Envíos</v>
      </c>
      <c r="L742" s="2" t="str">
        <f aca="false">IF(F742&gt;=Parámetros!$B$7,"Envío gratis (obligatorio en Mercado Libre)",Parámetros!$B$31)</f>
        <v>A cargo del comprador</v>
      </c>
      <c r="M742" s="10" t="str">
        <f aca="false">Parámetros!$B$32</f>
        <v>No acepto</v>
      </c>
      <c r="N742" s="10" t="str">
        <f aca="false">Parámetros!$B$33</f>
        <v>Sin garantía</v>
      </c>
      <c r="O742" s="2" t="s">
        <v>8982</v>
      </c>
      <c r="P742" s="2" t="s">
        <v>616</v>
      </c>
      <c r="Q742" s="2" t="s">
        <v>617</v>
      </c>
      <c r="R742" s="2" t="s">
        <v>4237</v>
      </c>
      <c r="S742" s="2" t="s">
        <v>8983</v>
      </c>
      <c r="T742" s="2" t="s">
        <v>3946</v>
      </c>
      <c r="U742" s="2" t="n">
        <v>90</v>
      </c>
      <c r="V742" s="2" t="s">
        <v>77</v>
      </c>
      <c r="W742" s="2" t="n">
        <v>1</v>
      </c>
      <c r="X742" s="2"/>
      <c r="Y742" s="2"/>
      <c r="Z742" s="2"/>
      <c r="AA742" s="2"/>
      <c r="AB742" s="2"/>
      <c r="AC742" s="2" t="s">
        <v>8984</v>
      </c>
      <c r="AD742" s="2"/>
      <c r="AE742" s="2"/>
      <c r="AF742" s="2"/>
      <c r="AG742" s="2" t="s">
        <v>8985</v>
      </c>
      <c r="AH742" s="2" t="s">
        <v>8986</v>
      </c>
      <c r="AI742" s="2" t="s">
        <v>8987</v>
      </c>
      <c r="AJ742" s="2" t="s">
        <v>8988</v>
      </c>
      <c r="AK742" s="2"/>
      <c r="AL742" s="2"/>
      <c r="AM742" s="2"/>
      <c r="AN742" s="2" t="s">
        <v>175</v>
      </c>
      <c r="AO742" s="2" t="s">
        <v>8989</v>
      </c>
      <c r="AP742" s="2" t="s">
        <v>89</v>
      </c>
    </row>
    <row r="743" customFormat="false" ht="15" hidden="false" customHeight="false" outlineLevel="0" collapsed="false">
      <c r="A743" s="8" t="s">
        <v>8990</v>
      </c>
      <c r="B743" s="8" t="s">
        <v>8990</v>
      </c>
      <c r="C743" s="2" t="s">
        <v>8991</v>
      </c>
      <c r="D743" s="2" t="s">
        <v>6709</v>
      </c>
      <c r="E743" s="2" t="s">
        <v>6710</v>
      </c>
      <c r="F743" s="9" t="n">
        <f aca="false">Precios!R743</f>
        <v>184.84</v>
      </c>
      <c r="G743" s="2" t="n">
        <v>79</v>
      </c>
      <c r="H743" s="10" t="str">
        <f aca="false">Parámetros!$B$28</f>
        <v>Nuevo</v>
      </c>
      <c r="I743" s="10" t="str">
        <f aca="false">Parámetros!$B$29</f>
        <v>Clásica</v>
      </c>
      <c r="J743" s="11" t="s">
        <v>8992</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t="s">
        <v>8993</v>
      </c>
      <c r="P743" s="2" t="s">
        <v>6713</v>
      </c>
      <c r="Q743" s="2" t="s">
        <v>6195</v>
      </c>
      <c r="R743" s="2" t="s">
        <v>8569</v>
      </c>
      <c r="S743" s="2" t="s">
        <v>8994</v>
      </c>
      <c r="T743" s="2" t="s">
        <v>3457</v>
      </c>
      <c r="U743" s="2" t="n">
        <v>150</v>
      </c>
      <c r="V743" s="2" t="s">
        <v>77</v>
      </c>
      <c r="W743" s="2" t="n">
        <v>1</v>
      </c>
      <c r="X743" s="2"/>
      <c r="Y743" s="2"/>
      <c r="Z743" s="2"/>
      <c r="AA743" s="2"/>
      <c r="AB743" s="2"/>
      <c r="AC743" s="2" t="s">
        <v>8995</v>
      </c>
      <c r="AD743" s="2" t="s">
        <v>1101</v>
      </c>
      <c r="AE743" s="2"/>
      <c r="AF743" s="2"/>
      <c r="AG743" s="2" t="s">
        <v>8996</v>
      </c>
      <c r="AH743" s="2" t="s">
        <v>8997</v>
      </c>
      <c r="AI743" s="2"/>
      <c r="AJ743" s="2"/>
      <c r="AK743" s="2"/>
      <c r="AL743" s="2"/>
      <c r="AM743" s="2"/>
      <c r="AN743" s="2" t="s">
        <v>175</v>
      </c>
      <c r="AO743" s="2" t="s">
        <v>8998</v>
      </c>
      <c r="AP743" s="2" t="s">
        <v>89</v>
      </c>
    </row>
    <row r="744" customFormat="false" ht="15" hidden="false" customHeight="false" outlineLevel="0" collapsed="false">
      <c r="A744" s="8" t="s">
        <v>8999</v>
      </c>
      <c r="B744" s="8" t="s">
        <v>8999</v>
      </c>
      <c r="C744" s="2" t="s">
        <v>9000</v>
      </c>
      <c r="D744" s="2" t="s">
        <v>1059</v>
      </c>
      <c r="E744" s="2" t="s">
        <v>1060</v>
      </c>
      <c r="F744" s="9" t="n">
        <f aca="false">Precios!R744</f>
        <v>853.66</v>
      </c>
      <c r="G744" s="2" t="n">
        <v>51</v>
      </c>
      <c r="H744" s="10" t="str">
        <f aca="false">Parámetros!$B$28</f>
        <v>Nuevo</v>
      </c>
      <c r="I744" s="10" t="str">
        <f aca="false">Parámetros!$B$29</f>
        <v>Clásica</v>
      </c>
      <c r="J744" s="11" t="s">
        <v>9001</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t="s">
        <v>9002</v>
      </c>
      <c r="P744" s="2" t="s">
        <v>3065</v>
      </c>
      <c r="Q744" s="2" t="s">
        <v>3066</v>
      </c>
      <c r="R744" s="2" t="s">
        <v>9003</v>
      </c>
      <c r="S744" s="2"/>
      <c r="T744" s="2" t="s">
        <v>5415</v>
      </c>
      <c r="U744" s="2" t="n">
        <v>30</v>
      </c>
      <c r="V744" s="2" t="s">
        <v>133</v>
      </c>
      <c r="W744" s="2" t="n">
        <v>30</v>
      </c>
      <c r="X744" s="2" t="s">
        <v>9004</v>
      </c>
      <c r="Y744" s="2" t="s">
        <v>9005</v>
      </c>
      <c r="Z744" s="2" t="s">
        <v>136</v>
      </c>
      <c r="AA744" s="2" t="s">
        <v>81</v>
      </c>
      <c r="AB744" s="2"/>
      <c r="AC744" s="2"/>
      <c r="AD744" s="2"/>
      <c r="AE744" s="2"/>
      <c r="AF744" s="2" t="s">
        <v>9006</v>
      </c>
      <c r="AG744" s="2" t="s">
        <v>9007</v>
      </c>
      <c r="AH744" s="2" t="s">
        <v>9008</v>
      </c>
      <c r="AI744" s="2" t="s">
        <v>9009</v>
      </c>
      <c r="AJ744" s="2" t="s">
        <v>9010</v>
      </c>
      <c r="AK744" s="2" t="s">
        <v>9011</v>
      </c>
      <c r="AL744" s="2"/>
      <c r="AM744" s="2"/>
      <c r="AN744" s="2" t="s">
        <v>87</v>
      </c>
      <c r="AO744" s="2" t="s">
        <v>9012</v>
      </c>
      <c r="AP744" s="2" t="s">
        <v>89</v>
      </c>
    </row>
    <row r="745" customFormat="false" ht="15" hidden="false" customHeight="false" outlineLevel="0" collapsed="false">
      <c r="A745" s="8" t="s">
        <v>9013</v>
      </c>
      <c r="B745" s="8" t="s">
        <v>9013</v>
      </c>
      <c r="C745" s="2" t="s">
        <v>9014</v>
      </c>
      <c r="D745" s="2" t="s">
        <v>4258</v>
      </c>
      <c r="E745" s="2" t="s">
        <v>4259</v>
      </c>
      <c r="F745" s="9" t="n">
        <f aca="false">Precios!R745</f>
        <v>64</v>
      </c>
      <c r="G745" s="2" t="n">
        <v>877</v>
      </c>
      <c r="H745" s="10" t="str">
        <f aca="false">Parámetros!$B$28</f>
        <v>Nuevo</v>
      </c>
      <c r="I745" s="10" t="str">
        <f aca="false">Parámetros!$B$29</f>
        <v>Clásica</v>
      </c>
      <c r="J745" s="11" t="s">
        <v>9015</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t="s">
        <v>9016</v>
      </c>
      <c r="P745" s="2" t="s">
        <v>5303</v>
      </c>
      <c r="Q745" s="2" t="s">
        <v>9017</v>
      </c>
      <c r="R745" s="2"/>
      <c r="S745" s="2"/>
      <c r="T745" s="2" t="s">
        <v>5306</v>
      </c>
      <c r="U745" s="2" t="n">
        <v>25</v>
      </c>
      <c r="V745" s="2" t="s">
        <v>100</v>
      </c>
      <c r="W745" s="2" t="n">
        <v>1</v>
      </c>
      <c r="X745" s="2" t="s">
        <v>9018</v>
      </c>
      <c r="Y745" s="2" t="s">
        <v>9019</v>
      </c>
      <c r="Z745" s="2" t="s">
        <v>8595</v>
      </c>
      <c r="AA745" s="2"/>
      <c r="AB745" s="2"/>
      <c r="AC745" s="2"/>
      <c r="AD745" s="2"/>
      <c r="AE745" s="2"/>
      <c r="AF745" s="2" t="s">
        <v>5310</v>
      </c>
      <c r="AG745" s="2" t="s">
        <v>9020</v>
      </c>
      <c r="AH745" s="2" t="s">
        <v>9021</v>
      </c>
      <c r="AI745" s="2" t="s">
        <v>9022</v>
      </c>
      <c r="AJ745" s="2" t="s">
        <v>9023</v>
      </c>
      <c r="AK745" s="2"/>
      <c r="AL745" s="2"/>
      <c r="AM745" s="2"/>
      <c r="AN745" s="2" t="s">
        <v>87</v>
      </c>
      <c r="AO745" s="2" t="s">
        <v>9024</v>
      </c>
      <c r="AP745" s="2" t="s">
        <v>89</v>
      </c>
    </row>
    <row r="746" customFormat="false" ht="15" hidden="false" customHeight="false" outlineLevel="0" collapsed="false">
      <c r="A746" s="8" t="s">
        <v>9025</v>
      </c>
      <c r="B746" s="8" t="s">
        <v>9025</v>
      </c>
      <c r="C746" s="2" t="s">
        <v>9026</v>
      </c>
      <c r="D746" s="2" t="s">
        <v>5369</v>
      </c>
      <c r="E746" s="2" t="s">
        <v>5370</v>
      </c>
      <c r="F746" s="9" t="n">
        <f aca="false">Precios!R746</f>
        <v>89</v>
      </c>
      <c r="G746" s="2" t="n">
        <v>538</v>
      </c>
      <c r="H746" s="10" t="str">
        <f aca="false">Parámetros!$B$28</f>
        <v>Nuevo</v>
      </c>
      <c r="I746" s="10" t="str">
        <f aca="false">Parámetros!$B$29</f>
        <v>Clásica</v>
      </c>
      <c r="J746" s="11" t="s">
        <v>9027</v>
      </c>
      <c r="K746" s="10" t="str">
        <f aca="false">Parámetros!$B$30</f>
        <v>Mercado Envíos</v>
      </c>
      <c r="L746" s="2" t="str">
        <f aca="false">IF(F746&gt;=Parámetros!$B$7,"Envío gratis (obligatorio en Mercado Libre)",Parámetros!$B$31)</f>
        <v>A cargo del comprador</v>
      </c>
      <c r="M746" s="10" t="str">
        <f aca="false">Parámetros!$B$32</f>
        <v>No acepto</v>
      </c>
      <c r="N746" s="10" t="str">
        <f aca="false">Parámetros!$B$33</f>
        <v>Sin garantía</v>
      </c>
      <c r="O746" s="2"/>
      <c r="P746" s="2" t="s">
        <v>6366</v>
      </c>
      <c r="Q746" s="2" t="s">
        <v>6365</v>
      </c>
      <c r="R746" s="2" t="s">
        <v>6366</v>
      </c>
      <c r="S746" s="2" t="s">
        <v>9028</v>
      </c>
      <c r="T746" s="2" t="s">
        <v>9029</v>
      </c>
      <c r="U746" s="2" t="n">
        <v>10</v>
      </c>
      <c r="V746" s="2" t="s">
        <v>171</v>
      </c>
      <c r="W746" s="2" t="n">
        <v>10</v>
      </c>
      <c r="X746" s="2"/>
      <c r="Y746" s="2"/>
      <c r="Z746" s="2"/>
      <c r="AA746" s="2"/>
      <c r="AB746" s="2"/>
      <c r="AC746" s="2"/>
      <c r="AD746" s="2"/>
      <c r="AE746" s="2"/>
      <c r="AF746" s="2"/>
      <c r="AG746" s="2" t="s">
        <v>9030</v>
      </c>
      <c r="AH746" s="2" t="s">
        <v>9031</v>
      </c>
      <c r="AI746" s="2"/>
      <c r="AJ746" s="2"/>
      <c r="AK746" s="2"/>
      <c r="AL746" s="2"/>
      <c r="AM746" s="2"/>
      <c r="AN746" s="2" t="s">
        <v>87</v>
      </c>
      <c r="AO746" s="2" t="s">
        <v>9032</v>
      </c>
      <c r="AP746" s="2" t="s">
        <v>89</v>
      </c>
    </row>
    <row r="747" customFormat="false" ht="15" hidden="false" customHeight="false" outlineLevel="0" collapsed="false">
      <c r="A747" s="8" t="s">
        <v>9033</v>
      </c>
      <c r="B747" s="8" t="s">
        <v>9033</v>
      </c>
      <c r="C747" s="2" t="s">
        <v>9034</v>
      </c>
      <c r="D747" s="2" t="s">
        <v>144</v>
      </c>
      <c r="E747" s="2" t="s">
        <v>145</v>
      </c>
      <c r="F747" s="9" t="n">
        <f aca="false">Precios!R747</f>
        <v>679</v>
      </c>
      <c r="G747" s="2" t="n">
        <v>70</v>
      </c>
      <c r="H747" s="10" t="str">
        <f aca="false">Parámetros!$B$28</f>
        <v>Nuevo</v>
      </c>
      <c r="I747" s="10" t="str">
        <f aca="false">Parámetros!$B$29</f>
        <v>Clásica</v>
      </c>
      <c r="J747" s="11" t="s">
        <v>9035</v>
      </c>
      <c r="K747" s="10" t="str">
        <f aca="false">Parámetros!$B$30</f>
        <v>Mercado Envíos</v>
      </c>
      <c r="L747" s="2" t="str">
        <f aca="false">IF(F747&gt;=Parámetros!$B$7,"Envío gratis (obligatorio en Mercado Libre)",Parámetros!$B$31)</f>
        <v>Envío gratis (obligatorio en Mercado Libre)</v>
      </c>
      <c r="M747" s="10" t="str">
        <f aca="false">Parámetros!$B$32</f>
        <v>No acepto</v>
      </c>
      <c r="N747" s="10" t="str">
        <f aca="false">Parámetros!$B$33</f>
        <v>Sin garantía</v>
      </c>
      <c r="O747" s="2" t="s">
        <v>9036</v>
      </c>
      <c r="P747" s="2" t="s">
        <v>2947</v>
      </c>
      <c r="Q747" s="2" t="s">
        <v>355</v>
      </c>
      <c r="R747" s="2" t="s">
        <v>2947</v>
      </c>
      <c r="S747" s="2"/>
      <c r="T747" s="2" t="s">
        <v>8612</v>
      </c>
      <c r="U747" s="2" t="n">
        <v>60</v>
      </c>
      <c r="V747" s="2" t="s">
        <v>133</v>
      </c>
      <c r="W747" s="2" t="n">
        <v>60</v>
      </c>
      <c r="X747" s="2" t="s">
        <v>9037</v>
      </c>
      <c r="Y747" s="2" t="s">
        <v>9038</v>
      </c>
      <c r="Z747" s="2" t="s">
        <v>136</v>
      </c>
      <c r="AA747" s="2" t="s">
        <v>81</v>
      </c>
      <c r="AB747" s="2"/>
      <c r="AC747" s="2"/>
      <c r="AD747" s="2"/>
      <c r="AE747" s="2"/>
      <c r="AF747" s="2"/>
      <c r="AG747" s="2" t="s">
        <v>9039</v>
      </c>
      <c r="AH747" s="2" t="s">
        <v>9040</v>
      </c>
      <c r="AI747" s="2" t="s">
        <v>9041</v>
      </c>
      <c r="AJ747" s="2" t="s">
        <v>9042</v>
      </c>
      <c r="AK747" s="2"/>
      <c r="AL747" s="2"/>
      <c r="AM747" s="2"/>
      <c r="AN747" s="2" t="s">
        <v>87</v>
      </c>
      <c r="AO747" s="2" t="s">
        <v>9043</v>
      </c>
      <c r="AP747" s="2" t="s">
        <v>89</v>
      </c>
    </row>
    <row r="748" customFormat="false" ht="15" hidden="false" customHeight="false" outlineLevel="0" collapsed="false">
      <c r="A748" s="8" t="s">
        <v>9044</v>
      </c>
      <c r="B748" s="8" t="s">
        <v>9044</v>
      </c>
      <c r="C748" s="2" t="s">
        <v>9045</v>
      </c>
      <c r="D748" s="2" t="s">
        <v>144</v>
      </c>
      <c r="E748" s="2" t="s">
        <v>145</v>
      </c>
      <c r="F748" s="9" t="n">
        <f aca="false">Precios!R748</f>
        <v>588</v>
      </c>
      <c r="G748" s="2" t="n">
        <v>57</v>
      </c>
      <c r="H748" s="10" t="str">
        <f aca="false">Parámetros!$B$28</f>
        <v>Nuevo</v>
      </c>
      <c r="I748" s="10" t="str">
        <f aca="false">Parámetros!$B$29</f>
        <v>Clásica</v>
      </c>
      <c r="J748" s="11" t="s">
        <v>9046</v>
      </c>
      <c r="K748" s="10" t="str">
        <f aca="false">Parámetros!$B$30</f>
        <v>Mercado Envíos</v>
      </c>
      <c r="L748" s="2" t="str">
        <f aca="false">IF(F748&gt;=Parámetros!$B$7,"Envío gratis (obligatorio en Mercado Libre)",Parámetros!$B$31)</f>
        <v>Envío gratis (obligatorio en Mercado Libre)</v>
      </c>
      <c r="M748" s="10" t="str">
        <f aca="false">Parámetros!$B$32</f>
        <v>No acepto</v>
      </c>
      <c r="N748" s="10" t="str">
        <f aca="false">Parámetros!$B$33</f>
        <v>Sin garantía</v>
      </c>
      <c r="O748" s="2" t="s">
        <v>9047</v>
      </c>
      <c r="P748" s="2" t="s">
        <v>9048</v>
      </c>
      <c r="Q748" s="2" t="s">
        <v>9049</v>
      </c>
      <c r="R748" s="2" t="s">
        <v>9048</v>
      </c>
      <c r="S748" s="2"/>
      <c r="T748" s="2" t="s">
        <v>9050</v>
      </c>
      <c r="U748" s="2" t="n">
        <v>50</v>
      </c>
      <c r="V748" s="2" t="s">
        <v>220</v>
      </c>
      <c r="W748" s="2" t="n">
        <v>50</v>
      </c>
      <c r="X748" s="2" t="s">
        <v>9051</v>
      </c>
      <c r="Y748" s="2" t="s">
        <v>4564</v>
      </c>
      <c r="Z748" s="2" t="s">
        <v>136</v>
      </c>
      <c r="AA748" s="2"/>
      <c r="AB748" s="2"/>
      <c r="AC748" s="2"/>
      <c r="AD748" s="2"/>
      <c r="AE748" s="2"/>
      <c r="AF748" s="2"/>
      <c r="AG748" s="2" t="s">
        <v>9052</v>
      </c>
      <c r="AH748" s="2" t="s">
        <v>9053</v>
      </c>
      <c r="AI748" s="2"/>
      <c r="AJ748" s="2"/>
      <c r="AK748" s="2"/>
      <c r="AL748" s="2"/>
      <c r="AM748" s="2"/>
      <c r="AN748" s="2" t="s">
        <v>87</v>
      </c>
      <c r="AO748" s="2" t="s">
        <v>9054</v>
      </c>
      <c r="AP748" s="2" t="s">
        <v>89</v>
      </c>
    </row>
    <row r="749" customFormat="false" ht="15" hidden="false" customHeight="false" outlineLevel="0" collapsed="false">
      <c r="A749" s="8" t="s">
        <v>9055</v>
      </c>
      <c r="B749" s="8" t="s">
        <v>9055</v>
      </c>
      <c r="C749" s="2" t="s">
        <v>9056</v>
      </c>
      <c r="D749" s="2" t="s">
        <v>1059</v>
      </c>
      <c r="E749" s="2" t="s">
        <v>1060</v>
      </c>
      <c r="F749" s="9" t="n">
        <f aca="false">Precios!R749</f>
        <v>1582.23</v>
      </c>
      <c r="G749" s="2" t="n">
        <v>31</v>
      </c>
      <c r="H749" s="10" t="str">
        <f aca="false">Parámetros!$B$28</f>
        <v>Nuevo</v>
      </c>
      <c r="I749" s="10" t="str">
        <f aca="false">Parámetros!$B$29</f>
        <v>Clásica</v>
      </c>
      <c r="J749" s="11" t="s">
        <v>9057</v>
      </c>
      <c r="K749" s="10" t="str">
        <f aca="false">Parámetros!$B$30</f>
        <v>Mercado Envíos</v>
      </c>
      <c r="L749" s="2" t="str">
        <f aca="false">IF(F749&gt;=Parámetros!$B$7,"Envío gratis (obligatorio en Mercado Libre)",Parámetros!$B$31)</f>
        <v>Envío gratis (obligatorio en Mercado Libre)</v>
      </c>
      <c r="M749" s="10" t="str">
        <f aca="false">Parámetros!$B$32</f>
        <v>No acepto</v>
      </c>
      <c r="N749" s="10" t="str">
        <f aca="false">Parámetros!$B$33</f>
        <v>Sin garantía</v>
      </c>
      <c r="O749" s="2" t="s">
        <v>9058</v>
      </c>
      <c r="P749" s="2" t="s">
        <v>9059</v>
      </c>
      <c r="Q749" s="2" t="s">
        <v>755</v>
      </c>
      <c r="R749" s="2" t="s">
        <v>9059</v>
      </c>
      <c r="S749" s="2"/>
      <c r="T749" s="2" t="s">
        <v>5415</v>
      </c>
      <c r="U749" s="2" t="n">
        <v>30</v>
      </c>
      <c r="V749" s="2" t="s">
        <v>133</v>
      </c>
      <c r="W749" s="2" t="n">
        <v>30</v>
      </c>
      <c r="X749" s="2" t="s">
        <v>9060</v>
      </c>
      <c r="Y749" s="2" t="s">
        <v>2268</v>
      </c>
      <c r="Z749" s="2" t="s">
        <v>136</v>
      </c>
      <c r="AA749" s="2"/>
      <c r="AB749" s="2"/>
      <c r="AC749" s="2"/>
      <c r="AD749" s="2"/>
      <c r="AE749" s="2"/>
      <c r="AF749" s="2" t="s">
        <v>9061</v>
      </c>
      <c r="AG749" s="2" t="s">
        <v>9062</v>
      </c>
      <c r="AH749" s="2" t="s">
        <v>9063</v>
      </c>
      <c r="AI749" s="2" t="s">
        <v>9064</v>
      </c>
      <c r="AJ749" s="2"/>
      <c r="AK749" s="2"/>
      <c r="AL749" s="2"/>
      <c r="AM749" s="2"/>
      <c r="AN749" s="2" t="s">
        <v>87</v>
      </c>
      <c r="AO749" s="2" t="s">
        <v>9065</v>
      </c>
      <c r="AP749" s="2" t="s">
        <v>89</v>
      </c>
    </row>
    <row r="750" customFormat="false" ht="15" hidden="false" customHeight="false" outlineLevel="0" collapsed="false">
      <c r="A750" s="8" t="s">
        <v>9066</v>
      </c>
      <c r="B750" s="8" t="s">
        <v>9066</v>
      </c>
      <c r="C750" s="2" t="s">
        <v>9067</v>
      </c>
      <c r="D750" s="2" t="s">
        <v>5225</v>
      </c>
      <c r="E750" s="2" t="s">
        <v>5226</v>
      </c>
      <c r="F750" s="9" t="n">
        <f aca="false">Precios!R750</f>
        <v>125</v>
      </c>
      <c r="G750" s="2" t="n">
        <v>620</v>
      </c>
      <c r="H750" s="10" t="str">
        <f aca="false">Parámetros!$B$28</f>
        <v>Nuevo</v>
      </c>
      <c r="I750" s="10" t="str">
        <f aca="false">Parámetros!$B$29</f>
        <v>Clásica</v>
      </c>
      <c r="J750" s="11" t="s">
        <v>9068</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t="s">
        <v>9069</v>
      </c>
      <c r="P750" s="2" t="s">
        <v>8653</v>
      </c>
      <c r="Q750" s="2" t="s">
        <v>9070</v>
      </c>
      <c r="R750" s="2" t="s">
        <v>6528</v>
      </c>
      <c r="S750" s="2" t="s">
        <v>6006</v>
      </c>
      <c r="T750" s="2" t="s">
        <v>9071</v>
      </c>
      <c r="U750" s="2" t="n">
        <v>200</v>
      </c>
      <c r="V750" s="2" t="s">
        <v>77</v>
      </c>
      <c r="W750" s="2" t="n">
        <v>1</v>
      </c>
      <c r="X750" s="2"/>
      <c r="Y750" s="2"/>
      <c r="Z750" s="2"/>
      <c r="AA750" s="2"/>
      <c r="AB750" s="2"/>
      <c r="AC750" s="2"/>
      <c r="AD750" s="2"/>
      <c r="AE750" s="2" t="s">
        <v>5442</v>
      </c>
      <c r="AF750" s="2"/>
      <c r="AG750" s="2" t="s">
        <v>9072</v>
      </c>
      <c r="AH750" s="2" t="s">
        <v>9073</v>
      </c>
      <c r="AI750" s="2" t="s">
        <v>9074</v>
      </c>
      <c r="AJ750" s="2"/>
      <c r="AK750" s="2"/>
      <c r="AL750" s="2"/>
      <c r="AM750" s="2"/>
      <c r="AN750" s="2" t="s">
        <v>175</v>
      </c>
      <c r="AO750" s="2" t="s">
        <v>9075</v>
      </c>
      <c r="AP750" s="2" t="s">
        <v>89</v>
      </c>
    </row>
    <row r="751" customFormat="false" ht="15" hidden="false" customHeight="false" outlineLevel="0" collapsed="false">
      <c r="A751" s="8" t="s">
        <v>9076</v>
      </c>
      <c r="B751" s="8" t="s">
        <v>9076</v>
      </c>
      <c r="C751" s="2" t="s">
        <v>9077</v>
      </c>
      <c r="D751" s="2" t="s">
        <v>144</v>
      </c>
      <c r="E751" s="2" t="s">
        <v>145</v>
      </c>
      <c r="F751" s="9" t="n">
        <f aca="false">Precios!R751</f>
        <v>98</v>
      </c>
      <c r="G751" s="2" t="n">
        <v>1858</v>
      </c>
      <c r="H751" s="10" t="str">
        <f aca="false">Parámetros!$B$28</f>
        <v>Nuevo</v>
      </c>
      <c r="I751" s="10" t="str">
        <f aca="false">Parámetros!$B$29</f>
        <v>Clásica</v>
      </c>
      <c r="J751" s="11" t="s">
        <v>9078</v>
      </c>
      <c r="K751" s="10" t="str">
        <f aca="false">Parámetros!$B$30</f>
        <v>Mercado Envíos</v>
      </c>
      <c r="L751" s="2" t="str">
        <f aca="false">IF(F751&gt;=Parámetros!$B$7,"Envío gratis (obligatorio en Mercado Libre)",Parámetros!$B$31)</f>
        <v>A cargo del comprador</v>
      </c>
      <c r="M751" s="10" t="str">
        <f aca="false">Parámetros!$B$32</f>
        <v>No acepto</v>
      </c>
      <c r="N751" s="10" t="str">
        <f aca="false">Parámetros!$B$33</f>
        <v>Sin garantía</v>
      </c>
      <c r="O751" s="2" t="s">
        <v>9079</v>
      </c>
      <c r="P751" s="2" t="s">
        <v>9080</v>
      </c>
      <c r="Q751" s="2" t="s">
        <v>9081</v>
      </c>
      <c r="R751" s="2" t="s">
        <v>9082</v>
      </c>
      <c r="S751" s="2"/>
      <c r="T751" s="2" t="s">
        <v>9083</v>
      </c>
      <c r="U751" s="2" t="n">
        <v>10</v>
      </c>
      <c r="V751" s="2" t="s">
        <v>3326</v>
      </c>
      <c r="W751" s="2" t="n">
        <v>10</v>
      </c>
      <c r="X751" s="2" t="s">
        <v>9084</v>
      </c>
      <c r="Y751" s="2" t="s">
        <v>3209</v>
      </c>
      <c r="Z751" s="2" t="s">
        <v>136</v>
      </c>
      <c r="AA751" s="2"/>
      <c r="AB751" s="2"/>
      <c r="AC751" s="2"/>
      <c r="AD751" s="2"/>
      <c r="AE751" s="2"/>
      <c r="AF751" s="2"/>
      <c r="AG751" s="2" t="s">
        <v>9085</v>
      </c>
      <c r="AH751" s="2" t="s">
        <v>9086</v>
      </c>
      <c r="AI751" s="2" t="s">
        <v>9087</v>
      </c>
      <c r="AJ751" s="2" t="s">
        <v>9088</v>
      </c>
      <c r="AK751" s="2"/>
      <c r="AL751" s="2"/>
      <c r="AM751" s="2"/>
      <c r="AN751" s="2" t="s">
        <v>87</v>
      </c>
      <c r="AO751" s="2" t="s">
        <v>9089</v>
      </c>
      <c r="AP751" s="2" t="s">
        <v>89</v>
      </c>
    </row>
    <row r="752" customFormat="false" ht="15" hidden="false" customHeight="false" outlineLevel="0" collapsed="false">
      <c r="A752" s="8" t="s">
        <v>9090</v>
      </c>
      <c r="B752" s="8" t="s">
        <v>9090</v>
      </c>
      <c r="C752" s="2" t="s">
        <v>9091</v>
      </c>
      <c r="D752" s="2" t="s">
        <v>7457</v>
      </c>
      <c r="E752" s="2" t="s">
        <v>7458</v>
      </c>
      <c r="F752" s="9" t="n">
        <f aca="false">Precios!R752</f>
        <v>94</v>
      </c>
      <c r="G752" s="2" t="n">
        <v>3</v>
      </c>
      <c r="H752" s="10" t="str">
        <f aca="false">Parámetros!$B$28</f>
        <v>Nuevo</v>
      </c>
      <c r="I752" s="10" t="str">
        <f aca="false">Parámetros!$B$29</f>
        <v>Clásica</v>
      </c>
      <c r="J752" s="11" t="s">
        <v>9092</v>
      </c>
      <c r="K752" s="10" t="str">
        <f aca="false">Parámetros!$B$30</f>
        <v>Mercado Envíos</v>
      </c>
      <c r="L752" s="2" t="str">
        <f aca="false">IF(F752&gt;=Parámetros!$B$7,"Envío gratis (obligatorio en Mercado Libre)",Parámetros!$B$31)</f>
        <v>A cargo del comprador</v>
      </c>
      <c r="M752" s="10" t="str">
        <f aca="false">Parámetros!$B$32</f>
        <v>No acepto</v>
      </c>
      <c r="N752" s="10" t="str">
        <f aca="false">Parámetros!$B$33</f>
        <v>Sin garantía</v>
      </c>
      <c r="O752" s="2" t="s">
        <v>9093</v>
      </c>
      <c r="P752" s="2" t="s">
        <v>9094</v>
      </c>
      <c r="Q752" s="2" t="s">
        <v>336</v>
      </c>
      <c r="R752" s="2" t="s">
        <v>9095</v>
      </c>
      <c r="S752" s="2" t="s">
        <v>9096</v>
      </c>
      <c r="T752" s="2" t="s">
        <v>9097</v>
      </c>
      <c r="U752" s="2" t="n">
        <v>8</v>
      </c>
      <c r="V752" s="2" t="s">
        <v>171</v>
      </c>
      <c r="W752" s="2" t="n">
        <v>8</v>
      </c>
      <c r="X752" s="2"/>
      <c r="Y752" s="2"/>
      <c r="Z752" s="2"/>
      <c r="AA752" s="2"/>
      <c r="AB752" s="2"/>
      <c r="AC752" s="2"/>
      <c r="AD752" s="2" t="s">
        <v>566</v>
      </c>
      <c r="AE752" s="2"/>
      <c r="AF752" s="2"/>
      <c r="AG752" s="2" t="s">
        <v>9098</v>
      </c>
      <c r="AH752" s="2" t="s">
        <v>9099</v>
      </c>
      <c r="AI752" s="2"/>
      <c r="AJ752" s="2"/>
      <c r="AK752" s="2"/>
      <c r="AL752" s="2"/>
      <c r="AM752" s="2"/>
      <c r="AN752" s="2" t="s">
        <v>175</v>
      </c>
      <c r="AO752" s="2" t="s">
        <v>9100</v>
      </c>
      <c r="AP752" s="2" t="s">
        <v>89</v>
      </c>
    </row>
    <row r="753" customFormat="false" ht="15" hidden="false" customHeight="false" outlineLevel="0" collapsed="false">
      <c r="A753" s="8" t="s">
        <v>9101</v>
      </c>
      <c r="B753" s="8" t="s">
        <v>9101</v>
      </c>
      <c r="C753" s="2" t="s">
        <v>9102</v>
      </c>
      <c r="D753" s="2" t="s">
        <v>445</v>
      </c>
      <c r="E753" s="2" t="s">
        <v>446</v>
      </c>
      <c r="F753" s="9" t="n">
        <f aca="false">Precios!R753</f>
        <v>440</v>
      </c>
      <c r="G753" s="2" t="n">
        <v>238</v>
      </c>
      <c r="H753" s="10" t="str">
        <f aca="false">Parámetros!$B$28</f>
        <v>Nuevo</v>
      </c>
      <c r="I753" s="10" t="str">
        <f aca="false">Parámetros!$B$29</f>
        <v>Clásica</v>
      </c>
      <c r="J753" s="11" t="s">
        <v>9103</v>
      </c>
      <c r="K753" s="10" t="str">
        <f aca="false">Parámetros!$B$30</f>
        <v>Mercado Envíos</v>
      </c>
      <c r="L753" s="2" t="str">
        <f aca="false">IF(F753&gt;=Parámetros!$B$7,"Envío gratis (obligatorio en Mercado Libre)",Parámetros!$B$31)</f>
        <v>Envío gratis (obligatorio en Mercado Libre)</v>
      </c>
      <c r="M753" s="10" t="str">
        <f aca="false">Parámetros!$B$32</f>
        <v>No acepto</v>
      </c>
      <c r="N753" s="10" t="str">
        <f aca="false">Parámetros!$B$33</f>
        <v>Sin garantía</v>
      </c>
      <c r="O753" s="2" t="s">
        <v>9104</v>
      </c>
      <c r="P753" s="2" t="s">
        <v>896</v>
      </c>
      <c r="Q753" s="2" t="s">
        <v>897</v>
      </c>
      <c r="R753" s="2" t="s">
        <v>896</v>
      </c>
      <c r="S753" s="2"/>
      <c r="T753" s="2" t="s">
        <v>9105</v>
      </c>
      <c r="U753" s="2" t="n">
        <v>6</v>
      </c>
      <c r="V753" s="2" t="s">
        <v>220</v>
      </c>
      <c r="W753" s="2" t="n">
        <v>6</v>
      </c>
      <c r="X753" s="2" t="s">
        <v>9106</v>
      </c>
      <c r="Y753" s="2" t="s">
        <v>451</v>
      </c>
      <c r="Z753" s="2" t="s">
        <v>136</v>
      </c>
      <c r="AA753" s="2"/>
      <c r="AB753" s="2"/>
      <c r="AC753" s="2"/>
      <c r="AD753" s="2"/>
      <c r="AE753" s="2"/>
      <c r="AF753" s="2" t="s">
        <v>9107</v>
      </c>
      <c r="AG753" s="2" t="s">
        <v>9108</v>
      </c>
      <c r="AH753" s="2" t="s">
        <v>9109</v>
      </c>
      <c r="AI753" s="2"/>
      <c r="AJ753" s="2"/>
      <c r="AK753" s="2"/>
      <c r="AL753" s="2"/>
      <c r="AM753" s="2"/>
      <c r="AN753" s="2" t="s">
        <v>87</v>
      </c>
      <c r="AO753" s="2" t="s">
        <v>9110</v>
      </c>
      <c r="AP753" s="2" t="s">
        <v>89</v>
      </c>
    </row>
    <row r="754" customFormat="false" ht="15" hidden="false" customHeight="false" outlineLevel="0" collapsed="false">
      <c r="A754" s="8" t="s">
        <v>9111</v>
      </c>
      <c r="B754" s="8" t="s">
        <v>9111</v>
      </c>
      <c r="C754" s="2" t="s">
        <v>9112</v>
      </c>
      <c r="D754" s="2" t="s">
        <v>2351</v>
      </c>
      <c r="E754" s="2" t="s">
        <v>2352</v>
      </c>
      <c r="F754" s="9" t="n">
        <f aca="false">Precios!R754</f>
        <v>124</v>
      </c>
      <c r="G754" s="2" t="n">
        <v>512</v>
      </c>
      <c r="H754" s="10" t="str">
        <f aca="false">Parámetros!$B$28</f>
        <v>Nuevo</v>
      </c>
      <c r="I754" s="10" t="str">
        <f aca="false">Parámetros!$B$29</f>
        <v>Clásica</v>
      </c>
      <c r="J754" s="11" t="s">
        <v>9113</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t="s">
        <v>9114</v>
      </c>
      <c r="P754" s="2" t="s">
        <v>6674</v>
      </c>
      <c r="Q754" s="2"/>
      <c r="R754" s="2" t="s">
        <v>6675</v>
      </c>
      <c r="S754" s="2" t="s">
        <v>9115</v>
      </c>
      <c r="T754" s="2" t="s">
        <v>9116</v>
      </c>
      <c r="U754" s="2" t="n">
        <v>60</v>
      </c>
      <c r="V754" s="2" t="s">
        <v>100</v>
      </c>
      <c r="W754" s="2" t="n">
        <v>1</v>
      </c>
      <c r="X754" s="2"/>
      <c r="Y754" s="2"/>
      <c r="Z754" s="2"/>
      <c r="AA754" s="2"/>
      <c r="AB754" s="2"/>
      <c r="AC754" s="2"/>
      <c r="AD754" s="2"/>
      <c r="AE754" s="2" t="s">
        <v>2622</v>
      </c>
      <c r="AF754" s="2"/>
      <c r="AG754" s="2" t="s">
        <v>9117</v>
      </c>
      <c r="AH754" s="2" t="s">
        <v>9118</v>
      </c>
      <c r="AI754" s="2" t="s">
        <v>9119</v>
      </c>
      <c r="AJ754" s="2"/>
      <c r="AK754" s="2"/>
      <c r="AL754" s="2"/>
      <c r="AM754" s="2"/>
      <c r="AN754" s="2" t="s">
        <v>175</v>
      </c>
      <c r="AO754" s="2" t="s">
        <v>9120</v>
      </c>
      <c r="AP754" s="2" t="s">
        <v>89</v>
      </c>
    </row>
    <row r="755" customFormat="false" ht="15" hidden="false" customHeight="false" outlineLevel="0" collapsed="false">
      <c r="A755" s="8" t="s">
        <v>9121</v>
      </c>
      <c r="B755" s="8" t="s">
        <v>9121</v>
      </c>
      <c r="C755" s="2" t="s">
        <v>9122</v>
      </c>
      <c r="D755" s="2" t="s">
        <v>445</v>
      </c>
      <c r="E755" s="2" t="s">
        <v>446</v>
      </c>
      <c r="F755" s="9" t="n">
        <f aca="false">Precios!R755</f>
        <v>446</v>
      </c>
      <c r="G755" s="2" t="n">
        <v>61</v>
      </c>
      <c r="H755" s="10" t="str">
        <f aca="false">Parámetros!$B$28</f>
        <v>Nuevo</v>
      </c>
      <c r="I755" s="10" t="str">
        <f aca="false">Parámetros!$B$29</f>
        <v>Clásica</v>
      </c>
      <c r="J755" s="11" t="s">
        <v>9123</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t="s">
        <v>9124</v>
      </c>
      <c r="P755" s="2" t="s">
        <v>9125</v>
      </c>
      <c r="Q755" s="2" t="s">
        <v>1016</v>
      </c>
      <c r="R755" s="2" t="s">
        <v>9125</v>
      </c>
      <c r="S755" s="2"/>
      <c r="T755" s="2" t="s">
        <v>9126</v>
      </c>
      <c r="U755" s="2" t="n">
        <v>14</v>
      </c>
      <c r="V755" s="2" t="s">
        <v>220</v>
      </c>
      <c r="W755" s="2" t="n">
        <v>14</v>
      </c>
      <c r="X755" s="2" t="s">
        <v>9127</v>
      </c>
      <c r="Y755" s="2" t="s">
        <v>135</v>
      </c>
      <c r="Z755" s="2" t="s">
        <v>136</v>
      </c>
      <c r="AA755" s="2"/>
      <c r="AB755" s="2"/>
      <c r="AC755" s="2"/>
      <c r="AD755" s="2"/>
      <c r="AE755" s="2"/>
      <c r="AF755" s="2"/>
      <c r="AG755" s="2" t="s">
        <v>9128</v>
      </c>
      <c r="AH755" s="2" t="s">
        <v>9129</v>
      </c>
      <c r="AI755" s="2" t="s">
        <v>9130</v>
      </c>
      <c r="AJ755" s="2"/>
      <c r="AK755" s="2"/>
      <c r="AL755" s="2"/>
      <c r="AM755" s="2"/>
      <c r="AN755" s="2" t="s">
        <v>87</v>
      </c>
      <c r="AO755" s="2" t="s">
        <v>9131</v>
      </c>
      <c r="AP755" s="2" t="s">
        <v>89</v>
      </c>
    </row>
    <row r="756" customFormat="false" ht="15" hidden="false" customHeight="false" outlineLevel="0" collapsed="false">
      <c r="A756" s="8" t="s">
        <v>9132</v>
      </c>
      <c r="B756" s="8" t="s">
        <v>9132</v>
      </c>
      <c r="C756" s="2" t="s">
        <v>9133</v>
      </c>
      <c r="D756" s="2" t="s">
        <v>556</v>
      </c>
      <c r="E756" s="2" t="s">
        <v>557</v>
      </c>
      <c r="F756" s="9" t="n">
        <f aca="false">Precios!R756</f>
        <v>624</v>
      </c>
      <c r="G756" s="2" t="n">
        <v>47</v>
      </c>
      <c r="H756" s="10" t="str">
        <f aca="false">Parámetros!$B$28</f>
        <v>Nuevo</v>
      </c>
      <c r="I756" s="10" t="str">
        <f aca="false">Parámetros!$B$29</f>
        <v>Clásica</v>
      </c>
      <c r="J756" s="11" t="s">
        <v>9134</v>
      </c>
      <c r="K756" s="10" t="str">
        <f aca="false">Parámetros!$B$30</f>
        <v>Mercado Envíos</v>
      </c>
      <c r="L756" s="2" t="str">
        <f aca="false">IF(F756&gt;=Parámetros!$B$7,"Envío gratis (obligatorio en Mercado Libre)",Parámetros!$B$31)</f>
        <v>Envío gratis (obligatorio en Mercado Libre)</v>
      </c>
      <c r="M756" s="10" t="str">
        <f aca="false">Parámetros!$B$32</f>
        <v>No acepto</v>
      </c>
      <c r="N756" s="10" t="str">
        <f aca="false">Parámetros!$B$33</f>
        <v>Sin garantía</v>
      </c>
      <c r="O756" s="2" t="s">
        <v>9135</v>
      </c>
      <c r="P756" s="2" t="s">
        <v>9136</v>
      </c>
      <c r="Q756" s="2" t="s">
        <v>5085</v>
      </c>
      <c r="R756" s="2" t="s">
        <v>9136</v>
      </c>
      <c r="S756" s="2"/>
      <c r="T756" s="2" t="s">
        <v>9137</v>
      </c>
      <c r="U756" s="2" t="n">
        <v>0.5</v>
      </c>
      <c r="V756" s="2" t="s">
        <v>77</v>
      </c>
      <c r="W756" s="2" t="n">
        <v>1</v>
      </c>
      <c r="X756" s="2" t="s">
        <v>9138</v>
      </c>
      <c r="Y756" s="2" t="s">
        <v>9139</v>
      </c>
      <c r="Z756" s="2" t="s">
        <v>80</v>
      </c>
      <c r="AA756" s="2"/>
      <c r="AB756" s="2"/>
      <c r="AC756" s="2"/>
      <c r="AD756" s="2"/>
      <c r="AE756" s="2"/>
      <c r="AF756" s="2" t="s">
        <v>9140</v>
      </c>
      <c r="AG756" s="2" t="s">
        <v>9141</v>
      </c>
      <c r="AH756" s="2" t="s">
        <v>9142</v>
      </c>
      <c r="AI756" s="2" t="s">
        <v>9143</v>
      </c>
      <c r="AJ756" s="2" t="s">
        <v>9144</v>
      </c>
      <c r="AK756" s="2"/>
      <c r="AL756" s="2"/>
      <c r="AM756" s="2"/>
      <c r="AN756" s="2" t="s">
        <v>87</v>
      </c>
      <c r="AO756" s="2" t="s">
        <v>9145</v>
      </c>
      <c r="AP756" s="2" t="s">
        <v>89</v>
      </c>
    </row>
    <row r="757" customFormat="false" ht="15" hidden="false" customHeight="false" outlineLevel="0" collapsed="false">
      <c r="A757" s="8" t="s">
        <v>9146</v>
      </c>
      <c r="B757" s="8" t="s">
        <v>9146</v>
      </c>
      <c r="C757" s="2" t="s">
        <v>9147</v>
      </c>
      <c r="D757" s="2" t="s">
        <v>303</v>
      </c>
      <c r="E757" s="2" t="s">
        <v>304</v>
      </c>
      <c r="F757" s="9" t="n">
        <f aca="false">Precios!R757</f>
        <v>491</v>
      </c>
      <c r="G757" s="2" t="n">
        <v>120</v>
      </c>
      <c r="H757" s="10" t="str">
        <f aca="false">Parámetros!$B$28</f>
        <v>Nuevo</v>
      </c>
      <c r="I757" s="10" t="str">
        <f aca="false">Parámetros!$B$29</f>
        <v>Clásica</v>
      </c>
      <c r="J757" s="11" t="s">
        <v>9148</v>
      </c>
      <c r="K757" s="10" t="str">
        <f aca="false">Parámetros!$B$30</f>
        <v>Mercado Envíos</v>
      </c>
      <c r="L757" s="2" t="str">
        <f aca="false">IF(F757&gt;=Parámetros!$B$7,"Envío gratis (obligatorio en Mercado Libre)",Parámetros!$B$31)</f>
        <v>Envío gratis (obligatorio en Mercado Libre)</v>
      </c>
      <c r="M757" s="10" t="str">
        <f aca="false">Parámetros!$B$32</f>
        <v>No acepto</v>
      </c>
      <c r="N757" s="10" t="str">
        <f aca="false">Parámetros!$B$33</f>
        <v>Sin garantía</v>
      </c>
      <c r="O757" s="2" t="s">
        <v>9149</v>
      </c>
      <c r="P757" s="2" t="s">
        <v>3586</v>
      </c>
      <c r="Q757" s="2" t="s">
        <v>4518</v>
      </c>
      <c r="R757" s="2" t="s">
        <v>9150</v>
      </c>
      <c r="S757" s="2"/>
      <c r="T757" s="2" t="s">
        <v>9151</v>
      </c>
      <c r="U757" s="2" t="n">
        <v>28</v>
      </c>
      <c r="V757" s="2" t="s">
        <v>220</v>
      </c>
      <c r="W757" s="2" t="n">
        <v>28</v>
      </c>
      <c r="X757" s="2"/>
      <c r="Y757" s="2"/>
      <c r="Z757" s="2" t="s">
        <v>136</v>
      </c>
      <c r="AA757" s="2"/>
      <c r="AB757" s="2"/>
      <c r="AC757" s="2"/>
      <c r="AD757" s="2"/>
      <c r="AE757" s="2"/>
      <c r="AF757" s="2"/>
      <c r="AG757" s="2" t="s">
        <v>9152</v>
      </c>
      <c r="AH757" s="2" t="s">
        <v>9153</v>
      </c>
      <c r="AI757" s="2" t="s">
        <v>9154</v>
      </c>
      <c r="AJ757" s="2"/>
      <c r="AK757" s="2"/>
      <c r="AL757" s="2"/>
      <c r="AM757" s="2"/>
      <c r="AN757" s="2" t="s">
        <v>87</v>
      </c>
      <c r="AO757" s="2" t="s">
        <v>9155</v>
      </c>
      <c r="AP757" s="2" t="s">
        <v>89</v>
      </c>
    </row>
    <row r="758" customFormat="false" ht="15" hidden="false" customHeight="false" outlineLevel="0" collapsed="false">
      <c r="A758" s="8" t="s">
        <v>9156</v>
      </c>
      <c r="B758" s="8" t="s">
        <v>9156</v>
      </c>
      <c r="C758" s="2" t="s">
        <v>9157</v>
      </c>
      <c r="D758" s="2" t="s">
        <v>6440</v>
      </c>
      <c r="E758" s="2" t="s">
        <v>6441</v>
      </c>
      <c r="F758" s="9" t="n">
        <f aca="false">Precios!R758</f>
        <v>281</v>
      </c>
      <c r="G758" s="2" t="n">
        <v>148</v>
      </c>
      <c r="H758" s="10" t="str">
        <f aca="false">Parámetros!$B$28</f>
        <v>Nuevo</v>
      </c>
      <c r="I758" s="10" t="str">
        <f aca="false">Parámetros!$B$29</f>
        <v>Clásica</v>
      </c>
      <c r="J758" s="11" t="s">
        <v>9158</v>
      </c>
      <c r="K758" s="10" t="str">
        <f aca="false">Parámetros!$B$30</f>
        <v>Mercado Envíos</v>
      </c>
      <c r="L758" s="2" t="str">
        <f aca="false">IF(F758&gt;=Parámetros!$B$7,"Envío gratis (obligatorio en Mercado Libre)",Parámetros!$B$31)</f>
        <v>A cargo del comprador</v>
      </c>
      <c r="M758" s="10" t="str">
        <f aca="false">Parámetros!$B$32</f>
        <v>No acepto</v>
      </c>
      <c r="N758" s="10" t="str">
        <f aca="false">Parámetros!$B$33</f>
        <v>Sin garantía</v>
      </c>
      <c r="O758" s="2"/>
      <c r="P758" s="2" t="s">
        <v>9159</v>
      </c>
      <c r="Q758" s="2" t="s">
        <v>9160</v>
      </c>
      <c r="R758" s="2" t="s">
        <v>9161</v>
      </c>
      <c r="S758" s="2" t="s">
        <v>9162</v>
      </c>
      <c r="T758" s="2" t="s">
        <v>9163</v>
      </c>
      <c r="U758" s="2" t="n">
        <v>12</v>
      </c>
      <c r="V758" s="2" t="s">
        <v>9164</v>
      </c>
      <c r="W758" s="2" t="n">
        <v>12</v>
      </c>
      <c r="X758" s="2"/>
      <c r="Y758" s="2"/>
      <c r="Z758" s="2"/>
      <c r="AA758" s="2"/>
      <c r="AB758" s="2"/>
      <c r="AC758" s="2"/>
      <c r="AD758" s="2"/>
      <c r="AE758" s="2"/>
      <c r="AF758" s="2"/>
      <c r="AG758" s="2" t="s">
        <v>9165</v>
      </c>
      <c r="AH758" s="2" t="s">
        <v>9166</v>
      </c>
      <c r="AI758" s="2"/>
      <c r="AJ758" s="2"/>
      <c r="AK758" s="2"/>
      <c r="AL758" s="2"/>
      <c r="AM758" s="2"/>
      <c r="AN758" s="2" t="s">
        <v>87</v>
      </c>
      <c r="AO758" s="2" t="s">
        <v>9167</v>
      </c>
      <c r="AP758" s="2" t="s">
        <v>89</v>
      </c>
    </row>
    <row r="759" customFormat="false" ht="15" hidden="false" customHeight="false" outlineLevel="0" collapsed="false">
      <c r="A759" s="8" t="s">
        <v>9168</v>
      </c>
      <c r="B759" s="8" t="s">
        <v>9168</v>
      </c>
      <c r="C759" s="2" t="s">
        <v>9169</v>
      </c>
      <c r="D759" s="2" t="s">
        <v>7457</v>
      </c>
      <c r="E759" s="2" t="s">
        <v>7458</v>
      </c>
      <c r="F759" s="9" t="n">
        <f aca="false">Precios!R759</f>
        <v>80</v>
      </c>
      <c r="G759" s="2" t="n">
        <v>11</v>
      </c>
      <c r="H759" s="10" t="str">
        <f aca="false">Parámetros!$B$28</f>
        <v>Nuevo</v>
      </c>
      <c r="I759" s="10" t="str">
        <f aca="false">Parámetros!$B$29</f>
        <v>Clásica</v>
      </c>
      <c r="J759" s="11" t="s">
        <v>9170</v>
      </c>
      <c r="K759" s="10" t="str">
        <f aca="false">Parámetros!$B$30</f>
        <v>Mercado Envíos</v>
      </c>
      <c r="L759" s="2" t="str">
        <f aca="false">IF(F759&gt;=Parámetros!$B$7,"Envío gratis (obligatorio en Mercado Libre)",Parámetros!$B$31)</f>
        <v>A cargo del comprador</v>
      </c>
      <c r="M759" s="10" t="str">
        <f aca="false">Parámetros!$B$32</f>
        <v>No acepto</v>
      </c>
      <c r="N759" s="10" t="str">
        <f aca="false">Parámetros!$B$33</f>
        <v>Sin garantía</v>
      </c>
      <c r="O759" s="2" t="s">
        <v>9171</v>
      </c>
      <c r="P759" s="2" t="s">
        <v>9172</v>
      </c>
      <c r="Q759" s="2" t="s">
        <v>3672</v>
      </c>
      <c r="R759" s="2" t="s">
        <v>9173</v>
      </c>
      <c r="S759" s="2" t="s">
        <v>9096</v>
      </c>
      <c r="T759" s="2" t="s">
        <v>9174</v>
      </c>
      <c r="U759" s="2" t="n">
        <v>10</v>
      </c>
      <c r="V759" s="2" t="s">
        <v>171</v>
      </c>
      <c r="W759" s="2" t="n">
        <v>10</v>
      </c>
      <c r="X759" s="2"/>
      <c r="Y759" s="2"/>
      <c r="Z759" s="2"/>
      <c r="AA759" s="2"/>
      <c r="AB759" s="2"/>
      <c r="AC759" s="2"/>
      <c r="AD759" s="2" t="s">
        <v>566</v>
      </c>
      <c r="AE759" s="2"/>
      <c r="AF759" s="2"/>
      <c r="AG759" s="2" t="s">
        <v>9175</v>
      </c>
      <c r="AH759" s="2" t="s">
        <v>9176</v>
      </c>
      <c r="AI759" s="2"/>
      <c r="AJ759" s="2"/>
      <c r="AK759" s="2"/>
      <c r="AL759" s="2"/>
      <c r="AM759" s="2"/>
      <c r="AN759" s="2" t="s">
        <v>175</v>
      </c>
      <c r="AO759" s="2" t="s">
        <v>9177</v>
      </c>
      <c r="AP759" s="2" t="s">
        <v>89</v>
      </c>
    </row>
    <row r="760" customFormat="false" ht="15" hidden="false" customHeight="false" outlineLevel="0" collapsed="false">
      <c r="A760" s="8" t="s">
        <v>9178</v>
      </c>
      <c r="B760" s="8" t="s">
        <v>9178</v>
      </c>
      <c r="C760" s="2" t="s">
        <v>9179</v>
      </c>
      <c r="D760" s="2" t="s">
        <v>1093</v>
      </c>
      <c r="E760" s="2" t="s">
        <v>1094</v>
      </c>
      <c r="F760" s="9" t="n">
        <f aca="false">Precios!R760</f>
        <v>609</v>
      </c>
      <c r="G760" s="2" t="n">
        <v>48</v>
      </c>
      <c r="H760" s="10" t="str">
        <f aca="false">Parámetros!$B$28</f>
        <v>Nuevo</v>
      </c>
      <c r="I760" s="10" t="str">
        <f aca="false">Parámetros!$B$29</f>
        <v>Clásica</v>
      </c>
      <c r="J760" s="11" t="s">
        <v>9180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t="s">
        <v>9181</v>
      </c>
      <c r="P760" s="2" t="s">
        <v>2122</v>
      </c>
      <c r="Q760" s="2" t="s">
        <v>3945</v>
      </c>
      <c r="R760" s="2" t="s">
        <v>2122</v>
      </c>
      <c r="S760" s="2"/>
      <c r="T760" s="2" t="s">
        <v>9182</v>
      </c>
      <c r="U760" s="2" t="n">
        <v>6</v>
      </c>
      <c r="V760" s="2" t="s">
        <v>1432</v>
      </c>
      <c r="W760" s="2" t="n">
        <v>6</v>
      </c>
      <c r="X760" s="2" t="s">
        <v>2127</v>
      </c>
      <c r="Y760" s="2" t="s">
        <v>4370</v>
      </c>
      <c r="Z760" s="2" t="s">
        <v>1435</v>
      </c>
      <c r="AA760" s="2"/>
      <c r="AB760" s="2"/>
      <c r="AC760" s="2"/>
      <c r="AD760" s="2"/>
      <c r="AE760" s="2"/>
      <c r="AF760" s="2" t="s">
        <v>9183</v>
      </c>
      <c r="AG760" s="2" t="s">
        <v>9184</v>
      </c>
      <c r="AH760" s="2" t="s">
        <v>9185</v>
      </c>
      <c r="AI760" s="2" t="s">
        <v>9186</v>
      </c>
      <c r="AJ760" s="2"/>
      <c r="AK760" s="2"/>
      <c r="AL760" s="2"/>
      <c r="AM760" s="2"/>
      <c r="AN760" s="2" t="s">
        <v>87</v>
      </c>
      <c r="AO760" s="2" t="s">
        <v>9187</v>
      </c>
      <c r="AP760" s="2" t="s">
        <v>89</v>
      </c>
    </row>
    <row r="761" customFormat="false" ht="15" hidden="false" customHeight="false" outlineLevel="0" collapsed="false">
      <c r="A761" s="8" t="s">
        <v>9188</v>
      </c>
      <c r="B761" s="8" t="s">
        <v>9188</v>
      </c>
      <c r="C761" s="2" t="s">
        <v>9189</v>
      </c>
      <c r="D761" s="2" t="s">
        <v>240</v>
      </c>
      <c r="E761" s="2" t="s">
        <v>241</v>
      </c>
      <c r="F761" s="9" t="n">
        <f aca="false">Precios!R761</f>
        <v>257.39</v>
      </c>
      <c r="G761" s="2" t="n">
        <v>167</v>
      </c>
      <c r="H761" s="10" t="str">
        <f aca="false">Parámetros!$B$28</f>
        <v>Nuevo</v>
      </c>
      <c r="I761" s="10" t="str">
        <f aca="false">Parámetros!$B$29</f>
        <v>Clásica</v>
      </c>
      <c r="J761" s="11" t="s">
        <v>9190</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t="s">
        <v>9191</v>
      </c>
      <c r="P761" s="2" t="s">
        <v>9192</v>
      </c>
      <c r="Q761" s="2" t="s">
        <v>9193</v>
      </c>
      <c r="R761" s="2" t="s">
        <v>9194</v>
      </c>
      <c r="S761" s="2" t="s">
        <v>8257</v>
      </c>
      <c r="T761" s="2" t="s">
        <v>9195</v>
      </c>
      <c r="U761" s="2" t="n">
        <v>120</v>
      </c>
      <c r="V761" s="2" t="s">
        <v>77</v>
      </c>
      <c r="W761" s="2" t="n">
        <v>1</v>
      </c>
      <c r="X761" s="2" t="s">
        <v>1361</v>
      </c>
      <c r="Y761" s="2" t="s">
        <v>1460</v>
      </c>
      <c r="Z761" s="2" t="s">
        <v>136</v>
      </c>
      <c r="AA761" s="2" t="s">
        <v>251</v>
      </c>
      <c r="AB761" s="2"/>
      <c r="AC761" s="2" t="s">
        <v>2856</v>
      </c>
      <c r="AD761" s="2"/>
      <c r="AE761" s="2"/>
      <c r="AF761" s="2" t="s">
        <v>9196</v>
      </c>
      <c r="AG761" s="2" t="s">
        <v>9197</v>
      </c>
      <c r="AH761" s="2" t="s">
        <v>9198</v>
      </c>
      <c r="AI761" s="2" t="s">
        <v>9199</v>
      </c>
      <c r="AJ761" s="2" t="s">
        <v>9200</v>
      </c>
      <c r="AK761" s="2"/>
      <c r="AL761" s="2"/>
      <c r="AM761" s="2"/>
      <c r="AN761" s="2" t="s">
        <v>87</v>
      </c>
      <c r="AO761" s="2" t="s">
        <v>9201</v>
      </c>
      <c r="AP761" s="2" t="s">
        <v>89</v>
      </c>
    </row>
    <row r="762" customFormat="false" ht="15" hidden="false" customHeight="false" outlineLevel="0" collapsed="false">
      <c r="A762" s="8" t="s">
        <v>9202</v>
      </c>
      <c r="B762" s="8" t="s">
        <v>9202</v>
      </c>
      <c r="C762" s="2" t="s">
        <v>9203</v>
      </c>
      <c r="D762" s="2" t="s">
        <v>1093</v>
      </c>
      <c r="E762" s="2" t="s">
        <v>1094</v>
      </c>
      <c r="F762" s="9" t="n">
        <f aca="false">Precios!R762</f>
        <v>789</v>
      </c>
      <c r="G762" s="2" t="n">
        <v>15</v>
      </c>
      <c r="H762" s="10" t="str">
        <f aca="false">Parámetros!$B$28</f>
        <v>Nuevo</v>
      </c>
      <c r="I762" s="10" t="str">
        <f aca="false">Parámetros!$B$29</f>
        <v>Clásica</v>
      </c>
      <c r="J762" s="11" t="s">
        <v>9204</v>
      </c>
      <c r="K762" s="10" t="str">
        <f aca="false">Parámetros!$B$30</f>
        <v>Mercado Envíos</v>
      </c>
      <c r="L762" s="2" t="str">
        <f aca="false">IF(F762&gt;=Parámetros!$B$7,"Envío gratis (obligatorio en Mercado Libre)",Parámetros!$B$31)</f>
        <v>Envío gratis (obligatorio en Mercado Libre)</v>
      </c>
      <c r="M762" s="10" t="str">
        <f aca="false">Parámetros!$B$32</f>
        <v>No acepto</v>
      </c>
      <c r="N762" s="10" t="str">
        <f aca="false">Parámetros!$B$33</f>
        <v>Sin garantía</v>
      </c>
      <c r="O762" s="2" t="s">
        <v>9205</v>
      </c>
      <c r="P762" s="2" t="s">
        <v>9206</v>
      </c>
      <c r="Q762" s="2" t="s">
        <v>3066</v>
      </c>
      <c r="R762" s="2" t="s">
        <v>9206</v>
      </c>
      <c r="S762" s="2"/>
      <c r="T762" s="2" t="s">
        <v>7329</v>
      </c>
      <c r="U762" s="2" t="n">
        <v>20</v>
      </c>
      <c r="V762" s="2" t="s">
        <v>133</v>
      </c>
      <c r="W762" s="2" t="n">
        <v>20</v>
      </c>
      <c r="X762" s="2" t="s">
        <v>9207</v>
      </c>
      <c r="Y762" s="2" t="s">
        <v>2268</v>
      </c>
      <c r="Z762" s="2" t="s">
        <v>136</v>
      </c>
      <c r="AA762" s="2"/>
      <c r="AB762" s="2"/>
      <c r="AC762" s="2"/>
      <c r="AD762" s="2"/>
      <c r="AE762" s="2"/>
      <c r="AF762" s="2"/>
      <c r="AG762" s="2" t="s">
        <v>9208</v>
      </c>
      <c r="AH762" s="2" t="s">
        <v>9209</v>
      </c>
      <c r="AI762" s="2" t="s">
        <v>9210</v>
      </c>
      <c r="AJ762" s="2"/>
      <c r="AK762" s="2"/>
      <c r="AL762" s="2"/>
      <c r="AM762" s="2"/>
      <c r="AN762" s="2" t="s">
        <v>87</v>
      </c>
      <c r="AO762" s="2" t="s">
        <v>9211</v>
      </c>
      <c r="AP762" s="2" t="s">
        <v>89</v>
      </c>
    </row>
    <row r="763" customFormat="false" ht="15" hidden="false" customHeight="false" outlineLevel="0" collapsed="false">
      <c r="A763" s="8" t="s">
        <v>9212</v>
      </c>
      <c r="B763" s="8" t="s">
        <v>9212</v>
      </c>
      <c r="C763" s="2" t="s">
        <v>9213</v>
      </c>
      <c r="D763" s="2" t="s">
        <v>1811</v>
      </c>
      <c r="E763" s="2" t="s">
        <v>1812</v>
      </c>
      <c r="F763" s="9" t="n">
        <f aca="false">Precios!R763</f>
        <v>1279</v>
      </c>
      <c r="G763" s="2" t="n">
        <v>10</v>
      </c>
      <c r="H763" s="10" t="str">
        <f aca="false">Parámetros!$B$28</f>
        <v>Nuevo</v>
      </c>
      <c r="I763" s="10" t="str">
        <f aca="false">Parámetros!$B$29</f>
        <v>Clásica</v>
      </c>
      <c r="J763" s="11" t="s">
        <v>9214</v>
      </c>
      <c r="K763" s="10" t="str">
        <f aca="false">Parámetros!$B$30</f>
        <v>Mercado Envíos</v>
      </c>
      <c r="L763" s="2" t="str">
        <f aca="false">IF(F763&gt;=Parámetros!$B$7,"Envío gratis (obligatorio en Mercado Libre)",Parámetros!$B$31)</f>
        <v>Envío gratis (obligatorio en Mercado Libre)</v>
      </c>
      <c r="M763" s="10" t="str">
        <f aca="false">Parámetros!$B$32</f>
        <v>No acepto</v>
      </c>
      <c r="N763" s="10" t="str">
        <f aca="false">Parámetros!$B$33</f>
        <v>Sin garantía</v>
      </c>
      <c r="O763" s="2" t="s">
        <v>9215</v>
      </c>
      <c r="P763" s="2" t="s">
        <v>9216</v>
      </c>
      <c r="Q763" s="2" t="s">
        <v>3066</v>
      </c>
      <c r="R763" s="2" t="s">
        <v>9217</v>
      </c>
      <c r="S763" s="2"/>
      <c r="T763" s="2" t="s">
        <v>9218</v>
      </c>
      <c r="U763" s="2" t="n">
        <v>3</v>
      </c>
      <c r="V763" s="2" t="s">
        <v>100</v>
      </c>
      <c r="W763" s="2" t="n">
        <v>1</v>
      </c>
      <c r="X763" s="2" t="s">
        <v>9219</v>
      </c>
      <c r="Y763" s="2" t="s">
        <v>2085</v>
      </c>
      <c r="Z763" s="2" t="s">
        <v>341</v>
      </c>
      <c r="AA763" s="2"/>
      <c r="AB763" s="2"/>
      <c r="AC763" s="2"/>
      <c r="AD763" s="2"/>
      <c r="AE763" s="2"/>
      <c r="AF763" s="2" t="s">
        <v>9220</v>
      </c>
      <c r="AG763" s="2" t="s">
        <v>9221</v>
      </c>
      <c r="AH763" s="2" t="s">
        <v>9222</v>
      </c>
      <c r="AI763" s="2" t="s">
        <v>9223</v>
      </c>
      <c r="AJ763" s="2" t="s">
        <v>9224</v>
      </c>
      <c r="AK763" s="2"/>
      <c r="AL763" s="2"/>
      <c r="AM763" s="2"/>
      <c r="AN763" s="2" t="s">
        <v>87</v>
      </c>
      <c r="AO763" s="2" t="s">
        <v>9225</v>
      </c>
      <c r="AP763" s="2" t="s">
        <v>89</v>
      </c>
    </row>
    <row r="764" customFormat="false" ht="15" hidden="false" customHeight="false" outlineLevel="0" collapsed="false">
      <c r="A764" s="8" t="s">
        <v>9226</v>
      </c>
      <c r="B764" s="8" t="s">
        <v>9226</v>
      </c>
      <c r="C764" s="2" t="s">
        <v>9227</v>
      </c>
      <c r="D764" s="2" t="s">
        <v>350</v>
      </c>
      <c r="E764" s="2" t="s">
        <v>351</v>
      </c>
      <c r="F764" s="9" t="n">
        <f aca="false">Precios!R764</f>
        <v>754.95</v>
      </c>
      <c r="G764" s="2" t="n">
        <v>7</v>
      </c>
      <c r="H764" s="10" t="str">
        <f aca="false">Parámetros!$B$28</f>
        <v>Nuevo</v>
      </c>
      <c r="I764" s="10" t="str">
        <f aca="false">Parámetros!$B$29</f>
        <v>Clásica</v>
      </c>
      <c r="J764" s="11" t="s">
        <v>9228</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t="s">
        <v>9229</v>
      </c>
      <c r="P764" s="2" t="s">
        <v>2056</v>
      </c>
      <c r="Q764" s="2" t="s">
        <v>9230</v>
      </c>
      <c r="R764" s="2" t="s">
        <v>9231</v>
      </c>
      <c r="S764" s="2"/>
      <c r="T764" s="2" t="s">
        <v>7329</v>
      </c>
      <c r="U764" s="2" t="n">
        <v>20</v>
      </c>
      <c r="V764" s="2" t="s">
        <v>133</v>
      </c>
      <c r="W764" s="2" t="n">
        <v>20</v>
      </c>
      <c r="X764" s="2" t="s">
        <v>9232</v>
      </c>
      <c r="Y764" s="2" t="s">
        <v>9233</v>
      </c>
      <c r="Z764" s="2" t="s">
        <v>136</v>
      </c>
      <c r="AA764" s="2"/>
      <c r="AB764" s="2"/>
      <c r="AC764" s="2"/>
      <c r="AD764" s="2"/>
      <c r="AE764" s="2"/>
      <c r="AF764" s="2"/>
      <c r="AG764" s="2" t="s">
        <v>9234</v>
      </c>
      <c r="AH764" s="2" t="s">
        <v>9235</v>
      </c>
      <c r="AI764" s="2" t="s">
        <v>9236</v>
      </c>
      <c r="AJ764" s="2"/>
      <c r="AK764" s="2"/>
      <c r="AL764" s="2"/>
      <c r="AM764" s="2"/>
      <c r="AN764" s="2" t="s">
        <v>87</v>
      </c>
      <c r="AO764" s="2" t="s">
        <v>9237</v>
      </c>
      <c r="AP764" s="2" t="s">
        <v>89</v>
      </c>
    </row>
    <row r="765" customFormat="false" ht="15" hidden="false" customHeight="false" outlineLevel="0" collapsed="false">
      <c r="A765" s="8" t="s">
        <v>9238</v>
      </c>
      <c r="B765" s="8" t="s">
        <v>9238</v>
      </c>
      <c r="C765" s="2" t="s">
        <v>9239</v>
      </c>
      <c r="D765" s="2" t="s">
        <v>1059</v>
      </c>
      <c r="E765" s="2" t="s">
        <v>1060</v>
      </c>
      <c r="F765" s="9" t="n">
        <f aca="false">Precios!R765</f>
        <v>1598</v>
      </c>
      <c r="G765" s="2" t="n">
        <v>0</v>
      </c>
      <c r="H765" s="10" t="str">
        <f aca="false">Parámetros!$B$28</f>
        <v>Nuevo</v>
      </c>
      <c r="I765" s="10" t="str">
        <f aca="false">Parámetros!$B$29</f>
        <v>Clásica</v>
      </c>
      <c r="J765" s="11" t="s">
        <v>9240</v>
      </c>
      <c r="K765" s="10" t="str">
        <f aca="false">Parámetros!$B$30</f>
        <v>Mercado Envíos</v>
      </c>
      <c r="L765" s="2" t="str">
        <f aca="false">IF(F765&gt;=Parámetros!$B$7,"Envío gratis (obligatorio en Mercado Libre)",Parámetros!$B$31)</f>
        <v>Envío gratis (obligatorio en Mercado Libre)</v>
      </c>
      <c r="M765" s="10" t="str">
        <f aca="false">Parámetros!$B$32</f>
        <v>No acepto</v>
      </c>
      <c r="N765" s="10" t="str">
        <f aca="false">Parámetros!$B$33</f>
        <v>Sin garantía</v>
      </c>
      <c r="O765" s="2" t="s">
        <v>9241</v>
      </c>
      <c r="P765" s="2" t="s">
        <v>1855</v>
      </c>
      <c r="Q765" s="2" t="s">
        <v>9242</v>
      </c>
      <c r="R765" s="2" t="s">
        <v>9243</v>
      </c>
      <c r="S765" s="2"/>
      <c r="T765" s="2" t="s">
        <v>5415</v>
      </c>
      <c r="U765" s="2" t="n">
        <v>30</v>
      </c>
      <c r="V765" s="2" t="s">
        <v>133</v>
      </c>
      <c r="W765" s="2" t="n">
        <v>30</v>
      </c>
      <c r="X765" s="2" t="s">
        <v>9244</v>
      </c>
      <c r="Y765" s="2" t="s">
        <v>9245</v>
      </c>
      <c r="Z765" s="2" t="s">
        <v>136</v>
      </c>
      <c r="AA765" s="2"/>
      <c r="AB765" s="2"/>
      <c r="AC765" s="2"/>
      <c r="AD765" s="2"/>
      <c r="AE765" s="2"/>
      <c r="AF765" s="2" t="s">
        <v>9246</v>
      </c>
      <c r="AG765" s="2" t="s">
        <v>9247</v>
      </c>
      <c r="AH765" s="2" t="s">
        <v>9248</v>
      </c>
      <c r="AI765" s="2" t="s">
        <v>9249</v>
      </c>
      <c r="AJ765" s="2"/>
      <c r="AK765" s="2"/>
      <c r="AL765" s="2"/>
      <c r="AM765" s="2"/>
      <c r="AN765" s="2" t="s">
        <v>87</v>
      </c>
      <c r="AO765" s="2" t="s">
        <v>9250</v>
      </c>
      <c r="AP765" s="2" t="s">
        <v>89</v>
      </c>
    </row>
    <row r="766" customFormat="false" ht="15" hidden="false" customHeight="false" outlineLevel="0" collapsed="false">
      <c r="A766" s="8" t="s">
        <v>9251</v>
      </c>
      <c r="B766" s="8" t="s">
        <v>9251</v>
      </c>
      <c r="C766" s="2" t="s">
        <v>9252</v>
      </c>
      <c r="D766" s="2" t="s">
        <v>445</v>
      </c>
      <c r="E766" s="2" t="s">
        <v>446</v>
      </c>
      <c r="F766" s="9" t="n">
        <f aca="false">Precios!R766</f>
        <v>636</v>
      </c>
      <c r="G766" s="2" t="n">
        <v>101</v>
      </c>
      <c r="H766" s="10" t="str">
        <f aca="false">Parámetros!$B$28</f>
        <v>Nuevo</v>
      </c>
      <c r="I766" s="10" t="str">
        <f aca="false">Parámetros!$B$29</f>
        <v>Clásica</v>
      </c>
      <c r="J766" s="11" t="s">
        <v>9253</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t="s">
        <v>9254</v>
      </c>
      <c r="P766" s="2" t="s">
        <v>3711</v>
      </c>
      <c r="Q766" s="2" t="s">
        <v>3919</v>
      </c>
      <c r="R766" s="2" t="s">
        <v>3711</v>
      </c>
      <c r="S766" s="2"/>
      <c r="T766" s="2" t="s">
        <v>9255</v>
      </c>
      <c r="U766" s="2" t="n">
        <v>100</v>
      </c>
      <c r="V766" s="2" t="s">
        <v>77</v>
      </c>
      <c r="W766" s="2" t="n">
        <v>1</v>
      </c>
      <c r="X766" s="2" t="s">
        <v>3712</v>
      </c>
      <c r="Y766" s="2" t="s">
        <v>3650</v>
      </c>
      <c r="Z766" s="2" t="s">
        <v>136</v>
      </c>
      <c r="AA766" s="2"/>
      <c r="AB766" s="2"/>
      <c r="AC766" s="2"/>
      <c r="AD766" s="2"/>
      <c r="AE766" s="2"/>
      <c r="AF766" s="2"/>
      <c r="AG766" s="2" t="s">
        <v>9256</v>
      </c>
      <c r="AH766" s="2" t="s">
        <v>9257</v>
      </c>
      <c r="AI766" s="2"/>
      <c r="AJ766" s="2"/>
      <c r="AK766" s="2"/>
      <c r="AL766" s="2"/>
      <c r="AM766" s="2"/>
      <c r="AN766" s="2" t="s">
        <v>87</v>
      </c>
      <c r="AO766" s="2" t="s">
        <v>9258</v>
      </c>
      <c r="AP766" s="2" t="s">
        <v>89</v>
      </c>
    </row>
    <row r="767" customFormat="false" ht="15" hidden="false" customHeight="false" outlineLevel="0" collapsed="false">
      <c r="A767" s="8" t="s">
        <v>9259</v>
      </c>
      <c r="B767" s="8" t="s">
        <v>9259</v>
      </c>
      <c r="C767" s="2" t="s">
        <v>9260</v>
      </c>
      <c r="D767" s="2" t="s">
        <v>68</v>
      </c>
      <c r="E767" s="2" t="s">
        <v>69</v>
      </c>
      <c r="F767" s="9" t="n">
        <f aca="false">Precios!R767</f>
        <v>507.86</v>
      </c>
      <c r="G767" s="2" t="n">
        <v>187</v>
      </c>
      <c r="H767" s="10" t="str">
        <f aca="false">Parámetros!$B$28</f>
        <v>Nuevo</v>
      </c>
      <c r="I767" s="10" t="str">
        <f aca="false">Parámetros!$B$29</f>
        <v>Clásica</v>
      </c>
      <c r="J767" s="11" t="s">
        <v>9261</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t="s">
        <v>9262</v>
      </c>
      <c r="P767" s="2" t="s">
        <v>9263</v>
      </c>
      <c r="Q767" s="2" t="s">
        <v>336</v>
      </c>
      <c r="R767" s="2" t="s">
        <v>9264</v>
      </c>
      <c r="S767" s="2"/>
      <c r="T767" s="2" t="s">
        <v>5388</v>
      </c>
      <c r="U767" s="2" t="n">
        <v>30</v>
      </c>
      <c r="V767" s="2" t="s">
        <v>220</v>
      </c>
      <c r="W767" s="2" t="n">
        <v>30</v>
      </c>
      <c r="X767" s="2" t="s">
        <v>9265</v>
      </c>
      <c r="Y767" s="2" t="s">
        <v>3054</v>
      </c>
      <c r="Z767" s="2" t="s">
        <v>136</v>
      </c>
      <c r="AA767" s="2"/>
      <c r="AB767" s="2"/>
      <c r="AC767" s="2"/>
      <c r="AD767" s="2"/>
      <c r="AE767" s="2"/>
      <c r="AF767" s="2"/>
      <c r="AG767" s="2" t="s">
        <v>9266</v>
      </c>
      <c r="AH767" s="2" t="s">
        <v>9267</v>
      </c>
      <c r="AI767" s="2"/>
      <c r="AJ767" s="2"/>
      <c r="AK767" s="2"/>
      <c r="AL767" s="2"/>
      <c r="AM767" s="2"/>
      <c r="AN767" s="2" t="s">
        <v>87</v>
      </c>
      <c r="AO767" s="2" t="s">
        <v>9268</v>
      </c>
      <c r="AP767" s="2" t="s">
        <v>89</v>
      </c>
    </row>
    <row r="768" customFormat="false" ht="15" hidden="false" customHeight="false" outlineLevel="0" collapsed="false">
      <c r="A768" s="8" t="s">
        <v>9269</v>
      </c>
      <c r="B768" s="8" t="s">
        <v>9269</v>
      </c>
      <c r="C768" s="2" t="s">
        <v>9270</v>
      </c>
      <c r="D768" s="2" t="s">
        <v>750</v>
      </c>
      <c r="E768" s="2" t="s">
        <v>751</v>
      </c>
      <c r="F768" s="9" t="n">
        <f aca="false">Precios!R768</f>
        <v>534</v>
      </c>
      <c r="G768" s="2" t="n">
        <v>5</v>
      </c>
      <c r="H768" s="10" t="str">
        <f aca="false">Parámetros!$B$28</f>
        <v>Nuevo</v>
      </c>
      <c r="I768" s="10" t="str">
        <f aca="false">Parámetros!$B$29</f>
        <v>Clásica</v>
      </c>
      <c r="J768" s="11" t="s">
        <v>9271</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t="s">
        <v>9272</v>
      </c>
      <c r="P768" s="2" t="s">
        <v>8426</v>
      </c>
      <c r="Q768" s="2" t="s">
        <v>1734</v>
      </c>
      <c r="R768" s="2" t="s">
        <v>8426</v>
      </c>
      <c r="S768" s="2"/>
      <c r="T768" s="2" t="s">
        <v>9273</v>
      </c>
      <c r="U768" s="2" t="n">
        <v>90</v>
      </c>
      <c r="V768" s="2" t="s">
        <v>77</v>
      </c>
      <c r="W768" s="2" t="n">
        <v>1</v>
      </c>
      <c r="X768" s="2" t="s">
        <v>8428</v>
      </c>
      <c r="Y768" s="2" t="s">
        <v>9274</v>
      </c>
      <c r="Z768" s="2" t="s">
        <v>136</v>
      </c>
      <c r="AA768" s="2"/>
      <c r="AB768" s="2"/>
      <c r="AC768" s="2"/>
      <c r="AD768" s="2"/>
      <c r="AE768" s="2"/>
      <c r="AF768" s="2"/>
      <c r="AG768" s="2" t="s">
        <v>9275</v>
      </c>
      <c r="AH768" s="2" t="s">
        <v>9276</v>
      </c>
      <c r="AI768" s="2" t="s">
        <v>9277</v>
      </c>
      <c r="AJ768" s="2"/>
      <c r="AK768" s="2"/>
      <c r="AL768" s="2"/>
      <c r="AM768" s="2"/>
      <c r="AN768" s="2" t="s">
        <v>87</v>
      </c>
      <c r="AO768" s="2" t="s">
        <v>9278</v>
      </c>
      <c r="AP768" s="2" t="s">
        <v>89</v>
      </c>
    </row>
    <row r="769" customFormat="false" ht="15" hidden="false" customHeight="false" outlineLevel="0" collapsed="false">
      <c r="A769" s="8" t="s">
        <v>9279</v>
      </c>
      <c r="B769" s="8" t="s">
        <v>9279</v>
      </c>
      <c r="C769" s="2" t="s">
        <v>9280</v>
      </c>
      <c r="D769" s="2" t="s">
        <v>240</v>
      </c>
      <c r="E769" s="2" t="s">
        <v>241</v>
      </c>
      <c r="F769" s="9" t="n">
        <f aca="false">Precios!R769</f>
        <v>405</v>
      </c>
      <c r="G769" s="2" t="n">
        <v>24</v>
      </c>
      <c r="H769" s="10" t="str">
        <f aca="false">Parámetros!$B$28</f>
        <v>Nuevo</v>
      </c>
      <c r="I769" s="10" t="str">
        <f aca="false">Parámetros!$B$29</f>
        <v>Clásica</v>
      </c>
      <c r="J769" s="11" t="s">
        <v>9281</v>
      </c>
      <c r="K769" s="10" t="str">
        <f aca="false">Parámetros!$B$30</f>
        <v>Mercado Envíos</v>
      </c>
      <c r="L769" s="2" t="str">
        <f aca="false">IF(F769&gt;=Parámetros!$B$7,"Envío gratis (obligatorio en Mercado Libre)",Parámetros!$B$31)</f>
        <v>Envío gratis (obligatorio en Mercado Libre)</v>
      </c>
      <c r="M769" s="10" t="str">
        <f aca="false">Parámetros!$B$32</f>
        <v>No acepto</v>
      </c>
      <c r="N769" s="10" t="str">
        <f aca="false">Parámetros!$B$33</f>
        <v>Sin garantía</v>
      </c>
      <c r="O769" s="2" t="s">
        <v>9282</v>
      </c>
      <c r="P769" s="2" t="s">
        <v>9283</v>
      </c>
      <c r="Q769" s="2" t="s">
        <v>129</v>
      </c>
      <c r="R769" s="2" t="s">
        <v>9283</v>
      </c>
      <c r="S769" s="2"/>
      <c r="T769" s="2" t="s">
        <v>9284</v>
      </c>
      <c r="U769" s="2" t="n">
        <v>100</v>
      </c>
      <c r="V769" s="2" t="s">
        <v>1736</v>
      </c>
      <c r="W769" s="2" t="n">
        <v>100</v>
      </c>
      <c r="X769" s="2" t="s">
        <v>9285</v>
      </c>
      <c r="Y769" s="2" t="s">
        <v>9286</v>
      </c>
      <c r="Z769" s="2" t="s">
        <v>136</v>
      </c>
      <c r="AA769" s="2"/>
      <c r="AB769" s="2"/>
      <c r="AC769" s="2"/>
      <c r="AD769" s="2"/>
      <c r="AE769" s="2"/>
      <c r="AF769" s="2" t="s">
        <v>9287</v>
      </c>
      <c r="AG769" s="2" t="s">
        <v>9288</v>
      </c>
      <c r="AH769" s="2" t="s">
        <v>9289</v>
      </c>
      <c r="AI769" s="2" t="s">
        <v>9290</v>
      </c>
      <c r="AJ769" s="2"/>
      <c r="AK769" s="2"/>
      <c r="AL769" s="2"/>
      <c r="AM769" s="2"/>
      <c r="AN769" s="2" t="s">
        <v>87</v>
      </c>
      <c r="AO769" s="2" t="s">
        <v>9291</v>
      </c>
      <c r="AP769" s="2" t="s">
        <v>89</v>
      </c>
    </row>
    <row r="770" customFormat="false" ht="15" hidden="false" customHeight="false" outlineLevel="0" collapsed="false">
      <c r="A770" s="8" t="s">
        <v>9292</v>
      </c>
      <c r="B770" s="8" t="s">
        <v>9292</v>
      </c>
      <c r="C770" s="2" t="s">
        <v>9293</v>
      </c>
      <c r="D770" s="2" t="s">
        <v>350</v>
      </c>
      <c r="E770" s="2" t="s">
        <v>351</v>
      </c>
      <c r="F770" s="9" t="n">
        <f aca="false">Precios!R770</f>
        <v>1008.18</v>
      </c>
      <c r="G770" s="2" t="n">
        <v>19</v>
      </c>
      <c r="H770" s="10" t="str">
        <f aca="false">Parámetros!$B$28</f>
        <v>Nuevo</v>
      </c>
      <c r="I770" s="10" t="str">
        <f aca="false">Parámetros!$B$29</f>
        <v>Clásica</v>
      </c>
      <c r="J770" s="11" t="s">
        <v>9294</v>
      </c>
      <c r="K770" s="10" t="str">
        <f aca="false">Parámetros!$B$30</f>
        <v>Mercado Envíos</v>
      </c>
      <c r="L770" s="2" t="str">
        <f aca="false">IF(F770&gt;=Parámetros!$B$7,"Envío gratis (obligatorio en Mercado Libre)",Parámetros!$B$31)</f>
        <v>Envío gratis (obligatorio en Mercado Libre)</v>
      </c>
      <c r="M770" s="10" t="str">
        <f aca="false">Parámetros!$B$32</f>
        <v>No acepto</v>
      </c>
      <c r="N770" s="10" t="str">
        <f aca="false">Parámetros!$B$33</f>
        <v>Sin garantía</v>
      </c>
      <c r="O770" s="2" t="s">
        <v>9295</v>
      </c>
      <c r="P770" s="2" t="s">
        <v>9296</v>
      </c>
      <c r="Q770" s="2" t="s">
        <v>3856</v>
      </c>
      <c r="R770" s="2" t="s">
        <v>9296</v>
      </c>
      <c r="S770" s="2"/>
      <c r="T770" s="2" t="s">
        <v>9297</v>
      </c>
      <c r="U770" s="2" t="n">
        <v>4</v>
      </c>
      <c r="V770" s="2" t="s">
        <v>1736</v>
      </c>
      <c r="W770" s="2" t="n">
        <v>4</v>
      </c>
      <c r="X770" s="2" t="s">
        <v>9298</v>
      </c>
      <c r="Y770" s="2" t="s">
        <v>9299</v>
      </c>
      <c r="Z770" s="2" t="s">
        <v>136</v>
      </c>
      <c r="AA770" s="2"/>
      <c r="AB770" s="2"/>
      <c r="AC770" s="2"/>
      <c r="AD770" s="2"/>
      <c r="AE770" s="2"/>
      <c r="AF770" s="2"/>
      <c r="AG770" s="2" t="s">
        <v>9300</v>
      </c>
      <c r="AH770" s="2" t="s">
        <v>9301</v>
      </c>
      <c r="AI770" s="2" t="s">
        <v>9302</v>
      </c>
      <c r="AJ770" s="2"/>
      <c r="AK770" s="2"/>
      <c r="AL770" s="2"/>
      <c r="AM770" s="2"/>
      <c r="AN770" s="2" t="s">
        <v>87</v>
      </c>
      <c r="AO770" s="2" t="s">
        <v>9303</v>
      </c>
      <c r="AP770" s="2" t="s">
        <v>89</v>
      </c>
    </row>
    <row r="771" customFormat="false" ht="15" hidden="false" customHeight="false" outlineLevel="0" collapsed="false">
      <c r="A771" s="8" t="s">
        <v>9304</v>
      </c>
      <c r="B771" s="8" t="s">
        <v>9304</v>
      </c>
      <c r="C771" s="2" t="s">
        <v>9305</v>
      </c>
      <c r="D771" s="2" t="s">
        <v>6709</v>
      </c>
      <c r="E771" s="2" t="s">
        <v>6710</v>
      </c>
      <c r="F771" s="9" t="n">
        <f aca="false">Precios!R771</f>
        <v>98</v>
      </c>
      <c r="G771" s="2" t="n">
        <v>63</v>
      </c>
      <c r="H771" s="10" t="str">
        <f aca="false">Parámetros!$B$28</f>
        <v>Nuevo</v>
      </c>
      <c r="I771" s="10" t="str">
        <f aca="false">Parámetros!$B$29</f>
        <v>Clásica</v>
      </c>
      <c r="J771" s="11" t="s">
        <v>9306</v>
      </c>
      <c r="K771" s="10" t="str">
        <f aca="false">Parámetros!$B$30</f>
        <v>Mercado Envíos</v>
      </c>
      <c r="L771" s="2" t="str">
        <f aca="false">IF(F771&gt;=Parámetros!$B$7,"Envío gratis (obligatorio en Mercado Libre)",Parámetros!$B$31)</f>
        <v>A cargo del comprador</v>
      </c>
      <c r="M771" s="10" t="str">
        <f aca="false">Parámetros!$B$32</f>
        <v>No acepto</v>
      </c>
      <c r="N771" s="10" t="str">
        <f aca="false">Parámetros!$B$33</f>
        <v>Sin garantía</v>
      </c>
      <c r="O771" s="2" t="s">
        <v>9307</v>
      </c>
      <c r="P771" s="2" t="s">
        <v>6774</v>
      </c>
      <c r="Q771" s="2" t="s">
        <v>6195</v>
      </c>
      <c r="R771" s="2" t="s">
        <v>6775</v>
      </c>
      <c r="S771" s="2" t="s">
        <v>9308</v>
      </c>
      <c r="T771" s="2" t="s">
        <v>9309</v>
      </c>
      <c r="U771" s="2" t="n">
        <v>153</v>
      </c>
      <c r="V771" s="2" t="s">
        <v>77</v>
      </c>
      <c r="W771" s="2" t="n">
        <v>1</v>
      </c>
      <c r="X771" s="2"/>
      <c r="Y771" s="2"/>
      <c r="Z771" s="2"/>
      <c r="AA771" s="2"/>
      <c r="AB771" s="2"/>
      <c r="AC771" s="2"/>
      <c r="AD771" s="2"/>
      <c r="AE771" s="2"/>
      <c r="AF771" s="2"/>
      <c r="AG771" s="2" t="s">
        <v>9310</v>
      </c>
      <c r="AH771" s="2" t="s">
        <v>9311</v>
      </c>
      <c r="AI771" s="2" t="s">
        <v>9312</v>
      </c>
      <c r="AJ771" s="2"/>
      <c r="AK771" s="2"/>
      <c r="AL771" s="2"/>
      <c r="AM771" s="2"/>
      <c r="AN771" s="2" t="s">
        <v>175</v>
      </c>
      <c r="AO771" s="2" t="s">
        <v>9313</v>
      </c>
      <c r="AP771" s="2" t="s">
        <v>89</v>
      </c>
    </row>
    <row r="772" customFormat="false" ht="15" hidden="false" customHeight="false" outlineLevel="0" collapsed="false">
      <c r="A772" s="8" t="s">
        <v>9314</v>
      </c>
      <c r="B772" s="8" t="s">
        <v>9314</v>
      </c>
      <c r="C772" s="2" t="s">
        <v>9315</v>
      </c>
      <c r="D772" s="2" t="s">
        <v>68</v>
      </c>
      <c r="E772" s="2" t="s">
        <v>69</v>
      </c>
      <c r="F772" s="9" t="n">
        <f aca="false">Precios!R772</f>
        <v>2404.15</v>
      </c>
      <c r="G772" s="2" t="n">
        <v>18</v>
      </c>
      <c r="H772" s="10" t="str">
        <f aca="false">Parámetros!$B$28</f>
        <v>Nuevo</v>
      </c>
      <c r="I772" s="10" t="str">
        <f aca="false">Parámetros!$B$29</f>
        <v>Clásica</v>
      </c>
      <c r="J772" s="11" t="s">
        <v>9316</v>
      </c>
      <c r="K772" s="10" t="str">
        <f aca="false">Parámetros!$B$30</f>
        <v>Mercado Envíos</v>
      </c>
      <c r="L772" s="2" t="str">
        <f aca="false">IF(F772&gt;=Parámetros!$B$7,"Envío gratis (obligatorio en Mercado Libre)",Parámetros!$B$31)</f>
        <v>Envío gratis (obligatorio en Mercado Libre)</v>
      </c>
      <c r="M772" s="10" t="str">
        <f aca="false">Parámetros!$B$32</f>
        <v>No acepto</v>
      </c>
      <c r="N772" s="10" t="str">
        <f aca="false">Parámetros!$B$33</f>
        <v>Sin garantía</v>
      </c>
      <c r="O772" s="2" t="s">
        <v>9317</v>
      </c>
      <c r="P772" s="2" t="s">
        <v>9318</v>
      </c>
      <c r="Q772" s="2" t="s">
        <v>1098</v>
      </c>
      <c r="R772" s="2" t="s">
        <v>9318</v>
      </c>
      <c r="S772" s="2"/>
      <c r="T772" s="2" t="s">
        <v>5415</v>
      </c>
      <c r="U772" s="2" t="n">
        <v>30</v>
      </c>
      <c r="V772" s="2" t="s">
        <v>133</v>
      </c>
      <c r="W772" s="2" t="n">
        <v>30</v>
      </c>
      <c r="X772" s="2" t="s">
        <v>9319</v>
      </c>
      <c r="Y772" s="2" t="s">
        <v>3545</v>
      </c>
      <c r="Z772" s="2" t="s">
        <v>136</v>
      </c>
      <c r="AA772" s="2"/>
      <c r="AB772" s="2"/>
      <c r="AC772" s="2"/>
      <c r="AD772" s="2"/>
      <c r="AE772" s="2"/>
      <c r="AF772" s="2"/>
      <c r="AG772" s="2" t="s">
        <v>9320</v>
      </c>
      <c r="AH772" s="2" t="s">
        <v>9321</v>
      </c>
      <c r="AI772" s="2"/>
      <c r="AJ772" s="2"/>
      <c r="AK772" s="2"/>
      <c r="AL772" s="2"/>
      <c r="AM772" s="2"/>
      <c r="AN772" s="2" t="s">
        <v>87</v>
      </c>
      <c r="AO772" s="2" t="s">
        <v>9322</v>
      </c>
      <c r="AP772" s="2" t="s">
        <v>89</v>
      </c>
    </row>
    <row r="773" customFormat="false" ht="15" hidden="false" customHeight="false" outlineLevel="0" collapsed="false">
      <c r="A773" s="8" t="s">
        <v>9323</v>
      </c>
      <c r="B773" s="8" t="s">
        <v>9323</v>
      </c>
      <c r="C773" s="2" t="s">
        <v>9324</v>
      </c>
      <c r="D773" s="2" t="s">
        <v>750</v>
      </c>
      <c r="E773" s="2" t="s">
        <v>751</v>
      </c>
      <c r="F773" s="9" t="n">
        <f aca="false">Precios!R773</f>
        <v>231</v>
      </c>
      <c r="G773" s="2" t="n">
        <v>0</v>
      </c>
      <c r="H773" s="10" t="str">
        <f aca="false">Parámetros!$B$28</f>
        <v>Nuevo</v>
      </c>
      <c r="I773" s="10" t="str">
        <f aca="false">Parámetros!$B$29</f>
        <v>Clásica</v>
      </c>
      <c r="J773" s="11" t="s">
        <v>9325</v>
      </c>
      <c r="K773" s="10" t="str">
        <f aca="false">Parámetros!$B$30</f>
        <v>Mercado Envíos</v>
      </c>
      <c r="L773" s="2" t="str">
        <f aca="false">IF(F773&gt;=Parámetros!$B$7,"Envío gratis (obligatorio en Mercado Libre)",Parámetros!$B$31)</f>
        <v>A cargo del comprador</v>
      </c>
      <c r="M773" s="10" t="str">
        <f aca="false">Parámetros!$B$32</f>
        <v>No acepto</v>
      </c>
      <c r="N773" s="10" t="str">
        <f aca="false">Parámetros!$B$33</f>
        <v>Sin garantía</v>
      </c>
      <c r="O773" s="2" t="s">
        <v>9326</v>
      </c>
      <c r="P773" s="2" t="s">
        <v>9327</v>
      </c>
      <c r="Q773" s="2" t="s">
        <v>7785</v>
      </c>
      <c r="R773" s="2" t="s">
        <v>5429</v>
      </c>
      <c r="S773" s="2" t="s">
        <v>9328</v>
      </c>
      <c r="T773" s="2" t="s">
        <v>7788</v>
      </c>
      <c r="U773" s="2" t="n">
        <v>50</v>
      </c>
      <c r="V773" s="2" t="s">
        <v>77</v>
      </c>
      <c r="W773" s="2" t="n">
        <v>1</v>
      </c>
      <c r="X773" s="2" t="s">
        <v>8169</v>
      </c>
      <c r="Y773" s="2"/>
      <c r="Z773" s="2" t="s">
        <v>4114</v>
      </c>
      <c r="AA773" s="2" t="s">
        <v>9329</v>
      </c>
      <c r="AB773" s="2"/>
      <c r="AC773" s="2"/>
      <c r="AD773" s="2"/>
      <c r="AE773" s="2"/>
      <c r="AF773" s="2"/>
      <c r="AG773" s="2" t="s">
        <v>9330</v>
      </c>
      <c r="AH773" s="2" t="s">
        <v>9331</v>
      </c>
      <c r="AI773" s="2"/>
      <c r="AJ773" s="2"/>
      <c r="AK773" s="2"/>
      <c r="AL773" s="2"/>
      <c r="AM773" s="2"/>
      <c r="AN773" s="2" t="s">
        <v>87</v>
      </c>
      <c r="AO773" s="2" t="s">
        <v>9332</v>
      </c>
      <c r="AP773" s="2" t="s">
        <v>89</v>
      </c>
    </row>
    <row r="774" customFormat="false" ht="15" hidden="false" customHeight="false" outlineLevel="0" collapsed="false">
      <c r="A774" s="8" t="s">
        <v>9333</v>
      </c>
      <c r="B774" s="8" t="s">
        <v>9333</v>
      </c>
      <c r="C774" s="2" t="s">
        <v>9334</v>
      </c>
      <c r="D774" s="2" t="s">
        <v>4645</v>
      </c>
      <c r="E774" s="2" t="s">
        <v>4646</v>
      </c>
      <c r="F774" s="9" t="n">
        <f aca="false">Precios!R774</f>
        <v>82</v>
      </c>
      <c r="G774" s="2" t="n">
        <v>144</v>
      </c>
      <c r="H774" s="10" t="str">
        <f aca="false">Parámetros!$B$28</f>
        <v>Nuevo</v>
      </c>
      <c r="I774" s="10" t="str">
        <f aca="false">Parámetros!$B$29</f>
        <v>Clásica</v>
      </c>
      <c r="J774" s="11" t="s">
        <v>9335</v>
      </c>
      <c r="K774" s="10" t="str">
        <f aca="false">Parámetros!$B$30</f>
        <v>Mercado Envíos</v>
      </c>
      <c r="L774" s="2" t="str">
        <f aca="false">IF(F774&gt;=Parámetros!$B$7,"Envío gratis (obligatorio en Mercado Libre)",Parámetros!$B$31)</f>
        <v>A cargo del comprador</v>
      </c>
      <c r="M774" s="10" t="str">
        <f aca="false">Parámetros!$B$32</f>
        <v>No acepto</v>
      </c>
      <c r="N774" s="10" t="str">
        <f aca="false">Parámetros!$B$33</f>
        <v>Sin garantía</v>
      </c>
      <c r="O774" s="2" t="s">
        <v>9336</v>
      </c>
      <c r="P774" s="2" t="s">
        <v>7619</v>
      </c>
      <c r="Q774" s="2"/>
      <c r="R774" s="2" t="s">
        <v>9337</v>
      </c>
      <c r="S774" s="2" t="s">
        <v>9338</v>
      </c>
      <c r="T774" s="2" t="s">
        <v>9339</v>
      </c>
      <c r="U774" s="2" t="n">
        <v>6</v>
      </c>
      <c r="V774" s="2" t="s">
        <v>171</v>
      </c>
      <c r="W774" s="2" t="n">
        <v>1</v>
      </c>
      <c r="X774" s="2"/>
      <c r="Y774" s="2"/>
      <c r="Z774" s="2"/>
      <c r="AA774" s="2"/>
      <c r="AB774" s="2"/>
      <c r="AC774" s="2"/>
      <c r="AD774" s="2"/>
      <c r="AE774" s="2"/>
      <c r="AF774" s="2"/>
      <c r="AG774" s="2" t="s">
        <v>9340</v>
      </c>
      <c r="AH774" s="2" t="s">
        <v>9341</v>
      </c>
      <c r="AI774" s="2" t="s">
        <v>9342</v>
      </c>
      <c r="AJ774" s="2"/>
      <c r="AK774" s="2"/>
      <c r="AL774" s="2"/>
      <c r="AM774" s="2"/>
      <c r="AN774" s="2" t="s">
        <v>175</v>
      </c>
      <c r="AO774" s="2" t="s">
        <v>9343</v>
      </c>
      <c r="AP774" s="2" t="s">
        <v>89</v>
      </c>
    </row>
    <row r="775" customFormat="false" ht="15" hidden="false" customHeight="false" outlineLevel="0" collapsed="false">
      <c r="A775" s="8" t="s">
        <v>9344</v>
      </c>
      <c r="B775" s="8" t="s">
        <v>9344</v>
      </c>
      <c r="C775" s="2" t="s">
        <v>9345</v>
      </c>
      <c r="D775" s="2" t="s">
        <v>1093</v>
      </c>
      <c r="E775" s="2" t="s">
        <v>1094</v>
      </c>
      <c r="F775" s="9" t="n">
        <f aca="false">Precios!R775</f>
        <v>601.24</v>
      </c>
      <c r="G775" s="2" t="n">
        <v>74</v>
      </c>
      <c r="H775" s="10" t="str">
        <f aca="false">Parámetros!$B$28</f>
        <v>Nuevo</v>
      </c>
      <c r="I775" s="10" t="str">
        <f aca="false">Parámetros!$B$29</f>
        <v>Clásica</v>
      </c>
      <c r="J775" s="11" t="s">
        <v>9346</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9347</v>
      </c>
      <c r="P775" s="2" t="s">
        <v>3114</v>
      </c>
      <c r="Q775" s="2" t="s">
        <v>73</v>
      </c>
      <c r="R775" s="2"/>
      <c r="S775" s="2"/>
      <c r="T775" s="2" t="s">
        <v>1431</v>
      </c>
      <c r="U775" s="2" t="n">
        <v>6</v>
      </c>
      <c r="V775" s="2" t="s">
        <v>1432</v>
      </c>
      <c r="W775" s="2" t="n">
        <v>6</v>
      </c>
      <c r="X775" s="2" t="s">
        <v>9348</v>
      </c>
      <c r="Y775" s="2" t="s">
        <v>9349</v>
      </c>
      <c r="Z775" s="2" t="s">
        <v>1435</v>
      </c>
      <c r="AA775" s="2"/>
      <c r="AB775" s="2"/>
      <c r="AC775" s="2"/>
      <c r="AD775" s="2"/>
      <c r="AE775" s="2"/>
      <c r="AF775" s="2"/>
      <c r="AG775" s="2" t="s">
        <v>9350</v>
      </c>
      <c r="AH775" s="2" t="s">
        <v>9351</v>
      </c>
      <c r="AI775" s="2" t="s">
        <v>9352</v>
      </c>
      <c r="AJ775" s="2"/>
      <c r="AK775" s="2"/>
      <c r="AL775" s="2"/>
      <c r="AM775" s="2"/>
      <c r="AN775" s="2" t="s">
        <v>87</v>
      </c>
      <c r="AO775" s="2" t="s">
        <v>9353</v>
      </c>
      <c r="AP775" s="2" t="s">
        <v>89</v>
      </c>
    </row>
    <row r="776" customFormat="false" ht="15" hidden="false" customHeight="false" outlineLevel="0" collapsed="false">
      <c r="A776" s="8" t="s">
        <v>9354</v>
      </c>
      <c r="B776" s="8" t="s">
        <v>9354</v>
      </c>
      <c r="C776" s="2" t="s">
        <v>9355</v>
      </c>
      <c r="D776" s="2" t="s">
        <v>1811</v>
      </c>
      <c r="E776" s="2" t="s">
        <v>1812</v>
      </c>
      <c r="F776" s="9" t="n">
        <f aca="false">Precios!R776</f>
        <v>223</v>
      </c>
      <c r="G776" s="2" t="n">
        <v>129</v>
      </c>
      <c r="H776" s="10" t="str">
        <f aca="false">Parámetros!$B$28</f>
        <v>Nuevo</v>
      </c>
      <c r="I776" s="10" t="str">
        <f aca="false">Parámetros!$B$29</f>
        <v>Clásica</v>
      </c>
      <c r="J776" s="11" t="s">
        <v>9356</v>
      </c>
      <c r="K776" s="10" t="str">
        <f aca="false">Parámetros!$B$30</f>
        <v>Mercado Envíos</v>
      </c>
      <c r="L776" s="2" t="str">
        <f aca="false">IF(F776&gt;=Parámetros!$B$7,"Envío gratis (obligatorio en Mercado Libre)",Parámetros!$B$31)</f>
        <v>A cargo del comprador</v>
      </c>
      <c r="M776" s="10" t="str">
        <f aca="false">Parámetros!$B$32</f>
        <v>No acepto</v>
      </c>
      <c r="N776" s="10" t="str">
        <f aca="false">Parámetros!$B$33</f>
        <v>Sin garantía</v>
      </c>
      <c r="O776" s="2" t="s">
        <v>9357</v>
      </c>
      <c r="P776" s="2" t="s">
        <v>9358</v>
      </c>
      <c r="Q776" s="2" t="s">
        <v>791</v>
      </c>
      <c r="R776" s="2" t="s">
        <v>2316</v>
      </c>
      <c r="S776" s="2"/>
      <c r="T776" s="2" t="s">
        <v>8803</v>
      </c>
      <c r="U776" s="2" t="n">
        <v>72</v>
      </c>
      <c r="V776" s="2" t="s">
        <v>100</v>
      </c>
      <c r="W776" s="2" t="n">
        <v>1</v>
      </c>
      <c r="X776" s="2" t="s">
        <v>9359</v>
      </c>
      <c r="Y776" s="2" t="s">
        <v>9360</v>
      </c>
      <c r="Z776" s="2" t="s">
        <v>341</v>
      </c>
      <c r="AA776" s="2"/>
      <c r="AB776" s="2"/>
      <c r="AC776" s="2"/>
      <c r="AD776" s="2"/>
      <c r="AE776" s="2"/>
      <c r="AF776" s="2"/>
      <c r="AG776" s="2" t="s">
        <v>9361</v>
      </c>
      <c r="AH776" s="2" t="s">
        <v>9362</v>
      </c>
      <c r="AI776" s="2" t="s">
        <v>9363</v>
      </c>
      <c r="AJ776" s="2"/>
      <c r="AK776" s="2"/>
      <c r="AL776" s="2"/>
      <c r="AM776" s="2"/>
      <c r="AN776" s="2" t="s">
        <v>87</v>
      </c>
      <c r="AO776" s="2" t="s">
        <v>9364</v>
      </c>
      <c r="AP776" s="2" t="s">
        <v>89</v>
      </c>
    </row>
    <row r="777" customFormat="false" ht="15" hidden="false" customHeight="false" outlineLevel="0" collapsed="false">
      <c r="A777" s="8" t="s">
        <v>9365</v>
      </c>
      <c r="B777" s="8" t="s">
        <v>9365</v>
      </c>
      <c r="C777" s="2" t="s">
        <v>9366</v>
      </c>
      <c r="D777" s="2" t="s">
        <v>750</v>
      </c>
      <c r="E777" s="2" t="s">
        <v>751</v>
      </c>
      <c r="F777" s="9" t="n">
        <f aca="false">Precios!R777</f>
        <v>469</v>
      </c>
      <c r="G777" s="2" t="n">
        <v>19</v>
      </c>
      <c r="H777" s="10" t="str">
        <f aca="false">Parámetros!$B$28</f>
        <v>Nuevo</v>
      </c>
      <c r="I777" s="10" t="str">
        <f aca="false">Parámetros!$B$29</f>
        <v>Clásica</v>
      </c>
      <c r="J777" s="11" t="s">
        <v>9367</v>
      </c>
      <c r="K777" s="10" t="str">
        <f aca="false">Parámetros!$B$30</f>
        <v>Mercado Envíos</v>
      </c>
      <c r="L777" s="2" t="str">
        <f aca="false">IF(F777&gt;=Parámetros!$B$7,"Envío gratis (obligatorio en Mercado Libre)",Parámetros!$B$31)</f>
        <v>Envío gratis (obligatorio en Mercado Libre)</v>
      </c>
      <c r="M777" s="10" t="str">
        <f aca="false">Parámetros!$B$32</f>
        <v>No acepto</v>
      </c>
      <c r="N777" s="10" t="str">
        <f aca="false">Parámetros!$B$33</f>
        <v>Sin garantía</v>
      </c>
      <c r="O777" s="2" t="s">
        <v>9368</v>
      </c>
      <c r="P777" s="2" t="s">
        <v>7413</v>
      </c>
      <c r="Q777" s="2" t="s">
        <v>910</v>
      </c>
      <c r="R777" s="2" t="s">
        <v>1359</v>
      </c>
      <c r="S777" s="2"/>
      <c r="T777" s="2" t="s">
        <v>248</v>
      </c>
      <c r="U777" s="2" t="n">
        <v>150</v>
      </c>
      <c r="V777" s="2" t="s">
        <v>77</v>
      </c>
      <c r="W777" s="2" t="n">
        <v>1</v>
      </c>
      <c r="X777" s="2" t="s">
        <v>9369</v>
      </c>
      <c r="Y777" s="2" t="s">
        <v>9370</v>
      </c>
      <c r="Z777" s="2" t="s">
        <v>136</v>
      </c>
      <c r="AA777" s="2" t="s">
        <v>9371</v>
      </c>
      <c r="AB777" s="2"/>
      <c r="AC777" s="2"/>
      <c r="AD777" s="2"/>
      <c r="AE777" s="2"/>
      <c r="AF777" s="2"/>
      <c r="AG777" s="2" t="s">
        <v>9372</v>
      </c>
      <c r="AH777" s="2" t="s">
        <v>9373</v>
      </c>
      <c r="AI777" s="2" t="s">
        <v>9374</v>
      </c>
      <c r="AJ777" s="2"/>
      <c r="AK777" s="2"/>
      <c r="AL777" s="2"/>
      <c r="AM777" s="2"/>
      <c r="AN777" s="2" t="s">
        <v>87</v>
      </c>
      <c r="AO777" s="2" t="s">
        <v>9375</v>
      </c>
      <c r="AP777" s="2" t="s">
        <v>89</v>
      </c>
    </row>
    <row r="778" customFormat="false" ht="15" hidden="false" customHeight="false" outlineLevel="0" collapsed="false">
      <c r="A778" s="8" t="s">
        <v>9376</v>
      </c>
      <c r="B778" s="8" t="s">
        <v>9376</v>
      </c>
      <c r="C778" s="2" t="s">
        <v>9377</v>
      </c>
      <c r="D778" s="2" t="s">
        <v>8491</v>
      </c>
      <c r="E778" s="2" t="s">
        <v>8492</v>
      </c>
      <c r="F778" s="9" t="n">
        <f aca="false">Precios!R778</f>
        <v>846</v>
      </c>
      <c r="G778" s="2" t="n">
        <v>15</v>
      </c>
      <c r="H778" s="10" t="str">
        <f aca="false">Parámetros!$B$28</f>
        <v>Nuevo</v>
      </c>
      <c r="I778" s="10" t="str">
        <f aca="false">Parámetros!$B$29</f>
        <v>Clásica</v>
      </c>
      <c r="J778" s="11" t="s">
        <v>9378</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t="s">
        <v>9379</v>
      </c>
      <c r="P778" s="2" t="s">
        <v>9380</v>
      </c>
      <c r="Q778" s="2" t="s">
        <v>8496</v>
      </c>
      <c r="R778" s="2" t="s">
        <v>9381</v>
      </c>
      <c r="S778" s="2" t="s">
        <v>9382</v>
      </c>
      <c r="T778" s="2" t="s">
        <v>8497</v>
      </c>
      <c r="U778" s="2" t="n">
        <v>1</v>
      </c>
      <c r="V778" s="2" t="s">
        <v>9383</v>
      </c>
      <c r="W778" s="2" t="n">
        <v>1</v>
      </c>
      <c r="X778" s="2"/>
      <c r="Y778" s="2"/>
      <c r="Z778" s="2"/>
      <c r="AA778" s="2"/>
      <c r="AB778" s="2"/>
      <c r="AC778" s="2"/>
      <c r="AD778" s="2"/>
      <c r="AE778" s="2"/>
      <c r="AF778" s="2"/>
      <c r="AG778" s="2" t="s">
        <v>9384</v>
      </c>
      <c r="AH778" s="2" t="s">
        <v>9385</v>
      </c>
      <c r="AI778" s="2" t="s">
        <v>9386</v>
      </c>
      <c r="AJ778" s="2" t="s">
        <v>9387</v>
      </c>
      <c r="AK778" s="2" t="s">
        <v>9388</v>
      </c>
      <c r="AL778" s="2"/>
      <c r="AM778" s="2"/>
      <c r="AN778" s="2" t="s">
        <v>87</v>
      </c>
      <c r="AO778" s="2" t="s">
        <v>9389</v>
      </c>
      <c r="AP778" s="2" t="s">
        <v>89</v>
      </c>
    </row>
    <row r="779" customFormat="false" ht="15" hidden="false" customHeight="false" outlineLevel="0" collapsed="false">
      <c r="A779" s="8" t="s">
        <v>9390</v>
      </c>
      <c r="B779" s="8" t="s">
        <v>9390</v>
      </c>
      <c r="C779" s="2" t="s">
        <v>9391</v>
      </c>
      <c r="D779" s="2" t="s">
        <v>6190</v>
      </c>
      <c r="E779" s="2" t="s">
        <v>6191</v>
      </c>
      <c r="F779" s="9" t="n">
        <f aca="false">Precios!R779</f>
        <v>140</v>
      </c>
      <c r="G779" s="2" t="n">
        <v>204</v>
      </c>
      <c r="H779" s="10" t="str">
        <f aca="false">Parámetros!$B$28</f>
        <v>Nuevo</v>
      </c>
      <c r="I779" s="10" t="str">
        <f aca="false">Parámetros!$B$29</f>
        <v>Clásica</v>
      </c>
      <c r="J779" s="11" t="s">
        <v>9392</v>
      </c>
      <c r="K779" s="10" t="str">
        <f aca="false">Parámetros!$B$30</f>
        <v>Mercado Envíos</v>
      </c>
      <c r="L779" s="2" t="str">
        <f aca="false">IF(F779&gt;=Parámetros!$B$7,"Envío gratis (obligatorio en Mercado Libre)",Parámetros!$B$31)</f>
        <v>A cargo del comprador</v>
      </c>
      <c r="M779" s="10" t="str">
        <f aca="false">Parámetros!$B$32</f>
        <v>No acepto</v>
      </c>
      <c r="N779" s="10" t="str">
        <f aca="false">Parámetros!$B$33</f>
        <v>Sin garantía</v>
      </c>
      <c r="O779" s="2" t="s">
        <v>9393</v>
      </c>
      <c r="P779" s="2" t="s">
        <v>6194</v>
      </c>
      <c r="Q779" s="2" t="s">
        <v>6195</v>
      </c>
      <c r="R779" s="2" t="s">
        <v>9394</v>
      </c>
      <c r="S779" s="2" t="s">
        <v>9395</v>
      </c>
      <c r="T779" s="2" t="s">
        <v>2711</v>
      </c>
      <c r="U779" s="2" t="n">
        <v>400</v>
      </c>
      <c r="V779" s="2" t="s">
        <v>100</v>
      </c>
      <c r="W779" s="2" t="n">
        <v>1</v>
      </c>
      <c r="X779" s="2"/>
      <c r="Y779" s="2"/>
      <c r="Z779" s="2"/>
      <c r="AA779" s="2"/>
      <c r="AB779" s="2"/>
      <c r="AC779" s="2"/>
      <c r="AD779" s="2"/>
      <c r="AE779" s="2" t="s">
        <v>6807</v>
      </c>
      <c r="AF779" s="2"/>
      <c r="AG779" s="2" t="s">
        <v>9396</v>
      </c>
      <c r="AH779" s="2" t="s">
        <v>9397</v>
      </c>
      <c r="AI779" s="2" t="s">
        <v>9398</v>
      </c>
      <c r="AJ779" s="2"/>
      <c r="AK779" s="2"/>
      <c r="AL779" s="2"/>
      <c r="AM779" s="2"/>
      <c r="AN779" s="2" t="s">
        <v>175</v>
      </c>
      <c r="AO779" s="2" t="s">
        <v>9399</v>
      </c>
      <c r="AP779" s="2" t="s">
        <v>89</v>
      </c>
    </row>
    <row r="780" customFormat="false" ht="15" hidden="false" customHeight="false" outlineLevel="0" collapsed="false">
      <c r="A780" s="8" t="s">
        <v>9400</v>
      </c>
      <c r="B780" s="8" t="s">
        <v>9400</v>
      </c>
      <c r="C780" s="2" t="s">
        <v>9401</v>
      </c>
      <c r="D780" s="2" t="s">
        <v>6814</v>
      </c>
      <c r="E780" s="2" t="s">
        <v>6815</v>
      </c>
      <c r="F780" s="9" t="n">
        <f aca="false">Precios!R780</f>
        <v>620</v>
      </c>
      <c r="G780" s="2" t="n">
        <v>102</v>
      </c>
      <c r="H780" s="10" t="str">
        <f aca="false">Parámetros!$B$28</f>
        <v>Nuevo</v>
      </c>
      <c r="I780" s="10" t="str">
        <f aca="false">Parámetros!$B$29</f>
        <v>Clásica</v>
      </c>
      <c r="J780" s="11" t="s">
        <v>9402</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t="s">
        <v>9403</v>
      </c>
      <c r="P780" s="2" t="s">
        <v>9404</v>
      </c>
      <c r="Q780" s="2"/>
      <c r="R780" s="2" t="s">
        <v>9405</v>
      </c>
      <c r="S780" s="2" t="s">
        <v>9406</v>
      </c>
      <c r="T780" s="2" t="s">
        <v>9407</v>
      </c>
      <c r="U780" s="2" t="n">
        <v>2.5</v>
      </c>
      <c r="V780" s="2" t="s">
        <v>100</v>
      </c>
      <c r="W780" s="2" t="n">
        <v>60</v>
      </c>
      <c r="X780" s="2"/>
      <c r="Y780" s="2"/>
      <c r="Z780" s="2"/>
      <c r="AA780" s="2"/>
      <c r="AB780" s="2"/>
      <c r="AC780" s="2"/>
      <c r="AD780" s="2"/>
      <c r="AE780" s="2"/>
      <c r="AF780" s="2"/>
      <c r="AG780" s="2" t="s">
        <v>9408</v>
      </c>
      <c r="AH780" s="2" t="s">
        <v>9409</v>
      </c>
      <c r="AI780" s="2" t="s">
        <v>9410</v>
      </c>
      <c r="AJ780" s="2"/>
      <c r="AK780" s="2"/>
      <c r="AL780" s="2"/>
      <c r="AM780" s="2"/>
      <c r="AN780" s="2" t="s">
        <v>175</v>
      </c>
      <c r="AO780" s="2" t="s">
        <v>9411</v>
      </c>
      <c r="AP780" s="2" t="s">
        <v>89</v>
      </c>
    </row>
    <row r="781" customFormat="false" ht="15" hidden="false" customHeight="false" outlineLevel="0" collapsed="false">
      <c r="A781" s="8" t="s">
        <v>9412</v>
      </c>
      <c r="B781" s="8" t="s">
        <v>9412</v>
      </c>
      <c r="C781" s="2" t="s">
        <v>9413</v>
      </c>
      <c r="D781" s="2" t="s">
        <v>68</v>
      </c>
      <c r="E781" s="2" t="s">
        <v>69</v>
      </c>
      <c r="F781" s="9" t="n">
        <f aca="false">Precios!R781</f>
        <v>185</v>
      </c>
      <c r="G781" s="2" t="n">
        <v>4203</v>
      </c>
      <c r="H781" s="10" t="str">
        <f aca="false">Parámetros!$B$28</f>
        <v>Nuevo</v>
      </c>
      <c r="I781" s="10" t="str">
        <f aca="false">Parámetros!$B$29</f>
        <v>Clásica</v>
      </c>
      <c r="J781" s="11" t="s">
        <v>9414</v>
      </c>
      <c r="K781" s="10" t="str">
        <f aca="false">Parámetros!$B$30</f>
        <v>Mercado Envíos</v>
      </c>
      <c r="L781" s="2" t="str">
        <f aca="false">IF(F781&gt;=Parámetros!$B$7,"Envío gratis (obligatorio en Mercado Libre)",Parámetros!$B$31)</f>
        <v>A cargo del comprador</v>
      </c>
      <c r="M781" s="10" t="str">
        <f aca="false">Parámetros!$B$32</f>
        <v>No acepto</v>
      </c>
      <c r="N781" s="10" t="str">
        <f aca="false">Parámetros!$B$33</f>
        <v>Sin garantía</v>
      </c>
      <c r="O781" s="2" t="s">
        <v>9415</v>
      </c>
      <c r="P781" s="2" t="s">
        <v>244</v>
      </c>
      <c r="Q781" s="2" t="s">
        <v>1830</v>
      </c>
      <c r="R781" s="2" t="s">
        <v>1359</v>
      </c>
      <c r="S781" s="2" t="s">
        <v>9416</v>
      </c>
      <c r="T781" s="2" t="s">
        <v>9417</v>
      </c>
      <c r="U781" s="2" t="n">
        <v>15</v>
      </c>
      <c r="V781" s="2" t="s">
        <v>77</v>
      </c>
      <c r="W781" s="2" t="n">
        <v>1</v>
      </c>
      <c r="X781" s="2" t="s">
        <v>249</v>
      </c>
      <c r="Y781" s="2" t="s">
        <v>1667</v>
      </c>
      <c r="Z781" s="2" t="s">
        <v>136</v>
      </c>
      <c r="AA781" s="2" t="s">
        <v>1668</v>
      </c>
      <c r="AB781" s="2"/>
      <c r="AC781" s="2" t="s">
        <v>1669</v>
      </c>
      <c r="AD781" s="2"/>
      <c r="AE781" s="2"/>
      <c r="AF781" s="2"/>
      <c r="AG781" s="2" t="s">
        <v>9418</v>
      </c>
      <c r="AH781" s="2" t="s">
        <v>9419</v>
      </c>
      <c r="AI781" s="2" t="s">
        <v>9420</v>
      </c>
      <c r="AJ781" s="2" t="s">
        <v>9421</v>
      </c>
      <c r="AK781" s="2"/>
      <c r="AL781" s="2"/>
      <c r="AM781" s="2"/>
      <c r="AN781" s="2" t="s">
        <v>87</v>
      </c>
      <c r="AO781" s="2" t="s">
        <v>9422</v>
      </c>
      <c r="AP781" s="2" t="s">
        <v>89</v>
      </c>
    </row>
    <row r="782" customFormat="false" ht="15" hidden="false" customHeight="false" outlineLevel="0" collapsed="false">
      <c r="A782" s="8" t="s">
        <v>9423</v>
      </c>
      <c r="B782" s="8" t="s">
        <v>9423</v>
      </c>
      <c r="C782" s="2" t="s">
        <v>9424</v>
      </c>
      <c r="D782" s="2" t="s">
        <v>68</v>
      </c>
      <c r="E782" s="2" t="s">
        <v>69</v>
      </c>
      <c r="F782" s="9" t="n">
        <f aca="false">Precios!R782</f>
        <v>198</v>
      </c>
      <c r="G782" s="2" t="n">
        <v>0</v>
      </c>
      <c r="H782" s="10" t="str">
        <f aca="false">Parámetros!$B$28</f>
        <v>Nuevo</v>
      </c>
      <c r="I782" s="10" t="str">
        <f aca="false">Parámetros!$B$29</f>
        <v>Clásica</v>
      </c>
      <c r="J782" s="11" t="s">
        <v>9425</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t="s">
        <v>9426</v>
      </c>
      <c r="P782" s="2" t="s">
        <v>948</v>
      </c>
      <c r="Q782" s="2" t="s">
        <v>949</v>
      </c>
      <c r="R782" s="2" t="s">
        <v>253</v>
      </c>
      <c r="S782" s="2"/>
      <c r="T782" s="2" t="s">
        <v>3558</v>
      </c>
      <c r="U782" s="2" t="n">
        <v>5</v>
      </c>
      <c r="V782" s="2" t="s">
        <v>3559</v>
      </c>
      <c r="W782" s="2" t="n">
        <v>5</v>
      </c>
      <c r="X782" s="2" t="s">
        <v>9427</v>
      </c>
      <c r="Y782" s="2" t="s">
        <v>9428</v>
      </c>
      <c r="Z782" s="2" t="s">
        <v>1834</v>
      </c>
      <c r="AA782" s="2" t="s">
        <v>9429</v>
      </c>
      <c r="AB782" s="2"/>
      <c r="AC782" s="2"/>
      <c r="AD782" s="2"/>
      <c r="AE782" s="2"/>
      <c r="AF782" s="2" t="s">
        <v>9430</v>
      </c>
      <c r="AG782" s="2" t="s">
        <v>9431</v>
      </c>
      <c r="AH782" s="2" t="s">
        <v>9432</v>
      </c>
      <c r="AI782" s="2" t="s">
        <v>9433</v>
      </c>
      <c r="AJ782" s="2"/>
      <c r="AK782" s="2"/>
      <c r="AL782" s="2"/>
      <c r="AM782" s="2"/>
      <c r="AN782" s="2" t="s">
        <v>87</v>
      </c>
      <c r="AO782" s="2" t="s">
        <v>9434</v>
      </c>
      <c r="AP782" s="2" t="s">
        <v>89</v>
      </c>
    </row>
    <row r="783" customFormat="false" ht="15" hidden="false" customHeight="false" outlineLevel="0" collapsed="false">
      <c r="A783" s="8" t="s">
        <v>9435</v>
      </c>
      <c r="B783" s="8" t="s">
        <v>9435</v>
      </c>
      <c r="C783" s="2" t="s">
        <v>9436</v>
      </c>
      <c r="D783" s="2" t="s">
        <v>445</v>
      </c>
      <c r="E783" s="2" t="s">
        <v>446</v>
      </c>
      <c r="F783" s="9" t="n">
        <f aca="false">Precios!R783</f>
        <v>427</v>
      </c>
      <c r="G783" s="2" t="n">
        <v>92</v>
      </c>
      <c r="H783" s="10" t="str">
        <f aca="false">Parámetros!$B$28</f>
        <v>Nuevo</v>
      </c>
      <c r="I783" s="10" t="str">
        <f aca="false">Parámetros!$B$29</f>
        <v>Clásica</v>
      </c>
      <c r="J783" s="11" t="s">
        <v>9437</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t="s">
        <v>9438</v>
      </c>
      <c r="P783" s="2" t="s">
        <v>2426</v>
      </c>
      <c r="Q783" s="2" t="s">
        <v>2427</v>
      </c>
      <c r="R783" s="2" t="s">
        <v>2428</v>
      </c>
      <c r="S783" s="2"/>
      <c r="T783" s="2" t="s">
        <v>8950</v>
      </c>
      <c r="U783" s="2" t="n">
        <v>70</v>
      </c>
      <c r="V783" s="2" t="s">
        <v>77</v>
      </c>
      <c r="W783" s="2" t="n">
        <v>1</v>
      </c>
      <c r="X783" s="2" t="s">
        <v>9439</v>
      </c>
      <c r="Y783" s="2" t="s">
        <v>9440</v>
      </c>
      <c r="Z783" s="2" t="s">
        <v>136</v>
      </c>
      <c r="AA783" s="2"/>
      <c r="AB783" s="2"/>
      <c r="AC783" s="2"/>
      <c r="AD783" s="2"/>
      <c r="AE783" s="2"/>
      <c r="AF783" s="2"/>
      <c r="AG783" s="2" t="s">
        <v>9441</v>
      </c>
      <c r="AH783" s="2" t="s">
        <v>9442</v>
      </c>
      <c r="AI783" s="2" t="s">
        <v>9443</v>
      </c>
      <c r="AJ783" s="2"/>
      <c r="AK783" s="2"/>
      <c r="AL783" s="2"/>
      <c r="AM783" s="2"/>
      <c r="AN783" s="2" t="s">
        <v>87</v>
      </c>
      <c r="AO783" s="2" t="s">
        <v>9444</v>
      </c>
      <c r="AP783" s="2" t="s">
        <v>89</v>
      </c>
    </row>
    <row r="784" customFormat="false" ht="15" hidden="false" customHeight="false" outlineLevel="0" collapsed="false">
      <c r="A784" s="8" t="s">
        <v>9445</v>
      </c>
      <c r="B784" s="8" t="s">
        <v>9445</v>
      </c>
      <c r="C784" s="2" t="s">
        <v>9446</v>
      </c>
      <c r="D784" s="2" t="s">
        <v>1811</v>
      </c>
      <c r="E784" s="2" t="s">
        <v>1812</v>
      </c>
      <c r="F784" s="9" t="n">
        <f aca="false">Precios!R784</f>
        <v>77</v>
      </c>
      <c r="G784" s="2" t="n">
        <v>1233</v>
      </c>
      <c r="H784" s="10" t="str">
        <f aca="false">Parámetros!$B$28</f>
        <v>Nuevo</v>
      </c>
      <c r="I784" s="10" t="str">
        <f aca="false">Parámetros!$B$29</f>
        <v>Clásica</v>
      </c>
      <c r="J784" s="11" t="s">
        <v>9447</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t="s">
        <v>9448</v>
      </c>
      <c r="P784" s="2" t="s">
        <v>5437</v>
      </c>
      <c r="Q784" s="2" t="s">
        <v>9449</v>
      </c>
      <c r="R784" s="2"/>
      <c r="S784" s="2"/>
      <c r="T784" s="2" t="s">
        <v>339</v>
      </c>
      <c r="U784" s="2" t="n">
        <v>28</v>
      </c>
      <c r="V784" s="2" t="s">
        <v>100</v>
      </c>
      <c r="W784" s="2" t="n">
        <v>1</v>
      </c>
      <c r="X784" s="2" t="s">
        <v>9450</v>
      </c>
      <c r="Y784" s="2" t="s">
        <v>9451</v>
      </c>
      <c r="Z784" s="2" t="s">
        <v>341</v>
      </c>
      <c r="AA784" s="2"/>
      <c r="AB784" s="2"/>
      <c r="AC784" s="2"/>
      <c r="AD784" s="2"/>
      <c r="AE784" s="2"/>
      <c r="AF784" s="2"/>
      <c r="AG784" s="2" t="s">
        <v>9452</v>
      </c>
      <c r="AH784" s="2" t="s">
        <v>9453</v>
      </c>
      <c r="AI784" s="2" t="s">
        <v>9454</v>
      </c>
      <c r="AJ784" s="2" t="s">
        <v>9455</v>
      </c>
      <c r="AK784" s="2" t="s">
        <v>9456</v>
      </c>
      <c r="AL784" s="2"/>
      <c r="AM784" s="2"/>
      <c r="AN784" s="2" t="s">
        <v>87</v>
      </c>
      <c r="AO784" s="2" t="s">
        <v>9457</v>
      </c>
      <c r="AP784" s="2" t="s">
        <v>89</v>
      </c>
    </row>
    <row r="785" customFormat="false" ht="15" hidden="false" customHeight="false" outlineLevel="0" collapsed="false">
      <c r="A785" s="8" t="s">
        <v>9458</v>
      </c>
      <c r="B785" s="8" t="s">
        <v>9458</v>
      </c>
      <c r="C785" s="2" t="s">
        <v>9459</v>
      </c>
      <c r="D785" s="2" t="s">
        <v>4645</v>
      </c>
      <c r="E785" s="2" t="s">
        <v>4646</v>
      </c>
      <c r="F785" s="9" t="n">
        <f aca="false">Precios!R785</f>
        <v>71</v>
      </c>
      <c r="G785" s="2" t="n">
        <v>175</v>
      </c>
      <c r="H785" s="10" t="str">
        <f aca="false">Parámetros!$B$28</f>
        <v>Nuevo</v>
      </c>
      <c r="I785" s="10" t="str">
        <f aca="false">Parámetros!$B$29</f>
        <v>Clásica</v>
      </c>
      <c r="J785" s="11" t="s">
        <v>9460</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t="s">
        <v>9461</v>
      </c>
      <c r="P785" s="2" t="s">
        <v>1681</v>
      </c>
      <c r="Q785" s="2" t="s">
        <v>336</v>
      </c>
      <c r="R785" s="2" t="s">
        <v>9462</v>
      </c>
      <c r="S785" s="2" t="s">
        <v>9463</v>
      </c>
      <c r="T785" s="2" t="s">
        <v>9464</v>
      </c>
      <c r="U785" s="2" t="n">
        <v>1</v>
      </c>
      <c r="V785" s="2" t="s">
        <v>9383</v>
      </c>
      <c r="W785" s="2" t="n">
        <v>1</v>
      </c>
      <c r="X785" s="2"/>
      <c r="Y785" s="2"/>
      <c r="Z785" s="2"/>
      <c r="AA785" s="2"/>
      <c r="AB785" s="2"/>
      <c r="AC785" s="2"/>
      <c r="AD785" s="2"/>
      <c r="AE785" s="2"/>
      <c r="AF785" s="2"/>
      <c r="AG785" s="2" t="s">
        <v>9465</v>
      </c>
      <c r="AH785" s="2" t="s">
        <v>9466</v>
      </c>
      <c r="AI785" s="2" t="s">
        <v>9467</v>
      </c>
      <c r="AJ785" s="2"/>
      <c r="AK785" s="2"/>
      <c r="AL785" s="2"/>
      <c r="AM785" s="2"/>
      <c r="AN785" s="2" t="s">
        <v>175</v>
      </c>
      <c r="AO785" s="2" t="s">
        <v>9468</v>
      </c>
      <c r="AP785" s="2" t="s">
        <v>89</v>
      </c>
    </row>
    <row r="786" customFormat="false" ht="15" hidden="false" customHeight="false" outlineLevel="0" collapsed="false">
      <c r="A786" s="8" t="s">
        <v>9469</v>
      </c>
      <c r="B786" s="8" t="s">
        <v>9469</v>
      </c>
      <c r="C786" s="2" t="s">
        <v>9470</v>
      </c>
      <c r="D786" s="2" t="s">
        <v>144</v>
      </c>
      <c r="E786" s="2" t="s">
        <v>145</v>
      </c>
      <c r="F786" s="9" t="n">
        <f aca="false">Precios!R786</f>
        <v>673.19</v>
      </c>
      <c r="G786" s="2" t="n">
        <v>40</v>
      </c>
      <c r="H786" s="10" t="str">
        <f aca="false">Parámetros!$B$28</f>
        <v>Nuevo</v>
      </c>
      <c r="I786" s="10" t="str">
        <f aca="false">Parámetros!$B$29</f>
        <v>Clásica</v>
      </c>
      <c r="J786" s="11" t="s">
        <v>9471</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t="s">
        <v>9472</v>
      </c>
      <c r="P786" s="2" t="s">
        <v>3990</v>
      </c>
      <c r="Q786" s="2" t="s">
        <v>897</v>
      </c>
      <c r="R786" s="2"/>
      <c r="S786" s="2"/>
      <c r="T786" s="2" t="s">
        <v>1112</v>
      </c>
      <c r="U786" s="2" t="n">
        <v>30</v>
      </c>
      <c r="V786" s="2" t="s">
        <v>1736</v>
      </c>
      <c r="W786" s="2" t="n">
        <v>30</v>
      </c>
      <c r="X786" s="2" t="s">
        <v>3994</v>
      </c>
      <c r="Y786" s="2" t="s">
        <v>9473</v>
      </c>
      <c r="Z786" s="2" t="s">
        <v>136</v>
      </c>
      <c r="AA786" s="2"/>
      <c r="AB786" s="2"/>
      <c r="AC786" s="2"/>
      <c r="AD786" s="2"/>
      <c r="AE786" s="2"/>
      <c r="AF786" s="2" t="s">
        <v>9474</v>
      </c>
      <c r="AG786" s="2" t="s">
        <v>9475</v>
      </c>
      <c r="AH786" s="2" t="s">
        <v>9476</v>
      </c>
      <c r="AI786" s="2" t="s">
        <v>9477</v>
      </c>
      <c r="AJ786" s="2"/>
      <c r="AK786" s="2"/>
      <c r="AL786" s="2"/>
      <c r="AM786" s="2"/>
      <c r="AN786" s="2" t="s">
        <v>87</v>
      </c>
      <c r="AO786" s="2" t="s">
        <v>9478</v>
      </c>
      <c r="AP786" s="2" t="s">
        <v>89</v>
      </c>
    </row>
    <row r="787" customFormat="false" ht="15" hidden="false" customHeight="false" outlineLevel="0" collapsed="false">
      <c r="A787" s="8" t="s">
        <v>9479</v>
      </c>
      <c r="B787" s="8" t="s">
        <v>9479</v>
      </c>
      <c r="C787" s="2" t="s">
        <v>9480</v>
      </c>
      <c r="D787" s="2" t="s">
        <v>144</v>
      </c>
      <c r="E787" s="2" t="s">
        <v>145</v>
      </c>
      <c r="F787" s="9" t="n">
        <f aca="false">Precios!R787</f>
        <v>521</v>
      </c>
      <c r="G787" s="2" t="n">
        <v>0</v>
      </c>
      <c r="H787" s="10" t="str">
        <f aca="false">Parámetros!$B$28</f>
        <v>Nuevo</v>
      </c>
      <c r="I787" s="10" t="str">
        <f aca="false">Parámetros!$B$29</f>
        <v>Clásica</v>
      </c>
      <c r="J787" s="11" t="s">
        <v>9481</v>
      </c>
      <c r="K787" s="10" t="str">
        <f aca="false">Parámetros!$B$30</f>
        <v>Mercado Envíos</v>
      </c>
      <c r="L787" s="2" t="str">
        <f aca="false">IF(F787&gt;=Parámetros!$B$7,"Envío gratis (obligatorio en Mercado Libre)",Parámetros!$B$31)</f>
        <v>Envío gratis (obligatorio en Mercado Libre)</v>
      </c>
      <c r="M787" s="10" t="str">
        <f aca="false">Parámetros!$B$32</f>
        <v>No acepto</v>
      </c>
      <c r="N787" s="10" t="str">
        <f aca="false">Parámetros!$B$33</f>
        <v>Sin garantía</v>
      </c>
      <c r="O787" s="2" t="s">
        <v>9482</v>
      </c>
      <c r="P787" s="2" t="s">
        <v>9483</v>
      </c>
      <c r="Q787" s="2" t="s">
        <v>9484</v>
      </c>
      <c r="R787" s="2"/>
      <c r="S787" s="2"/>
      <c r="T787" s="2" t="s">
        <v>219</v>
      </c>
      <c r="U787" s="2" t="n">
        <v>20</v>
      </c>
      <c r="V787" s="2" t="s">
        <v>220</v>
      </c>
      <c r="W787" s="2" t="n">
        <v>20</v>
      </c>
      <c r="X787" s="2" t="s">
        <v>9485</v>
      </c>
      <c r="Y787" s="2" t="s">
        <v>9486</v>
      </c>
      <c r="Z787" s="2" t="s">
        <v>136</v>
      </c>
      <c r="AA787" s="2"/>
      <c r="AB787" s="2"/>
      <c r="AC787" s="2"/>
      <c r="AD787" s="2"/>
      <c r="AE787" s="2"/>
      <c r="AF787" s="2"/>
      <c r="AG787" s="2" t="s">
        <v>9487</v>
      </c>
      <c r="AH787" s="2" t="s">
        <v>9488</v>
      </c>
      <c r="AI787" s="2" t="s">
        <v>9489</v>
      </c>
      <c r="AJ787" s="2"/>
      <c r="AK787" s="2"/>
      <c r="AL787" s="2"/>
      <c r="AM787" s="2"/>
      <c r="AN787" s="2" t="s">
        <v>87</v>
      </c>
      <c r="AO787" s="2" t="s">
        <v>9490</v>
      </c>
      <c r="AP787" s="2" t="s">
        <v>89</v>
      </c>
    </row>
    <row r="788" customFormat="false" ht="15" hidden="false" customHeight="false" outlineLevel="0" collapsed="false">
      <c r="A788" s="8" t="s">
        <v>9491</v>
      </c>
      <c r="B788" s="8" t="s">
        <v>9491</v>
      </c>
      <c r="C788" s="2" t="s">
        <v>9492</v>
      </c>
      <c r="D788" s="2" t="s">
        <v>303</v>
      </c>
      <c r="E788" s="2" t="s">
        <v>304</v>
      </c>
      <c r="F788" s="9" t="n">
        <f aca="false">Precios!R788</f>
        <v>242</v>
      </c>
      <c r="G788" s="2" t="n">
        <v>130</v>
      </c>
      <c r="H788" s="10" t="str">
        <f aca="false">Parámetros!$B$28</f>
        <v>Nuevo</v>
      </c>
      <c r="I788" s="10" t="str">
        <f aca="false">Parámetros!$B$29</f>
        <v>Clásica</v>
      </c>
      <c r="J788" s="11" t="s">
        <v>9493</v>
      </c>
      <c r="K788" s="10" t="str">
        <f aca="false">Parámetros!$B$30</f>
        <v>Mercado Envíos</v>
      </c>
      <c r="L788" s="2" t="str">
        <f aca="false">IF(F788&gt;=Parámetros!$B$7,"Envío gratis (obligatorio en Mercado Libre)",Parámetros!$B$31)</f>
        <v>A cargo del comprador</v>
      </c>
      <c r="M788" s="10" t="str">
        <f aca="false">Parámetros!$B$32</f>
        <v>No acepto</v>
      </c>
      <c r="N788" s="10" t="str">
        <f aca="false">Parámetros!$B$33</f>
        <v>Sin garantía</v>
      </c>
      <c r="O788" s="2" t="s">
        <v>9494</v>
      </c>
      <c r="P788" s="2" t="s">
        <v>6375</v>
      </c>
      <c r="Q788" s="2" t="s">
        <v>9495</v>
      </c>
      <c r="R788" s="2" t="s">
        <v>9496</v>
      </c>
      <c r="S788" s="2"/>
      <c r="T788" s="2" t="s">
        <v>9497</v>
      </c>
      <c r="U788" s="2" t="n">
        <v>30</v>
      </c>
      <c r="V788" s="2" t="s">
        <v>133</v>
      </c>
      <c r="W788" s="2" t="n">
        <v>30</v>
      </c>
      <c r="X788" s="2" t="s">
        <v>9498</v>
      </c>
      <c r="Y788" s="2"/>
      <c r="Z788" s="2" t="s">
        <v>136</v>
      </c>
      <c r="AA788" s="2" t="s">
        <v>9499</v>
      </c>
      <c r="AB788" s="2"/>
      <c r="AC788" s="2"/>
      <c r="AD788" s="2"/>
      <c r="AE788" s="2"/>
      <c r="AF788" s="2" t="s">
        <v>9500</v>
      </c>
      <c r="AG788" s="2" t="s">
        <v>9501</v>
      </c>
      <c r="AH788" s="2" t="s">
        <v>9502</v>
      </c>
      <c r="AI788" s="2" t="s">
        <v>9503</v>
      </c>
      <c r="AJ788" s="2"/>
      <c r="AK788" s="2"/>
      <c r="AL788" s="2"/>
      <c r="AM788" s="2"/>
      <c r="AN788" s="2" t="s">
        <v>87</v>
      </c>
      <c r="AO788" s="2" t="s">
        <v>9504</v>
      </c>
      <c r="AP788" s="2" t="s">
        <v>89</v>
      </c>
    </row>
    <row r="789" customFormat="false" ht="15" hidden="false" customHeight="false" outlineLevel="0" collapsed="false">
      <c r="A789" s="8" t="s">
        <v>9505</v>
      </c>
      <c r="B789" s="8" t="s">
        <v>9505</v>
      </c>
      <c r="C789" s="2" t="s">
        <v>9506</v>
      </c>
      <c r="D789" s="2" t="s">
        <v>6440</v>
      </c>
      <c r="E789" s="2" t="s">
        <v>6441</v>
      </c>
      <c r="F789" s="9" t="n">
        <f aca="false">Precios!R789</f>
        <v>278</v>
      </c>
      <c r="G789" s="2" t="n">
        <v>97</v>
      </c>
      <c r="H789" s="10" t="str">
        <f aca="false">Parámetros!$B$28</f>
        <v>Nuevo</v>
      </c>
      <c r="I789" s="10" t="str">
        <f aca="false">Parámetros!$B$29</f>
        <v>Clásica</v>
      </c>
      <c r="J789" s="11" t="s">
        <v>9507</v>
      </c>
      <c r="K789" s="10" t="str">
        <f aca="false">Parámetros!$B$30</f>
        <v>Mercado Envíos</v>
      </c>
      <c r="L789" s="2" t="str">
        <f aca="false">IF(F789&gt;=Parámetros!$B$7,"Envío gratis (obligatorio en Mercado Libre)",Parámetros!$B$31)</f>
        <v>A cargo del comprador</v>
      </c>
      <c r="M789" s="10" t="str">
        <f aca="false">Parámetros!$B$32</f>
        <v>No acepto</v>
      </c>
      <c r="N789" s="10" t="str">
        <f aca="false">Parámetros!$B$33</f>
        <v>Sin garantía</v>
      </c>
      <c r="O789" s="2"/>
      <c r="P789" s="2" t="s">
        <v>5242</v>
      </c>
      <c r="Q789" s="2" t="s">
        <v>5243</v>
      </c>
      <c r="R789" s="2" t="s">
        <v>5244</v>
      </c>
      <c r="S789" s="2" t="s">
        <v>9162</v>
      </c>
      <c r="T789" s="2" t="s">
        <v>9508</v>
      </c>
      <c r="U789" s="2" t="n">
        <v>5</v>
      </c>
      <c r="V789" s="2" t="s">
        <v>5247</v>
      </c>
      <c r="W789" s="2" t="n">
        <v>1</v>
      </c>
      <c r="X789" s="2"/>
      <c r="Y789" s="2"/>
      <c r="Z789" s="2"/>
      <c r="AA789" s="2"/>
      <c r="AB789" s="2"/>
      <c r="AC789" s="2"/>
      <c r="AD789" s="2"/>
      <c r="AE789" s="2"/>
      <c r="AF789" s="2"/>
      <c r="AG789" s="2" t="s">
        <v>9509</v>
      </c>
      <c r="AH789" s="2" t="s">
        <v>9510</v>
      </c>
      <c r="AI789" s="2"/>
      <c r="AJ789" s="2"/>
      <c r="AK789" s="2"/>
      <c r="AL789" s="2"/>
      <c r="AM789" s="2"/>
      <c r="AN789" s="2" t="s">
        <v>87</v>
      </c>
      <c r="AO789" s="2" t="s">
        <v>9511</v>
      </c>
      <c r="AP789" s="2" t="s">
        <v>89</v>
      </c>
    </row>
    <row r="790" customFormat="false" ht="15" hidden="false" customHeight="false" outlineLevel="0" collapsed="false">
      <c r="A790" s="8" t="s">
        <v>9512</v>
      </c>
      <c r="B790" s="8" t="s">
        <v>9512</v>
      </c>
      <c r="C790" s="2" t="s">
        <v>9513</v>
      </c>
      <c r="D790" s="2" t="s">
        <v>1811</v>
      </c>
      <c r="E790" s="2" t="s">
        <v>1812</v>
      </c>
      <c r="F790" s="9" t="n">
        <f aca="false">Precios!R790</f>
        <v>163</v>
      </c>
      <c r="G790" s="2" t="n">
        <v>0</v>
      </c>
      <c r="H790" s="10" t="str">
        <f aca="false">Parámetros!$B$28</f>
        <v>Nuevo</v>
      </c>
      <c r="I790" s="10" t="str">
        <f aca="false">Parámetros!$B$29</f>
        <v>Clásica</v>
      </c>
      <c r="J790" s="11" t="s">
        <v>9514</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t="s">
        <v>9515</v>
      </c>
      <c r="P790" s="2" t="s">
        <v>9516</v>
      </c>
      <c r="Q790" s="2" t="s">
        <v>1641</v>
      </c>
      <c r="R790" s="2"/>
      <c r="S790" s="2"/>
      <c r="T790" s="2" t="s">
        <v>1209</v>
      </c>
      <c r="U790" s="2" t="n">
        <v>30</v>
      </c>
      <c r="V790" s="2" t="s">
        <v>100</v>
      </c>
      <c r="W790" s="2" t="n">
        <v>1</v>
      </c>
      <c r="X790" s="2" t="s">
        <v>9517</v>
      </c>
      <c r="Y790" s="2" t="s">
        <v>8679</v>
      </c>
      <c r="Z790" s="2" t="s">
        <v>341</v>
      </c>
      <c r="AA790" s="2"/>
      <c r="AB790" s="2"/>
      <c r="AC790" s="2"/>
      <c r="AD790" s="2"/>
      <c r="AE790" s="2"/>
      <c r="AF790" s="2"/>
      <c r="AG790" s="2" t="s">
        <v>9518</v>
      </c>
      <c r="AH790" s="2" t="s">
        <v>9519</v>
      </c>
      <c r="AI790" s="2" t="s">
        <v>9520</v>
      </c>
      <c r="AJ790" s="2" t="s">
        <v>9521</v>
      </c>
      <c r="AK790" s="2"/>
      <c r="AL790" s="2"/>
      <c r="AM790" s="2"/>
      <c r="AN790" s="2" t="s">
        <v>87</v>
      </c>
      <c r="AO790" s="2" t="s">
        <v>9522</v>
      </c>
      <c r="AP790" s="2" t="s">
        <v>89</v>
      </c>
    </row>
    <row r="791" customFormat="false" ht="15" hidden="false" customHeight="false" outlineLevel="0" collapsed="false">
      <c r="A791" s="8" t="s">
        <v>9523</v>
      </c>
      <c r="B791" s="8" t="s">
        <v>9523</v>
      </c>
      <c r="C791" s="2" t="s">
        <v>9524</v>
      </c>
      <c r="D791" s="2" t="s">
        <v>6440</v>
      </c>
      <c r="E791" s="2" t="s">
        <v>6441</v>
      </c>
      <c r="F791" s="9" t="n">
        <f aca="false">Precios!R791</f>
        <v>673</v>
      </c>
      <c r="G791" s="2" t="n">
        <v>51</v>
      </c>
      <c r="H791" s="10" t="str">
        <f aca="false">Parámetros!$B$28</f>
        <v>Nuevo</v>
      </c>
      <c r="I791" s="10" t="str">
        <f aca="false">Parámetros!$B$29</f>
        <v>Clásica</v>
      </c>
      <c r="J791" s="11" t="s">
        <v>9525</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t="s">
        <v>9526</v>
      </c>
      <c r="P791" s="2" t="s">
        <v>5243</v>
      </c>
      <c r="Q791" s="2" t="s">
        <v>9527</v>
      </c>
      <c r="R791" s="2" t="s">
        <v>9528</v>
      </c>
      <c r="S791" s="2"/>
      <c r="T791" s="2" t="s">
        <v>9529</v>
      </c>
      <c r="U791" s="2" t="n">
        <v>50</v>
      </c>
      <c r="V791" s="2" t="s">
        <v>171</v>
      </c>
      <c r="W791" s="2" t="n">
        <v>50</v>
      </c>
      <c r="X791" s="2"/>
      <c r="Y791" s="2"/>
      <c r="Z791" s="2"/>
      <c r="AA791" s="2"/>
      <c r="AB791" s="2"/>
      <c r="AC791" s="2"/>
      <c r="AD791" s="2"/>
      <c r="AE791" s="2"/>
      <c r="AF791" s="2"/>
      <c r="AG791" s="2" t="s">
        <v>9530</v>
      </c>
      <c r="AH791" s="2" t="s">
        <v>9531</v>
      </c>
      <c r="AI791" s="2" t="s">
        <v>9532</v>
      </c>
      <c r="AJ791" s="2" t="s">
        <v>9533</v>
      </c>
      <c r="AK791" s="2" t="s">
        <v>9534</v>
      </c>
      <c r="AL791" s="2"/>
      <c r="AM791" s="2"/>
      <c r="AN791" s="2" t="s">
        <v>87</v>
      </c>
      <c r="AO791" s="2" t="s">
        <v>9535</v>
      </c>
      <c r="AP791" s="2" t="s">
        <v>89</v>
      </c>
    </row>
    <row r="792" customFormat="false" ht="15" hidden="false" customHeight="false" outlineLevel="0" collapsed="false">
      <c r="A792" s="8" t="s">
        <v>9536</v>
      </c>
      <c r="B792" s="8" t="s">
        <v>9536</v>
      </c>
      <c r="C792" s="2" t="s">
        <v>9537</v>
      </c>
      <c r="D792" s="2" t="s">
        <v>750</v>
      </c>
      <c r="E792" s="2" t="s">
        <v>751</v>
      </c>
      <c r="F792" s="9" t="n">
        <f aca="false">Precios!R792</f>
        <v>83</v>
      </c>
      <c r="G792" s="2" t="n">
        <v>44</v>
      </c>
      <c r="H792" s="10" t="str">
        <f aca="false">Parámetros!$B$28</f>
        <v>Nuevo</v>
      </c>
      <c r="I792" s="10" t="str">
        <f aca="false">Parámetros!$B$29</f>
        <v>Clásica</v>
      </c>
      <c r="J792" s="11" t="s">
        <v>9538</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c r="P792" s="2" t="s">
        <v>9539</v>
      </c>
      <c r="Q792" s="2" t="s">
        <v>1273</v>
      </c>
      <c r="R792" s="2"/>
      <c r="S792" s="2"/>
      <c r="T792" s="2" t="s">
        <v>152</v>
      </c>
      <c r="U792" s="2" t="n">
        <v>12</v>
      </c>
      <c r="V792" s="2" t="s">
        <v>133</v>
      </c>
      <c r="W792" s="2" t="n">
        <v>12</v>
      </c>
      <c r="X792" s="2" t="s">
        <v>9540</v>
      </c>
      <c r="Y792" s="2"/>
      <c r="Z792" s="2" t="s">
        <v>136</v>
      </c>
      <c r="AA792" s="2"/>
      <c r="AB792" s="2"/>
      <c r="AC792" s="2"/>
      <c r="AD792" s="2"/>
      <c r="AE792" s="2"/>
      <c r="AF792" s="2"/>
      <c r="AG792" s="2" t="s">
        <v>9541</v>
      </c>
      <c r="AH792" s="2" t="s">
        <v>9542</v>
      </c>
      <c r="AI792" s="2"/>
      <c r="AJ792" s="2"/>
      <c r="AK792" s="2"/>
      <c r="AL792" s="2"/>
      <c r="AM792" s="2"/>
      <c r="AN792" s="2" t="s">
        <v>87</v>
      </c>
      <c r="AO792" s="2" t="s">
        <v>9543</v>
      </c>
      <c r="AP792" s="2" t="s">
        <v>89</v>
      </c>
    </row>
    <row r="793" customFormat="false" ht="15" hidden="false" customHeight="false" outlineLevel="0" collapsed="false">
      <c r="A793" s="8" t="s">
        <v>9544</v>
      </c>
      <c r="B793" s="8" t="s">
        <v>9544</v>
      </c>
      <c r="C793" s="2" t="s">
        <v>9545</v>
      </c>
      <c r="D793" s="2" t="s">
        <v>612</v>
      </c>
      <c r="E793" s="2" t="s">
        <v>613</v>
      </c>
      <c r="F793" s="9" t="n">
        <f aca="false">Precios!R793</f>
        <v>178</v>
      </c>
      <c r="G793" s="2" t="n">
        <v>1397</v>
      </c>
      <c r="H793" s="10" t="str">
        <f aca="false">Parámetros!$B$28</f>
        <v>Nuevo</v>
      </c>
      <c r="I793" s="10" t="str">
        <f aca="false">Parámetros!$B$29</f>
        <v>Clásica</v>
      </c>
      <c r="J793" s="11" t="s">
        <v>9546</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t="s">
        <v>9547</v>
      </c>
      <c r="P793" s="2" t="s">
        <v>616</v>
      </c>
      <c r="Q793" s="2" t="s">
        <v>617</v>
      </c>
      <c r="R793" s="2" t="s">
        <v>9548</v>
      </c>
      <c r="S793" s="2" t="s">
        <v>9549</v>
      </c>
      <c r="T793" s="2" t="s">
        <v>3946</v>
      </c>
      <c r="U793" s="2" t="n">
        <v>150</v>
      </c>
      <c r="V793" s="2" t="s">
        <v>77</v>
      </c>
      <c r="W793" s="2" t="n">
        <v>1</v>
      </c>
      <c r="X793" s="2"/>
      <c r="Y793" s="2"/>
      <c r="Z793" s="2"/>
      <c r="AA793" s="2"/>
      <c r="AB793" s="2"/>
      <c r="AC793" s="2" t="s">
        <v>2384</v>
      </c>
      <c r="AD793" s="2"/>
      <c r="AE793" s="2"/>
      <c r="AF793" s="2"/>
      <c r="AG793" s="2" t="s">
        <v>9550</v>
      </c>
      <c r="AH793" s="2" t="s">
        <v>9551</v>
      </c>
      <c r="AI793" s="2" t="s">
        <v>9552</v>
      </c>
      <c r="AJ793" s="2"/>
      <c r="AK793" s="2"/>
      <c r="AL793" s="2"/>
      <c r="AM793" s="2"/>
      <c r="AN793" s="2" t="s">
        <v>175</v>
      </c>
      <c r="AO793" s="2" t="s">
        <v>9553</v>
      </c>
      <c r="AP793" s="2" t="s">
        <v>89</v>
      </c>
    </row>
    <row r="794" customFormat="false" ht="15" hidden="false" customHeight="false" outlineLevel="0" collapsed="false">
      <c r="A794" s="8" t="s">
        <v>9554</v>
      </c>
      <c r="B794" s="8" t="s">
        <v>9554</v>
      </c>
      <c r="C794" s="2" t="s">
        <v>9555</v>
      </c>
      <c r="D794" s="2" t="s">
        <v>5225</v>
      </c>
      <c r="E794" s="2" t="s">
        <v>5226</v>
      </c>
      <c r="F794" s="9" t="n">
        <f aca="false">Precios!R794</f>
        <v>87</v>
      </c>
      <c r="G794" s="2" t="n">
        <v>0</v>
      </c>
      <c r="H794" s="10" t="str">
        <f aca="false">Parámetros!$B$28</f>
        <v>Nuevo</v>
      </c>
      <c r="I794" s="10" t="str">
        <f aca="false">Parámetros!$B$29</f>
        <v>Clásica</v>
      </c>
      <c r="J794" s="11" t="s">
        <v>9556</v>
      </c>
      <c r="K794" s="10" t="str">
        <f aca="false">Parámetros!$B$30</f>
        <v>Mercado Envíos</v>
      </c>
      <c r="L794" s="2" t="str">
        <f aca="false">IF(F794&gt;=Parámetros!$B$7,"Envío gratis (obligatorio en Mercado Libre)",Parámetros!$B$31)</f>
        <v>A cargo del comprador</v>
      </c>
      <c r="M794" s="10" t="str">
        <f aca="false">Parámetros!$B$32</f>
        <v>No acepto</v>
      </c>
      <c r="N794" s="10" t="str">
        <f aca="false">Parámetros!$B$33</f>
        <v>Sin garantía</v>
      </c>
      <c r="O794" s="2" t="s">
        <v>9557</v>
      </c>
      <c r="P794" s="2" t="s">
        <v>6805</v>
      </c>
      <c r="Q794" s="2" t="s">
        <v>6195</v>
      </c>
      <c r="R794" s="2" t="s">
        <v>475</v>
      </c>
      <c r="S794" s="2" t="s">
        <v>9558</v>
      </c>
      <c r="T794" s="2" t="s">
        <v>9559</v>
      </c>
      <c r="U794" s="2" t="n">
        <v>85</v>
      </c>
      <c r="V794" s="2" t="s">
        <v>100</v>
      </c>
      <c r="W794" s="2" t="n">
        <v>1</v>
      </c>
      <c r="X794" s="2" t="s">
        <v>8071</v>
      </c>
      <c r="Y794" s="2"/>
      <c r="Z794" s="2"/>
      <c r="AA794" s="2"/>
      <c r="AB794" s="2"/>
      <c r="AC794" s="2"/>
      <c r="AD794" s="2"/>
      <c r="AE794" s="2" t="s">
        <v>6807</v>
      </c>
      <c r="AF794" s="2"/>
      <c r="AG794" s="2" t="s">
        <v>9560</v>
      </c>
      <c r="AH794" s="2" t="s">
        <v>9561</v>
      </c>
      <c r="AI794" s="2"/>
      <c r="AJ794" s="2"/>
      <c r="AK794" s="2"/>
      <c r="AL794" s="2"/>
      <c r="AM794" s="2"/>
      <c r="AN794" s="2" t="s">
        <v>175</v>
      </c>
      <c r="AO794" s="2" t="s">
        <v>9562</v>
      </c>
      <c r="AP794" s="2" t="s">
        <v>89</v>
      </c>
    </row>
    <row r="795" customFormat="false" ht="15" hidden="false" customHeight="false" outlineLevel="0" collapsed="false">
      <c r="A795" s="8" t="s">
        <v>9563</v>
      </c>
      <c r="B795" s="8" t="s">
        <v>9563</v>
      </c>
      <c r="C795" s="2" t="s">
        <v>9564</v>
      </c>
      <c r="D795" s="2" t="s">
        <v>1811</v>
      </c>
      <c r="E795" s="2" t="s">
        <v>1812</v>
      </c>
      <c r="F795" s="9" t="n">
        <f aca="false">Precios!R795</f>
        <v>62</v>
      </c>
      <c r="G795" s="2" t="n">
        <v>0</v>
      </c>
      <c r="H795" s="10" t="str">
        <f aca="false">Parámetros!$B$28</f>
        <v>Nuevo</v>
      </c>
      <c r="I795" s="10" t="str">
        <f aca="false">Parámetros!$B$29</f>
        <v>Clásica</v>
      </c>
      <c r="J795" s="11" t="s">
        <v>9565</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c r="P795" s="2" t="s">
        <v>5437</v>
      </c>
      <c r="Q795" s="2" t="s">
        <v>9449</v>
      </c>
      <c r="R795" s="2"/>
      <c r="S795" s="2"/>
      <c r="T795" s="2" t="s">
        <v>339</v>
      </c>
      <c r="U795" s="2" t="n">
        <v>16</v>
      </c>
      <c r="V795" s="2" t="s">
        <v>100</v>
      </c>
      <c r="W795" s="2"/>
      <c r="X795" s="2" t="s">
        <v>9450</v>
      </c>
      <c r="Y795" s="2" t="s">
        <v>9451</v>
      </c>
      <c r="Z795" s="2" t="s">
        <v>341</v>
      </c>
      <c r="AA795" s="2"/>
      <c r="AB795" s="2"/>
      <c r="AC795" s="2"/>
      <c r="AD795" s="2"/>
      <c r="AE795" s="2"/>
      <c r="AF795" s="2"/>
      <c r="AG795" s="2" t="s">
        <v>9566</v>
      </c>
      <c r="AH795" s="2" t="s">
        <v>9567</v>
      </c>
      <c r="AI795" s="2"/>
      <c r="AJ795" s="2"/>
      <c r="AK795" s="2"/>
      <c r="AL795" s="2"/>
      <c r="AM795" s="2"/>
      <c r="AN795" s="2" t="s">
        <v>87</v>
      </c>
      <c r="AO795" s="2" t="s">
        <v>9568</v>
      </c>
      <c r="AP795" s="2" t="s">
        <v>89</v>
      </c>
    </row>
    <row r="796" customFormat="false" ht="15" hidden="false" customHeight="false" outlineLevel="0" collapsed="false">
      <c r="A796" s="8" t="s">
        <v>9569</v>
      </c>
      <c r="B796" s="8" t="s">
        <v>9569</v>
      </c>
      <c r="C796" s="2" t="s">
        <v>9570</v>
      </c>
      <c r="D796" s="2" t="s">
        <v>843</v>
      </c>
      <c r="E796" s="2" t="s">
        <v>844</v>
      </c>
      <c r="F796" s="9" t="n">
        <f aca="false">Precios!R796</f>
        <v>195</v>
      </c>
      <c r="G796" s="2" t="n">
        <v>109</v>
      </c>
      <c r="H796" s="10" t="str">
        <f aca="false">Parámetros!$B$28</f>
        <v>Nuevo</v>
      </c>
      <c r="I796" s="10" t="str">
        <f aca="false">Parámetros!$B$29</f>
        <v>Clásica</v>
      </c>
      <c r="J796" s="11" t="s">
        <v>9571</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t="s">
        <v>9572</v>
      </c>
      <c r="P796" s="2" t="s">
        <v>9573</v>
      </c>
      <c r="Q796" s="2"/>
      <c r="R796" s="2"/>
      <c r="S796" s="2"/>
      <c r="T796" s="2" t="s">
        <v>9574</v>
      </c>
      <c r="U796" s="2" t="n">
        <v>10</v>
      </c>
      <c r="V796" s="2" t="s">
        <v>171</v>
      </c>
      <c r="W796" s="2" t="n">
        <v>10</v>
      </c>
      <c r="X796" s="2"/>
      <c r="Y796" s="2"/>
      <c r="Z796" s="2"/>
      <c r="AA796" s="2"/>
      <c r="AB796" s="2"/>
      <c r="AC796" s="2"/>
      <c r="AD796" s="2"/>
      <c r="AE796" s="2"/>
      <c r="AF796" s="2"/>
      <c r="AG796" s="2" t="s">
        <v>9575</v>
      </c>
      <c r="AH796" s="2" t="s">
        <v>9576</v>
      </c>
      <c r="AI796" s="2"/>
      <c r="AJ796" s="2"/>
      <c r="AK796" s="2"/>
      <c r="AL796" s="2"/>
      <c r="AM796" s="2"/>
      <c r="AN796" s="2" t="s">
        <v>175</v>
      </c>
      <c r="AO796" s="2" t="s">
        <v>9577</v>
      </c>
      <c r="AP796" s="2" t="s">
        <v>89</v>
      </c>
    </row>
    <row r="797" customFormat="false" ht="15" hidden="false" customHeight="false" outlineLevel="0" collapsed="false">
      <c r="A797" s="8" t="s">
        <v>9578</v>
      </c>
      <c r="B797" s="8" t="s">
        <v>9578</v>
      </c>
      <c r="C797" s="2" t="s">
        <v>9579</v>
      </c>
      <c r="D797" s="2" t="s">
        <v>8550</v>
      </c>
      <c r="E797" s="2" t="s">
        <v>8551</v>
      </c>
      <c r="F797" s="9" t="n">
        <f aca="false">Precios!R797</f>
        <v>248</v>
      </c>
      <c r="G797" s="2" t="n">
        <v>91</v>
      </c>
      <c r="H797" s="10" t="str">
        <f aca="false">Parámetros!$B$28</f>
        <v>Nuevo</v>
      </c>
      <c r="I797" s="10" t="str">
        <f aca="false">Parámetros!$B$29</f>
        <v>Clásica</v>
      </c>
      <c r="J797" s="11" t="s">
        <v>9580</v>
      </c>
      <c r="K797" s="10" t="str">
        <f aca="false">Parámetros!$B$30</f>
        <v>Mercado Envíos</v>
      </c>
      <c r="L797" s="2" t="str">
        <f aca="false">IF(F797&gt;=Parámetros!$B$7,"Envío gratis (obligatorio en Mercado Libre)",Parámetros!$B$31)</f>
        <v>A cargo del comprador</v>
      </c>
      <c r="M797" s="10" t="str">
        <f aca="false">Parámetros!$B$32</f>
        <v>No acepto</v>
      </c>
      <c r="N797" s="10" t="str">
        <f aca="false">Parámetros!$B$33</f>
        <v>Sin garantía</v>
      </c>
      <c r="O797" s="2" t="s">
        <v>9581</v>
      </c>
      <c r="P797" s="2" t="s">
        <v>8554</v>
      </c>
      <c r="Q797" s="2" t="s">
        <v>8555</v>
      </c>
      <c r="R797" s="2" t="s">
        <v>9582</v>
      </c>
      <c r="S797" s="2" t="s">
        <v>9583</v>
      </c>
      <c r="T797" s="2" t="s">
        <v>8558</v>
      </c>
      <c r="U797" s="2" t="n">
        <v>20</v>
      </c>
      <c r="V797" s="2" t="s">
        <v>100</v>
      </c>
      <c r="W797" s="2" t="n">
        <v>1</v>
      </c>
      <c r="X797" s="2"/>
      <c r="Y797" s="2"/>
      <c r="Z797" s="2"/>
      <c r="AA797" s="2" t="s">
        <v>2043</v>
      </c>
      <c r="AB797" s="2"/>
      <c r="AC797" s="2"/>
      <c r="AD797" s="2"/>
      <c r="AE797" s="2" t="s">
        <v>9584</v>
      </c>
      <c r="AF797" s="2"/>
      <c r="AG797" s="2" t="s">
        <v>9585</v>
      </c>
      <c r="AH797" s="2" t="s">
        <v>9586</v>
      </c>
      <c r="AI797" s="2"/>
      <c r="AJ797" s="2"/>
      <c r="AK797" s="2"/>
      <c r="AL797" s="2"/>
      <c r="AM797" s="2"/>
      <c r="AN797" s="2" t="s">
        <v>175</v>
      </c>
      <c r="AO797" s="2" t="s">
        <v>9587</v>
      </c>
      <c r="AP797" s="2" t="s">
        <v>89</v>
      </c>
    </row>
    <row r="798" customFormat="false" ht="15" hidden="false" customHeight="false" outlineLevel="0" collapsed="false">
      <c r="A798" s="8" t="s">
        <v>9588</v>
      </c>
      <c r="B798" s="8" t="s">
        <v>9588</v>
      </c>
      <c r="C798" s="2" t="s">
        <v>9589</v>
      </c>
      <c r="D798" s="2" t="s">
        <v>6190</v>
      </c>
      <c r="E798" s="2" t="s">
        <v>6191</v>
      </c>
      <c r="F798" s="9" t="n">
        <f aca="false">Precios!R798</f>
        <v>217</v>
      </c>
      <c r="G798" s="2" t="n">
        <v>225</v>
      </c>
      <c r="H798" s="10" t="str">
        <f aca="false">Parámetros!$B$28</f>
        <v>Nuevo</v>
      </c>
      <c r="I798" s="10" t="str">
        <f aca="false">Parámetros!$B$29</f>
        <v>Clásica</v>
      </c>
      <c r="J798" s="11" t="s">
        <v>9590</v>
      </c>
      <c r="K798" s="10" t="str">
        <f aca="false">Parámetros!$B$30</f>
        <v>Mercado Envíos</v>
      </c>
      <c r="L798" s="2" t="str">
        <f aca="false">IF(F798&gt;=Parámetros!$B$7,"Envío gratis (obligatorio en Mercado Libre)",Parámetros!$B$31)</f>
        <v>A cargo del comprador</v>
      </c>
      <c r="M798" s="10" t="str">
        <f aca="false">Parámetros!$B$32</f>
        <v>No acepto</v>
      </c>
      <c r="N798" s="10" t="str">
        <f aca="false">Parámetros!$B$33</f>
        <v>Sin garantía</v>
      </c>
      <c r="O798" s="2" t="s">
        <v>9591</v>
      </c>
      <c r="P798" s="2" t="s">
        <v>6194</v>
      </c>
      <c r="Q798" s="2" t="s">
        <v>6195</v>
      </c>
      <c r="R798" s="2" t="s">
        <v>6196</v>
      </c>
      <c r="S798" s="2" t="s">
        <v>9592</v>
      </c>
      <c r="T798" s="2" t="s">
        <v>6006</v>
      </c>
      <c r="U798" s="2" t="n">
        <v>200</v>
      </c>
      <c r="V798" s="2" t="s">
        <v>100</v>
      </c>
      <c r="W798" s="2" t="n">
        <v>1</v>
      </c>
      <c r="X798" s="2"/>
      <c r="Y798" s="2"/>
      <c r="Z798" s="2"/>
      <c r="AA798" s="2"/>
      <c r="AB798" s="2"/>
      <c r="AC798" s="2"/>
      <c r="AD798" s="2"/>
      <c r="AE798" s="2" t="s">
        <v>9593</v>
      </c>
      <c r="AF798" s="2"/>
      <c r="AG798" s="2" t="s">
        <v>9594</v>
      </c>
      <c r="AH798" s="2" t="s">
        <v>9595</v>
      </c>
      <c r="AI798" s="2" t="s">
        <v>9596</v>
      </c>
      <c r="AJ798" s="2"/>
      <c r="AK798" s="2"/>
      <c r="AL798" s="2"/>
      <c r="AM798" s="2"/>
      <c r="AN798" s="2" t="s">
        <v>175</v>
      </c>
      <c r="AO798" s="2" t="s">
        <v>9597</v>
      </c>
      <c r="AP798" s="2" t="s">
        <v>89</v>
      </c>
    </row>
    <row r="799" customFormat="false" ht="15" hidden="false" customHeight="false" outlineLevel="0" collapsed="false">
      <c r="A799" s="8" t="s">
        <v>9598</v>
      </c>
      <c r="B799" s="8" t="s">
        <v>9598</v>
      </c>
      <c r="C799" s="2" t="s">
        <v>9599</v>
      </c>
      <c r="D799" s="2" t="s">
        <v>2351</v>
      </c>
      <c r="E799" s="2" t="s">
        <v>2352</v>
      </c>
      <c r="F799" s="9" t="n">
        <f aca="false">Precios!R799</f>
        <v>97.9</v>
      </c>
      <c r="G799" s="2" t="n">
        <v>143</v>
      </c>
      <c r="H799" s="10" t="str">
        <f aca="false">Parámetros!$B$28</f>
        <v>Nuevo</v>
      </c>
      <c r="I799" s="10" t="str">
        <f aca="false">Parámetros!$B$29</f>
        <v>Clásica</v>
      </c>
      <c r="J799" s="11" t="s">
        <v>9600</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t="s">
        <v>9601</v>
      </c>
      <c r="P799" s="2" t="s">
        <v>6818</v>
      </c>
      <c r="Q799" s="2"/>
      <c r="R799" s="2" t="s">
        <v>9602</v>
      </c>
      <c r="S799" s="2" t="s">
        <v>9603</v>
      </c>
      <c r="T799" s="2" t="s">
        <v>9604</v>
      </c>
      <c r="U799" s="2" t="n">
        <v>250</v>
      </c>
      <c r="V799" s="2" t="s">
        <v>77</v>
      </c>
      <c r="W799" s="2" t="n">
        <v>1</v>
      </c>
      <c r="X799" s="2"/>
      <c r="Y799" s="2"/>
      <c r="Z799" s="2"/>
      <c r="AA799" s="2"/>
      <c r="AB799" s="2"/>
      <c r="AC799" s="2"/>
      <c r="AD799" s="2"/>
      <c r="AE799" s="2"/>
      <c r="AF799" s="2"/>
      <c r="AG799" s="2" t="s">
        <v>9605</v>
      </c>
      <c r="AH799" s="2" t="s">
        <v>9606</v>
      </c>
      <c r="AI799" s="2" t="s">
        <v>9607</v>
      </c>
      <c r="AJ799" s="2"/>
      <c r="AK799" s="2"/>
      <c r="AL799" s="2"/>
      <c r="AM799" s="2"/>
      <c r="AN799" s="2" t="s">
        <v>175</v>
      </c>
      <c r="AO799" s="2" t="s">
        <v>9608</v>
      </c>
      <c r="AP799" s="2" t="s">
        <v>89</v>
      </c>
    </row>
    <row r="800" customFormat="false" ht="15" hidden="false" customHeight="false" outlineLevel="0" collapsed="false">
      <c r="A800" s="8" t="s">
        <v>9609</v>
      </c>
      <c r="B800" s="8" t="s">
        <v>9609</v>
      </c>
      <c r="C800" s="2" t="s">
        <v>9610</v>
      </c>
      <c r="D800" s="2" t="s">
        <v>3410</v>
      </c>
      <c r="E800" s="2" t="s">
        <v>3411</v>
      </c>
      <c r="F800" s="9" t="n">
        <f aca="false">Precios!R800</f>
        <v>217</v>
      </c>
      <c r="G800" s="2" t="n">
        <v>77</v>
      </c>
      <c r="H800" s="10" t="str">
        <f aca="false">Parámetros!$B$28</f>
        <v>Nuevo</v>
      </c>
      <c r="I800" s="10" t="str">
        <f aca="false">Parámetros!$B$29</f>
        <v>Clásica</v>
      </c>
      <c r="J800" s="11" t="s">
        <v>9611</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t="s">
        <v>9612</v>
      </c>
      <c r="P800" s="2" t="s">
        <v>4839</v>
      </c>
      <c r="Q800" s="2" t="s">
        <v>3066</v>
      </c>
      <c r="R800" s="2"/>
      <c r="S800" s="2"/>
      <c r="T800" s="2" t="s">
        <v>5415</v>
      </c>
      <c r="U800" s="2" t="n">
        <v>30</v>
      </c>
      <c r="V800" s="2" t="s">
        <v>133</v>
      </c>
      <c r="W800" s="2" t="n">
        <v>30</v>
      </c>
      <c r="X800" s="2" t="s">
        <v>9613</v>
      </c>
      <c r="Y800" s="2" t="s">
        <v>451</v>
      </c>
      <c r="Z800" s="2" t="s">
        <v>136</v>
      </c>
      <c r="AA800" s="2"/>
      <c r="AB800" s="2"/>
      <c r="AC800" s="2"/>
      <c r="AD800" s="2"/>
      <c r="AE800" s="2"/>
      <c r="AF800" s="2" t="s">
        <v>9614</v>
      </c>
      <c r="AG800" s="2" t="s">
        <v>9615</v>
      </c>
      <c r="AH800" s="2" t="s">
        <v>9616</v>
      </c>
      <c r="AI800" s="2" t="s">
        <v>9617</v>
      </c>
      <c r="AJ800" s="2" t="s">
        <v>9618</v>
      </c>
      <c r="AK800" s="2"/>
      <c r="AL800" s="2"/>
      <c r="AM800" s="2"/>
      <c r="AN800" s="2" t="s">
        <v>87</v>
      </c>
      <c r="AO800" s="2" t="s">
        <v>9619</v>
      </c>
      <c r="AP800" s="2" t="s">
        <v>89</v>
      </c>
    </row>
    <row r="801" customFormat="false" ht="15" hidden="false" customHeight="false" outlineLevel="0" collapsed="false">
      <c r="A801" s="8" t="s">
        <v>9620</v>
      </c>
      <c r="B801" s="8" t="s">
        <v>9620</v>
      </c>
      <c r="C801" s="2" t="s">
        <v>9621</v>
      </c>
      <c r="D801" s="2" t="s">
        <v>445</v>
      </c>
      <c r="E801" s="2" t="s">
        <v>446</v>
      </c>
      <c r="F801" s="9" t="n">
        <f aca="false">Precios!R801</f>
        <v>894</v>
      </c>
      <c r="G801" s="2" t="n">
        <v>52</v>
      </c>
      <c r="H801" s="10" t="str">
        <f aca="false">Parámetros!$B$28</f>
        <v>Nuevo</v>
      </c>
      <c r="I801" s="10" t="str">
        <f aca="false">Parámetros!$B$29</f>
        <v>Clásica</v>
      </c>
      <c r="J801" s="11" t="s">
        <v>9622</v>
      </c>
      <c r="K801" s="10" t="str">
        <f aca="false">Parámetros!$B$30</f>
        <v>Mercado Envíos</v>
      </c>
      <c r="L801" s="2" t="str">
        <f aca="false">IF(F801&gt;=Parámetros!$B$7,"Envío gratis (obligatorio en Mercado Libre)",Parámetros!$B$31)</f>
        <v>Envío gratis (obligatorio en Mercado Libre)</v>
      </c>
      <c r="M801" s="10" t="str">
        <f aca="false">Parámetros!$B$32</f>
        <v>No acepto</v>
      </c>
      <c r="N801" s="10" t="str">
        <f aca="false">Parámetros!$B$33</f>
        <v>Sin garantía</v>
      </c>
      <c r="O801" s="2" t="s">
        <v>9623</v>
      </c>
      <c r="P801" s="2" t="s">
        <v>2161</v>
      </c>
      <c r="Q801" s="2" t="s">
        <v>897</v>
      </c>
      <c r="R801" s="2"/>
      <c r="S801" s="2"/>
      <c r="T801" s="2" t="s">
        <v>9624</v>
      </c>
      <c r="U801" s="2" t="n">
        <v>50</v>
      </c>
      <c r="V801" s="2" t="s">
        <v>77</v>
      </c>
      <c r="W801" s="2" t="n">
        <v>1</v>
      </c>
      <c r="X801" s="2" t="s">
        <v>2163</v>
      </c>
      <c r="Y801" s="2" t="s">
        <v>9625</v>
      </c>
      <c r="Z801" s="2" t="s">
        <v>136</v>
      </c>
      <c r="AA801" s="2"/>
      <c r="AB801" s="2"/>
      <c r="AC801" s="2"/>
      <c r="AD801" s="2"/>
      <c r="AE801" s="2"/>
      <c r="AF801" s="2" t="s">
        <v>9626</v>
      </c>
      <c r="AG801" s="2" t="s">
        <v>9627</v>
      </c>
      <c r="AH801" s="2" t="s">
        <v>9628</v>
      </c>
      <c r="AI801" s="2" t="s">
        <v>9629</v>
      </c>
      <c r="AJ801" s="2"/>
      <c r="AK801" s="2"/>
      <c r="AL801" s="2"/>
      <c r="AM801" s="2"/>
      <c r="AN801" s="2" t="s">
        <v>87</v>
      </c>
      <c r="AO801" s="2" t="s">
        <v>9630</v>
      </c>
      <c r="AP801" s="2" t="s">
        <v>89</v>
      </c>
    </row>
    <row r="802" customFormat="false" ht="15" hidden="false" customHeight="false" outlineLevel="0" collapsed="false">
      <c r="A802" s="8" t="s">
        <v>9631</v>
      </c>
      <c r="B802" s="8" t="s">
        <v>9631</v>
      </c>
      <c r="C802" s="2" t="s">
        <v>9632</v>
      </c>
      <c r="D802" s="2" t="s">
        <v>445</v>
      </c>
      <c r="E802" s="2" t="s">
        <v>446</v>
      </c>
      <c r="F802" s="9" t="n">
        <f aca="false">Precios!R802</f>
        <v>823</v>
      </c>
      <c r="G802" s="2" t="n">
        <v>48</v>
      </c>
      <c r="H802" s="10" t="str">
        <f aca="false">Parámetros!$B$28</f>
        <v>Nuevo</v>
      </c>
      <c r="I802" s="10" t="str">
        <f aca="false">Parámetros!$B$29</f>
        <v>Clásica</v>
      </c>
      <c r="J802" s="11" t="s">
        <v>9633</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c r="P802" s="2" t="s">
        <v>1083</v>
      </c>
      <c r="Q802" s="2" t="s">
        <v>897</v>
      </c>
      <c r="R802" s="2" t="s">
        <v>7401</v>
      </c>
      <c r="S802" s="2"/>
      <c r="T802" s="2" t="s">
        <v>8326</v>
      </c>
      <c r="U802" s="2" t="n">
        <v>24</v>
      </c>
      <c r="V802" s="2" t="s">
        <v>220</v>
      </c>
      <c r="W802" s="2" t="n">
        <v>24</v>
      </c>
      <c r="X802" s="2" t="s">
        <v>1086</v>
      </c>
      <c r="Y802" s="2" t="s">
        <v>451</v>
      </c>
      <c r="Z802" s="2" t="s">
        <v>136</v>
      </c>
      <c r="AA802" s="2"/>
      <c r="AB802" s="2"/>
      <c r="AC802" s="2"/>
      <c r="AD802" s="2"/>
      <c r="AE802" s="2"/>
      <c r="AF802" s="2" t="s">
        <v>9634</v>
      </c>
      <c r="AG802" s="2" t="s">
        <v>9635</v>
      </c>
      <c r="AH802" s="2" t="s">
        <v>9636</v>
      </c>
      <c r="AI802" s="2"/>
      <c r="AJ802" s="2"/>
      <c r="AK802" s="2"/>
      <c r="AL802" s="2"/>
      <c r="AM802" s="2"/>
      <c r="AN802" s="2" t="s">
        <v>87</v>
      </c>
      <c r="AO802" s="2" t="s">
        <v>9637</v>
      </c>
      <c r="AP802" s="2" t="s">
        <v>89</v>
      </c>
    </row>
    <row r="803" customFormat="false" ht="15" hidden="false" customHeight="false" outlineLevel="0" collapsed="false">
      <c r="A803" s="8" t="s">
        <v>9638</v>
      </c>
      <c r="B803" s="8" t="s">
        <v>9638</v>
      </c>
      <c r="C803" s="2" t="s">
        <v>9639</v>
      </c>
      <c r="D803" s="2" t="s">
        <v>240</v>
      </c>
      <c r="E803" s="2" t="s">
        <v>241</v>
      </c>
      <c r="F803" s="9" t="n">
        <f aca="false">Precios!R803</f>
        <v>160</v>
      </c>
      <c r="G803" s="2" t="n">
        <v>16</v>
      </c>
      <c r="H803" s="10" t="str">
        <f aca="false">Parámetros!$B$28</f>
        <v>Nuevo</v>
      </c>
      <c r="I803" s="10" t="str">
        <f aca="false">Parámetros!$B$29</f>
        <v>Clásica</v>
      </c>
      <c r="J803" s="11" t="s">
        <v>9640</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t="s">
        <v>9641</v>
      </c>
      <c r="P803" s="2" t="s">
        <v>8762</v>
      </c>
      <c r="Q803" s="2" t="s">
        <v>949</v>
      </c>
      <c r="R803" s="2"/>
      <c r="S803" s="2"/>
      <c r="T803" s="2" t="s">
        <v>9642</v>
      </c>
      <c r="U803" s="2" t="n">
        <v>10</v>
      </c>
      <c r="V803" s="2" t="s">
        <v>220</v>
      </c>
      <c r="W803" s="2" t="n">
        <v>10</v>
      </c>
      <c r="X803" s="2" t="s">
        <v>8011</v>
      </c>
      <c r="Y803" s="2" t="s">
        <v>2268</v>
      </c>
      <c r="Z803" s="2" t="s">
        <v>136</v>
      </c>
      <c r="AA803" s="2"/>
      <c r="AB803" s="2"/>
      <c r="AC803" s="2"/>
      <c r="AD803" s="2"/>
      <c r="AE803" s="2"/>
      <c r="AF803" s="2" t="s">
        <v>9643</v>
      </c>
      <c r="AG803" s="2" t="s">
        <v>9644</v>
      </c>
      <c r="AH803" s="2" t="s">
        <v>9645</v>
      </c>
      <c r="AI803" s="2" t="s">
        <v>9646</v>
      </c>
      <c r="AJ803" s="2"/>
      <c r="AK803" s="2"/>
      <c r="AL803" s="2"/>
      <c r="AM803" s="2"/>
      <c r="AN803" s="2" t="s">
        <v>87</v>
      </c>
      <c r="AO803" s="2" t="s">
        <v>9647</v>
      </c>
      <c r="AP803" s="2" t="s">
        <v>89</v>
      </c>
    </row>
    <row r="804" customFormat="false" ht="15" hidden="false" customHeight="false" outlineLevel="0" collapsed="false">
      <c r="A804" s="8" t="s">
        <v>9648</v>
      </c>
      <c r="B804" s="8" t="s">
        <v>9648</v>
      </c>
      <c r="C804" s="2" t="s">
        <v>9649</v>
      </c>
      <c r="D804" s="2" t="s">
        <v>612</v>
      </c>
      <c r="E804" s="2" t="s">
        <v>613</v>
      </c>
      <c r="F804" s="9" t="n">
        <f aca="false">Precios!R804</f>
        <v>146.55</v>
      </c>
      <c r="G804" s="2" t="n">
        <v>44</v>
      </c>
      <c r="H804" s="10" t="str">
        <f aca="false">Parámetros!$B$28</f>
        <v>Nuevo</v>
      </c>
      <c r="I804" s="10" t="str">
        <f aca="false">Parámetros!$B$29</f>
        <v>Clásica</v>
      </c>
      <c r="J804" s="11" t="s">
        <v>9650</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t="s">
        <v>9651</v>
      </c>
      <c r="P804" s="2" t="s">
        <v>9652</v>
      </c>
      <c r="Q804" s="2" t="s">
        <v>617</v>
      </c>
      <c r="R804" s="2" t="s">
        <v>9653</v>
      </c>
      <c r="S804" s="2" t="s">
        <v>9654</v>
      </c>
      <c r="T804" s="2" t="s">
        <v>3946</v>
      </c>
      <c r="U804" s="2" t="n">
        <v>100</v>
      </c>
      <c r="V804" s="2" t="s">
        <v>77</v>
      </c>
      <c r="W804" s="2" t="n">
        <v>1</v>
      </c>
      <c r="X804" s="2"/>
      <c r="Y804" s="2"/>
      <c r="Z804" s="2"/>
      <c r="AA804" s="2"/>
      <c r="AB804" s="2"/>
      <c r="AC804" s="2"/>
      <c r="AD804" s="2"/>
      <c r="AE804" s="2"/>
      <c r="AF804" s="2"/>
      <c r="AG804" s="2" t="s">
        <v>9655</v>
      </c>
      <c r="AH804" s="2" t="s">
        <v>9656</v>
      </c>
      <c r="AI804" s="2"/>
      <c r="AJ804" s="2"/>
      <c r="AK804" s="2"/>
      <c r="AL804" s="2"/>
      <c r="AM804" s="2"/>
      <c r="AN804" s="2" t="s">
        <v>175</v>
      </c>
      <c r="AO804" s="2" t="s">
        <v>9657</v>
      </c>
      <c r="AP804" s="2" t="s">
        <v>89</v>
      </c>
    </row>
    <row r="805" customFormat="false" ht="15" hidden="false" customHeight="false" outlineLevel="0" collapsed="false">
      <c r="A805" s="8" t="s">
        <v>9658</v>
      </c>
      <c r="B805" s="8" t="s">
        <v>9658</v>
      </c>
      <c r="C805" s="2" t="s">
        <v>9659</v>
      </c>
      <c r="D805" s="2" t="s">
        <v>196</v>
      </c>
      <c r="E805" s="2" t="s">
        <v>197</v>
      </c>
      <c r="F805" s="9" t="n">
        <f aca="false">Precios!R805</f>
        <v>476</v>
      </c>
      <c r="G805" s="2" t="n">
        <v>294</v>
      </c>
      <c r="H805" s="10" t="str">
        <f aca="false">Parámetros!$B$28</f>
        <v>Nuevo</v>
      </c>
      <c r="I805" s="10" t="str">
        <f aca="false">Parámetros!$B$29</f>
        <v>Clásica</v>
      </c>
      <c r="J805" s="11" t="s">
        <v>9660</v>
      </c>
      <c r="K805" s="10" t="str">
        <f aca="false">Parámetros!$B$30</f>
        <v>Mercado Envíos</v>
      </c>
      <c r="L805" s="2" t="str">
        <f aca="false">IF(F805&gt;=Parámetros!$B$7,"Envío gratis (obligatorio en Mercado Libre)",Parámetros!$B$31)</f>
        <v>Envío gratis (obligatorio en Mercado Libre)</v>
      </c>
      <c r="M805" s="10" t="str">
        <f aca="false">Parámetros!$B$32</f>
        <v>No acepto</v>
      </c>
      <c r="N805" s="10" t="str">
        <f aca="false">Parámetros!$B$33</f>
        <v>Sin garantía</v>
      </c>
      <c r="O805" s="2" t="s">
        <v>9661</v>
      </c>
      <c r="P805" s="2" t="s">
        <v>9662</v>
      </c>
      <c r="Q805" s="2" t="s">
        <v>9663</v>
      </c>
      <c r="R805" s="2" t="s">
        <v>2314</v>
      </c>
      <c r="S805" s="2"/>
      <c r="T805" s="2" t="s">
        <v>9664</v>
      </c>
      <c r="U805" s="2" t="n">
        <v>50</v>
      </c>
      <c r="V805" s="2" t="s">
        <v>205</v>
      </c>
      <c r="W805" s="2" t="n">
        <v>50</v>
      </c>
      <c r="X805" s="2"/>
      <c r="Y805" s="2"/>
      <c r="Z805" s="2"/>
      <c r="AA805" s="2"/>
      <c r="AB805" s="2"/>
      <c r="AC805" s="2"/>
      <c r="AD805" s="2"/>
      <c r="AE805" s="2"/>
      <c r="AF805" s="2"/>
      <c r="AG805" s="2" t="s">
        <v>9665</v>
      </c>
      <c r="AH805" s="2" t="s">
        <v>9666</v>
      </c>
      <c r="AI805" s="2" t="s">
        <v>9667</v>
      </c>
      <c r="AJ805" s="2"/>
      <c r="AK805" s="2"/>
      <c r="AL805" s="2"/>
      <c r="AM805" s="2"/>
      <c r="AN805" s="2" t="s">
        <v>87</v>
      </c>
      <c r="AO805" s="2" t="s">
        <v>9668</v>
      </c>
      <c r="AP805" s="2" t="s">
        <v>89</v>
      </c>
    </row>
    <row r="806" customFormat="false" ht="15" hidden="false" customHeight="false" outlineLevel="0" collapsed="false">
      <c r="A806" s="8" t="s">
        <v>9669</v>
      </c>
      <c r="B806" s="8" t="s">
        <v>9669</v>
      </c>
      <c r="C806" s="2" t="s">
        <v>9670</v>
      </c>
      <c r="D806" s="2" t="s">
        <v>1811</v>
      </c>
      <c r="E806" s="2" t="s">
        <v>1812</v>
      </c>
      <c r="F806" s="9" t="n">
        <f aca="false">Precios!R806</f>
        <v>119</v>
      </c>
      <c r="G806" s="2" t="n">
        <v>1</v>
      </c>
      <c r="H806" s="10" t="str">
        <f aca="false">Parámetros!$B$28</f>
        <v>Nuevo</v>
      </c>
      <c r="I806" s="10" t="str">
        <f aca="false">Parámetros!$B$29</f>
        <v>Clásica</v>
      </c>
      <c r="J806" s="11" t="s">
        <v>9671</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t="s">
        <v>9672</v>
      </c>
      <c r="P806" s="2" t="s">
        <v>5099</v>
      </c>
      <c r="Q806" s="2" t="s">
        <v>3066</v>
      </c>
      <c r="R806" s="2" t="s">
        <v>9673</v>
      </c>
      <c r="S806" s="2" t="s">
        <v>9162</v>
      </c>
      <c r="T806" s="2" t="s">
        <v>9674</v>
      </c>
      <c r="U806" s="2" t="n">
        <v>2</v>
      </c>
      <c r="V806" s="2" t="s">
        <v>100</v>
      </c>
      <c r="W806" s="2" t="n">
        <v>1</v>
      </c>
      <c r="X806" s="2" t="s">
        <v>5103</v>
      </c>
      <c r="Y806" s="2" t="s">
        <v>2085</v>
      </c>
      <c r="Z806" s="2" t="s">
        <v>341</v>
      </c>
      <c r="AA806" s="2"/>
      <c r="AB806" s="2"/>
      <c r="AC806" s="2"/>
      <c r="AD806" s="2"/>
      <c r="AE806" s="2"/>
      <c r="AF806" s="2" t="s">
        <v>9675</v>
      </c>
      <c r="AG806" s="2" t="s">
        <v>9676</v>
      </c>
      <c r="AH806" s="2" t="s">
        <v>9677</v>
      </c>
      <c r="AI806" s="2" t="s">
        <v>9678</v>
      </c>
      <c r="AJ806" s="2" t="s">
        <v>9679</v>
      </c>
      <c r="AK806" s="2"/>
      <c r="AL806" s="2"/>
      <c r="AM806" s="2"/>
      <c r="AN806" s="2" t="s">
        <v>87</v>
      </c>
      <c r="AO806" s="2" t="s">
        <v>9680</v>
      </c>
      <c r="AP806" s="2" t="s">
        <v>89</v>
      </c>
    </row>
    <row r="807" customFormat="false" ht="15" hidden="false" customHeight="false" outlineLevel="0" collapsed="false">
      <c r="A807" s="8" t="s">
        <v>9681</v>
      </c>
      <c r="B807" s="8" t="s">
        <v>9681</v>
      </c>
      <c r="C807" s="2" t="s">
        <v>9682</v>
      </c>
      <c r="D807" s="2" t="s">
        <v>68</v>
      </c>
      <c r="E807" s="2" t="s">
        <v>69</v>
      </c>
      <c r="F807" s="9" t="n">
        <f aca="false">Precios!R807</f>
        <v>181.16</v>
      </c>
      <c r="G807" s="2" t="n">
        <v>308</v>
      </c>
      <c r="H807" s="10" t="str">
        <f aca="false">Parámetros!$B$28</f>
        <v>Nuevo</v>
      </c>
      <c r="I807" s="10" t="str">
        <f aca="false">Parámetros!$B$29</f>
        <v>Clásica</v>
      </c>
      <c r="J807" s="11" t="s">
        <v>9683</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t="s">
        <v>9684</v>
      </c>
      <c r="P807" s="2" t="s">
        <v>9264</v>
      </c>
      <c r="Q807" s="2" t="s">
        <v>336</v>
      </c>
      <c r="R807" s="2"/>
      <c r="S807" s="2"/>
      <c r="T807" s="2" t="s">
        <v>6507</v>
      </c>
      <c r="U807" s="2" t="n">
        <v>10</v>
      </c>
      <c r="V807" s="2" t="s">
        <v>220</v>
      </c>
      <c r="W807" s="2" t="n">
        <v>10</v>
      </c>
      <c r="X807" s="2" t="s">
        <v>9265</v>
      </c>
      <c r="Y807" s="2" t="s">
        <v>3054</v>
      </c>
      <c r="Z807" s="2" t="s">
        <v>136</v>
      </c>
      <c r="AA807" s="2"/>
      <c r="AB807" s="2"/>
      <c r="AC807" s="2"/>
      <c r="AD807" s="2"/>
      <c r="AE807" s="2"/>
      <c r="AF807" s="2"/>
      <c r="AG807" s="2" t="s">
        <v>9685</v>
      </c>
      <c r="AH807" s="2" t="s">
        <v>9686</v>
      </c>
      <c r="AI807" s="2" t="s">
        <v>9687</v>
      </c>
      <c r="AJ807" s="2"/>
      <c r="AK807" s="2"/>
      <c r="AL807" s="2"/>
      <c r="AM807" s="2"/>
      <c r="AN807" s="2" t="s">
        <v>87</v>
      </c>
      <c r="AO807" s="2" t="s">
        <v>9688</v>
      </c>
      <c r="AP807" s="2" t="s">
        <v>89</v>
      </c>
    </row>
    <row r="808" customFormat="false" ht="15" hidden="false" customHeight="false" outlineLevel="0" collapsed="false">
      <c r="A808" s="8" t="s">
        <v>9689</v>
      </c>
      <c r="B808" s="8" t="s">
        <v>9689</v>
      </c>
      <c r="C808" s="2" t="s">
        <v>9690</v>
      </c>
      <c r="D808" s="2" t="s">
        <v>2351</v>
      </c>
      <c r="E808" s="2" t="s">
        <v>2352</v>
      </c>
      <c r="F808" s="9" t="n">
        <f aca="false">Precios!R808</f>
        <v>207.23</v>
      </c>
      <c r="G808" s="2" t="n">
        <v>182</v>
      </c>
      <c r="H808" s="10" t="str">
        <f aca="false">Parámetros!$B$28</f>
        <v>Nuevo</v>
      </c>
      <c r="I808" s="10" t="str">
        <f aca="false">Parámetros!$B$29</f>
        <v>Clásica</v>
      </c>
      <c r="J808" s="11" t="s">
        <v>9691</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t="s">
        <v>9692</v>
      </c>
      <c r="P808" s="2" t="s">
        <v>9693</v>
      </c>
      <c r="Q808" s="2" t="s">
        <v>617</v>
      </c>
      <c r="R808" s="2" t="s">
        <v>3455</v>
      </c>
      <c r="S808" s="2" t="s">
        <v>9694</v>
      </c>
      <c r="T808" s="2" t="s">
        <v>9695</v>
      </c>
      <c r="U808" s="2" t="n">
        <v>200</v>
      </c>
      <c r="V808" s="2" t="s">
        <v>100</v>
      </c>
      <c r="W808" s="2" t="n">
        <v>1</v>
      </c>
      <c r="X808" s="2"/>
      <c r="Y808" s="2"/>
      <c r="Z808" s="2"/>
      <c r="AA808" s="2"/>
      <c r="AB808" s="2"/>
      <c r="AC808" s="2"/>
      <c r="AD808" s="2"/>
      <c r="AE808" s="2" t="s">
        <v>5324</v>
      </c>
      <c r="AF808" s="2"/>
      <c r="AG808" s="2" t="s">
        <v>9696</v>
      </c>
      <c r="AH808" s="2" t="s">
        <v>9697</v>
      </c>
      <c r="AI808" s="2"/>
      <c r="AJ808" s="2"/>
      <c r="AK808" s="2"/>
      <c r="AL808" s="2"/>
      <c r="AM808" s="2"/>
      <c r="AN808" s="2" t="s">
        <v>175</v>
      </c>
      <c r="AO808" s="2" t="s">
        <v>9698</v>
      </c>
      <c r="AP808" s="2" t="s">
        <v>89</v>
      </c>
    </row>
    <row r="809" customFormat="false" ht="15" hidden="false" customHeight="false" outlineLevel="0" collapsed="false">
      <c r="A809" s="8" t="s">
        <v>9699</v>
      </c>
      <c r="B809" s="8" t="s">
        <v>9699</v>
      </c>
      <c r="C809" s="2" t="s">
        <v>9700</v>
      </c>
      <c r="D809" s="2" t="s">
        <v>6132</v>
      </c>
      <c r="E809" s="2" t="s">
        <v>6133</v>
      </c>
      <c r="F809" s="9" t="n">
        <f aca="false">Precios!R809</f>
        <v>341</v>
      </c>
      <c r="G809" s="2" t="n">
        <v>15</v>
      </c>
      <c r="H809" s="10" t="str">
        <f aca="false">Parámetros!$B$28</f>
        <v>Nuevo</v>
      </c>
      <c r="I809" s="10" t="str">
        <f aca="false">Parámetros!$B$29</f>
        <v>Clásica</v>
      </c>
      <c r="J809" s="11" t="s">
        <v>9701</v>
      </c>
      <c r="K809" s="10" t="str">
        <f aca="false">Parámetros!$B$30</f>
        <v>Mercado Envíos</v>
      </c>
      <c r="L809" s="2" t="str">
        <f aca="false">IF(F809&gt;=Parámetros!$B$7,"Envío gratis (obligatorio en Mercado Libre)",Parámetros!$B$31)</f>
        <v>Envío gratis (obligatorio en Mercado Libre)</v>
      </c>
      <c r="M809" s="10" t="str">
        <f aca="false">Parámetros!$B$32</f>
        <v>No acepto</v>
      </c>
      <c r="N809" s="10" t="str">
        <f aca="false">Parámetros!$B$33</f>
        <v>Sin garantía</v>
      </c>
      <c r="O809" s="2" t="s">
        <v>9702</v>
      </c>
      <c r="P809" s="2" t="s">
        <v>6136</v>
      </c>
      <c r="Q809" s="2" t="s">
        <v>9703</v>
      </c>
      <c r="R809" s="2" t="s">
        <v>7984</v>
      </c>
      <c r="S809" s="2" t="s">
        <v>9704</v>
      </c>
      <c r="T809" s="2" t="s">
        <v>9705</v>
      </c>
      <c r="U809" s="2" t="n">
        <v>60</v>
      </c>
      <c r="V809" s="2" t="s">
        <v>77</v>
      </c>
      <c r="W809" s="2" t="n">
        <v>1</v>
      </c>
      <c r="X809" s="2"/>
      <c r="Y809" s="2"/>
      <c r="Z809" s="2"/>
      <c r="AA809" s="2"/>
      <c r="AB809" s="2"/>
      <c r="AC809" s="2"/>
      <c r="AD809" s="2" t="s">
        <v>1101</v>
      </c>
      <c r="AE809" s="2" t="s">
        <v>7987</v>
      </c>
      <c r="AF809" s="2"/>
      <c r="AG809" s="2" t="s">
        <v>9706</v>
      </c>
      <c r="AH809" s="2" t="s">
        <v>9707</v>
      </c>
      <c r="AI809" s="2" t="s">
        <v>9708</v>
      </c>
      <c r="AJ809" s="2"/>
      <c r="AK809" s="2"/>
      <c r="AL809" s="2"/>
      <c r="AM809" s="2"/>
      <c r="AN809" s="2" t="s">
        <v>175</v>
      </c>
      <c r="AO809" s="2" t="s">
        <v>9709</v>
      </c>
      <c r="AP809" s="2" t="s">
        <v>89</v>
      </c>
    </row>
    <row r="810" customFormat="false" ht="15" hidden="false" customHeight="false" outlineLevel="0" collapsed="false">
      <c r="A810" s="8" t="s">
        <v>9710</v>
      </c>
      <c r="B810" s="8" t="s">
        <v>9710</v>
      </c>
      <c r="C810" s="2" t="s">
        <v>9711</v>
      </c>
      <c r="D810" s="2" t="s">
        <v>144</v>
      </c>
      <c r="E810" s="2" t="s">
        <v>145</v>
      </c>
      <c r="F810" s="9" t="n">
        <f aca="false">Precios!R810</f>
        <v>1976.65</v>
      </c>
      <c r="G810" s="2" t="n">
        <v>0</v>
      </c>
      <c r="H810" s="10" t="str">
        <f aca="false">Parámetros!$B$28</f>
        <v>Nuevo</v>
      </c>
      <c r="I810" s="10" t="str">
        <f aca="false">Parámetros!$B$29</f>
        <v>Clásica</v>
      </c>
      <c r="J810" s="11" t="s">
        <v>9712</v>
      </c>
      <c r="K810" s="10" t="str">
        <f aca="false">Parámetros!$B$30</f>
        <v>Mercado Envíos</v>
      </c>
      <c r="L810" s="2" t="str">
        <f aca="false">IF(F810&gt;=Parámetros!$B$7,"Envío gratis (obligatorio en Mercado Libre)",Parámetros!$B$31)</f>
        <v>Envío gratis (obligatorio en Mercado Libre)</v>
      </c>
      <c r="M810" s="10" t="str">
        <f aca="false">Parámetros!$B$32</f>
        <v>No acepto</v>
      </c>
      <c r="N810" s="10" t="str">
        <f aca="false">Parámetros!$B$33</f>
        <v>Sin garantía</v>
      </c>
      <c r="O810" s="2" t="s">
        <v>9713</v>
      </c>
      <c r="P810" s="2" t="s">
        <v>9714</v>
      </c>
      <c r="Q810" s="2" t="s">
        <v>8452</v>
      </c>
      <c r="R810" s="2"/>
      <c r="S810" s="2"/>
      <c r="T810" s="2" t="s">
        <v>9715</v>
      </c>
      <c r="U810" s="2" t="n">
        <v>56</v>
      </c>
      <c r="V810" s="2" t="s">
        <v>133</v>
      </c>
      <c r="W810" s="2" t="n">
        <v>56</v>
      </c>
      <c r="X810" s="2" t="s">
        <v>9716</v>
      </c>
      <c r="Y810" s="2" t="s">
        <v>5265</v>
      </c>
      <c r="Z810" s="2" t="s">
        <v>136</v>
      </c>
      <c r="AA810" s="2"/>
      <c r="AB810" s="2"/>
      <c r="AC810" s="2"/>
      <c r="AD810" s="2"/>
      <c r="AE810" s="2"/>
      <c r="AF810" s="2" t="s">
        <v>9717</v>
      </c>
      <c r="AG810" s="2" t="s">
        <v>9718</v>
      </c>
      <c r="AH810" s="2" t="s">
        <v>9719</v>
      </c>
      <c r="AI810" s="2" t="s">
        <v>9720</v>
      </c>
      <c r="AJ810" s="2"/>
      <c r="AK810" s="2"/>
      <c r="AL810" s="2"/>
      <c r="AM810" s="2"/>
      <c r="AN810" s="2" t="s">
        <v>87</v>
      </c>
      <c r="AO810" s="2" t="s">
        <v>9721</v>
      </c>
      <c r="AP810" s="2" t="s">
        <v>89</v>
      </c>
    </row>
    <row r="811" customFormat="false" ht="15" hidden="false" customHeight="false" outlineLevel="0" collapsed="false">
      <c r="A811" s="8" t="s">
        <v>9722</v>
      </c>
      <c r="B811" s="8" t="s">
        <v>9722</v>
      </c>
      <c r="C811" s="2" t="s">
        <v>9723</v>
      </c>
      <c r="D811" s="2" t="s">
        <v>5225</v>
      </c>
      <c r="E811" s="2" t="s">
        <v>5226</v>
      </c>
      <c r="F811" s="9" t="n">
        <f aca="false">Precios!R811</f>
        <v>187</v>
      </c>
      <c r="G811" s="2" t="n">
        <v>3</v>
      </c>
      <c r="H811" s="10" t="str">
        <f aca="false">Parámetros!$B$28</f>
        <v>Nuevo</v>
      </c>
      <c r="I811" s="10" t="str">
        <f aca="false">Parámetros!$B$29</f>
        <v>Clásica</v>
      </c>
      <c r="J811" s="11" t="s">
        <v>9724</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t="s">
        <v>9725</v>
      </c>
      <c r="P811" s="2" t="s">
        <v>6526</v>
      </c>
      <c r="Q811" s="2" t="s">
        <v>6527</v>
      </c>
      <c r="R811" s="2" t="s">
        <v>9726</v>
      </c>
      <c r="S811" s="2"/>
      <c r="T811" s="2" t="s">
        <v>6006</v>
      </c>
      <c r="U811" s="2" t="n">
        <v>500</v>
      </c>
      <c r="V811" s="2" t="s">
        <v>77</v>
      </c>
      <c r="W811" s="2" t="n">
        <v>1</v>
      </c>
      <c r="X811" s="2"/>
      <c r="Y811" s="2"/>
      <c r="Z811" s="2"/>
      <c r="AA811" s="2"/>
      <c r="AB811" s="2"/>
      <c r="AC811" s="2"/>
      <c r="AD811" s="2"/>
      <c r="AE811" s="2" t="s">
        <v>5442</v>
      </c>
      <c r="AF811" s="2"/>
      <c r="AG811" s="2" t="s">
        <v>9727</v>
      </c>
      <c r="AH811" s="2" t="s">
        <v>9728</v>
      </c>
      <c r="AI811" s="2" t="s">
        <v>9729</v>
      </c>
      <c r="AJ811" s="2"/>
      <c r="AK811" s="2"/>
      <c r="AL811" s="2"/>
      <c r="AM811" s="2"/>
      <c r="AN811" s="2" t="s">
        <v>175</v>
      </c>
      <c r="AO811" s="2" t="s">
        <v>9730</v>
      </c>
      <c r="AP811" s="2" t="s">
        <v>89</v>
      </c>
    </row>
    <row r="812" customFormat="false" ht="15" hidden="false" customHeight="false" outlineLevel="0" collapsed="false">
      <c r="A812" s="8" t="s">
        <v>9731</v>
      </c>
      <c r="B812" s="8" t="s">
        <v>9731</v>
      </c>
      <c r="C812" s="2" t="s">
        <v>9732</v>
      </c>
      <c r="D812" s="2" t="s">
        <v>303</v>
      </c>
      <c r="E812" s="2" t="s">
        <v>304</v>
      </c>
      <c r="F812" s="9" t="n">
        <f aca="false">Precios!R812</f>
        <v>261</v>
      </c>
      <c r="G812" s="2" t="n">
        <v>232</v>
      </c>
      <c r="H812" s="10" t="str">
        <f aca="false">Parámetros!$B$28</f>
        <v>Nuevo</v>
      </c>
      <c r="I812" s="10" t="str">
        <f aca="false">Parámetros!$B$29</f>
        <v>Clásica</v>
      </c>
      <c r="J812" s="11" t="s">
        <v>9733</v>
      </c>
      <c r="K812" s="10" t="str">
        <f aca="false">Parámetros!$B$30</f>
        <v>Mercado Envíos</v>
      </c>
      <c r="L812" s="2" t="str">
        <f aca="false">IF(F812&gt;=Parámetros!$B$7,"Envío gratis (obligatorio en Mercado Libre)",Parámetros!$B$31)</f>
        <v>A cargo del comprador</v>
      </c>
      <c r="M812" s="10" t="str">
        <f aca="false">Parámetros!$B$32</f>
        <v>No acepto</v>
      </c>
      <c r="N812" s="10" t="str">
        <f aca="false">Parámetros!$B$33</f>
        <v>Sin garantía</v>
      </c>
      <c r="O812" s="2" t="s">
        <v>9734</v>
      </c>
      <c r="P812" s="2" t="s">
        <v>7115</v>
      </c>
      <c r="Q812" s="2" t="s">
        <v>910</v>
      </c>
      <c r="R812" s="2" t="s">
        <v>9735</v>
      </c>
      <c r="S812" s="2" t="s">
        <v>9736</v>
      </c>
      <c r="T812" s="2" t="s">
        <v>1459</v>
      </c>
      <c r="U812" s="2" t="n">
        <v>100</v>
      </c>
      <c r="V812" s="2" t="s">
        <v>77</v>
      </c>
      <c r="W812" s="2" t="n">
        <v>1</v>
      </c>
      <c r="X812" s="2"/>
      <c r="Y812" s="2"/>
      <c r="Z812" s="2"/>
      <c r="AA812" s="2" t="s">
        <v>9737</v>
      </c>
      <c r="AB812" s="2"/>
      <c r="AC812" s="2" t="s">
        <v>252</v>
      </c>
      <c r="AD812" s="2"/>
      <c r="AE812" s="2"/>
      <c r="AF812" s="2"/>
      <c r="AG812" s="2" t="s">
        <v>9738</v>
      </c>
      <c r="AH812" s="2" t="s">
        <v>9739</v>
      </c>
      <c r="AI812" s="2" t="s">
        <v>9740</v>
      </c>
      <c r="AJ812" s="2"/>
      <c r="AK812" s="2"/>
      <c r="AL812" s="2"/>
      <c r="AM812" s="2"/>
      <c r="AN812" s="2" t="s">
        <v>87</v>
      </c>
      <c r="AO812" s="2" t="s">
        <v>9741</v>
      </c>
      <c r="AP812" s="2" t="s">
        <v>89</v>
      </c>
    </row>
    <row r="813" customFormat="false" ht="15" hidden="false" customHeight="false" outlineLevel="0" collapsed="false">
      <c r="A813" s="8" t="s">
        <v>9742</v>
      </c>
      <c r="B813" s="8" t="s">
        <v>9742</v>
      </c>
      <c r="C813" s="2" t="s">
        <v>9743</v>
      </c>
      <c r="D813" s="2" t="s">
        <v>2351</v>
      </c>
      <c r="E813" s="2" t="s">
        <v>2352</v>
      </c>
      <c r="F813" s="9" t="n">
        <f aca="false">Precios!R813</f>
        <v>74</v>
      </c>
      <c r="G813" s="2" t="n">
        <v>410</v>
      </c>
      <c r="H813" s="10" t="str">
        <f aca="false">Parámetros!$B$28</f>
        <v>Nuevo</v>
      </c>
      <c r="I813" s="10" t="str">
        <f aca="false">Parámetros!$B$29</f>
        <v>Clásica</v>
      </c>
      <c r="J813" s="11" t="s">
        <v>9744</v>
      </c>
      <c r="K813" s="10" t="str">
        <f aca="false">Parámetros!$B$30</f>
        <v>Mercado Envíos</v>
      </c>
      <c r="L813" s="2" t="str">
        <f aca="false">IF(F813&gt;=Parámetros!$B$7,"Envío gratis (obligatorio en Mercado Libre)",Parámetros!$B$31)</f>
        <v>A cargo del comprador</v>
      </c>
      <c r="M813" s="10" t="str">
        <f aca="false">Parámetros!$B$32</f>
        <v>No acepto</v>
      </c>
      <c r="N813" s="10" t="str">
        <f aca="false">Parámetros!$B$33</f>
        <v>Sin garantía</v>
      </c>
      <c r="O813" s="2" t="s">
        <v>9745</v>
      </c>
      <c r="P813" s="2" t="s">
        <v>6674</v>
      </c>
      <c r="Q813" s="2"/>
      <c r="R813" s="2" t="s">
        <v>6675</v>
      </c>
      <c r="S813" s="2" t="s">
        <v>9746</v>
      </c>
      <c r="T813" s="2" t="s">
        <v>6006</v>
      </c>
      <c r="U813" s="2" t="n">
        <v>60</v>
      </c>
      <c r="V813" s="2" t="s">
        <v>100</v>
      </c>
      <c r="W813" s="2" t="n">
        <v>1</v>
      </c>
      <c r="X813" s="2"/>
      <c r="Y813" s="2"/>
      <c r="Z813" s="2"/>
      <c r="AA813" s="2"/>
      <c r="AB813" s="2"/>
      <c r="AC813" s="2"/>
      <c r="AD813" s="2" t="s">
        <v>1101</v>
      </c>
      <c r="AE813" s="2" t="s">
        <v>9747</v>
      </c>
      <c r="AF813" s="2"/>
      <c r="AG813" s="2" t="s">
        <v>9748</v>
      </c>
      <c r="AH813" s="2" t="s">
        <v>9749</v>
      </c>
      <c r="AI813" s="2" t="s">
        <v>9750</v>
      </c>
      <c r="AJ813" s="2"/>
      <c r="AK813" s="2"/>
      <c r="AL813" s="2"/>
      <c r="AM813" s="2"/>
      <c r="AN813" s="2" t="s">
        <v>175</v>
      </c>
      <c r="AO813" s="2" t="s">
        <v>9751</v>
      </c>
      <c r="AP813" s="2" t="s">
        <v>89</v>
      </c>
    </row>
    <row r="814" customFormat="false" ht="15" hidden="false" customHeight="false" outlineLevel="0" collapsed="false">
      <c r="A814" s="8" t="s">
        <v>9752</v>
      </c>
      <c r="B814" s="8" t="s">
        <v>9752</v>
      </c>
      <c r="C814" s="2" t="s">
        <v>9753</v>
      </c>
      <c r="D814" s="2" t="s">
        <v>144</v>
      </c>
      <c r="E814" s="2" t="s">
        <v>145</v>
      </c>
      <c r="F814" s="9" t="n">
        <f aca="false">Precios!R814</f>
        <v>97.01</v>
      </c>
      <c r="G814" s="2" t="n">
        <v>386</v>
      </c>
      <c r="H814" s="10" t="str">
        <f aca="false">Parámetros!$B$28</f>
        <v>Nuevo</v>
      </c>
      <c r="I814" s="10" t="str">
        <f aca="false">Parámetros!$B$29</f>
        <v>Clásica</v>
      </c>
      <c r="J814" s="11" t="s">
        <v>9754</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t="s">
        <v>9755</v>
      </c>
      <c r="P814" s="2" t="s">
        <v>1256</v>
      </c>
      <c r="Q814" s="2" t="s">
        <v>336</v>
      </c>
      <c r="R814" s="2"/>
      <c r="S814" s="2"/>
      <c r="T814" s="2" t="s">
        <v>9756</v>
      </c>
      <c r="U814" s="2" t="n">
        <v>12</v>
      </c>
      <c r="V814" s="2" t="s">
        <v>133</v>
      </c>
      <c r="W814" s="2" t="n">
        <v>12</v>
      </c>
      <c r="X814" s="2" t="s">
        <v>1259</v>
      </c>
      <c r="Y814" s="2" t="s">
        <v>4285</v>
      </c>
      <c r="Z814" s="2" t="s">
        <v>136</v>
      </c>
      <c r="AA814" s="2"/>
      <c r="AB814" s="2"/>
      <c r="AC814" s="2" t="s">
        <v>475</v>
      </c>
      <c r="AD814" s="2"/>
      <c r="AE814" s="2"/>
      <c r="AF814" s="2"/>
      <c r="AG814" s="2" t="s">
        <v>9757</v>
      </c>
      <c r="AH814" s="2" t="s">
        <v>9758</v>
      </c>
      <c r="AI814" s="2" t="s">
        <v>9759</v>
      </c>
      <c r="AJ814" s="2"/>
      <c r="AK814" s="2"/>
      <c r="AL814" s="2"/>
      <c r="AM814" s="2"/>
      <c r="AN814" s="2" t="s">
        <v>87</v>
      </c>
      <c r="AO814" s="2" t="s">
        <v>9760</v>
      </c>
      <c r="AP814" s="2" t="s">
        <v>89</v>
      </c>
    </row>
    <row r="815" customFormat="false" ht="15" hidden="false" customHeight="false" outlineLevel="0" collapsed="false">
      <c r="A815" s="8" t="s">
        <v>9761</v>
      </c>
      <c r="B815" s="8" t="s">
        <v>9761</v>
      </c>
      <c r="C815" s="2" t="s">
        <v>9762</v>
      </c>
      <c r="D815" s="2" t="s">
        <v>445</v>
      </c>
      <c r="E815" s="2" t="s">
        <v>446</v>
      </c>
      <c r="F815" s="9" t="n">
        <f aca="false">Precios!R815</f>
        <v>1293.2</v>
      </c>
      <c r="G815" s="2" t="n">
        <v>48</v>
      </c>
      <c r="H815" s="10" t="str">
        <f aca="false">Parámetros!$B$28</f>
        <v>Nuevo</v>
      </c>
      <c r="I815" s="10" t="str">
        <f aca="false">Parámetros!$B$29</f>
        <v>Clásica</v>
      </c>
      <c r="J815" s="11" t="s">
        <v>9763</v>
      </c>
      <c r="K815" s="10" t="str">
        <f aca="false">Parámetros!$B$30</f>
        <v>Mercado Envíos</v>
      </c>
      <c r="L815" s="2" t="str">
        <f aca="false">IF(F815&gt;=Parámetros!$B$7,"Envío gratis (obligatorio en Mercado Libre)",Parámetros!$B$31)</f>
        <v>Envío gratis (obligatorio en Mercado Libre)</v>
      </c>
      <c r="M815" s="10" t="str">
        <f aca="false">Parámetros!$B$32</f>
        <v>No acepto</v>
      </c>
      <c r="N815" s="10" t="str">
        <f aca="false">Parámetros!$B$33</f>
        <v>Sin garantía</v>
      </c>
      <c r="O815" s="2" t="s">
        <v>9764</v>
      </c>
      <c r="P815" s="2" t="s">
        <v>9765</v>
      </c>
      <c r="Q815" s="2" t="s">
        <v>897</v>
      </c>
      <c r="R815" s="2"/>
      <c r="S815" s="2"/>
      <c r="T815" s="2" t="s">
        <v>6507</v>
      </c>
      <c r="U815" s="2" t="n">
        <v>10</v>
      </c>
      <c r="V815" s="2" t="s">
        <v>220</v>
      </c>
      <c r="W815" s="2" t="n">
        <v>10</v>
      </c>
      <c r="X815" s="2" t="s">
        <v>9766</v>
      </c>
      <c r="Y815" s="2" t="s">
        <v>2164</v>
      </c>
      <c r="Z815" s="2" t="s">
        <v>136</v>
      </c>
      <c r="AA815" s="2"/>
      <c r="AB815" s="2"/>
      <c r="AC815" s="2"/>
      <c r="AD815" s="2"/>
      <c r="AE815" s="2"/>
      <c r="AF815" s="2" t="s">
        <v>9767</v>
      </c>
      <c r="AG815" s="2" t="s">
        <v>9768</v>
      </c>
      <c r="AH815" s="2" t="s">
        <v>9769</v>
      </c>
      <c r="AI815" s="2" t="s">
        <v>9770</v>
      </c>
      <c r="AJ815" s="2"/>
      <c r="AK815" s="2"/>
      <c r="AL815" s="2"/>
      <c r="AM815" s="2"/>
      <c r="AN815" s="2" t="s">
        <v>87</v>
      </c>
      <c r="AO815" s="2" t="s">
        <v>9771</v>
      </c>
      <c r="AP815" s="2" t="s">
        <v>89</v>
      </c>
    </row>
    <row r="816" customFormat="false" ht="15" hidden="false" customHeight="false" outlineLevel="0" collapsed="false">
      <c r="A816" s="8" t="s">
        <v>9772</v>
      </c>
      <c r="B816" s="8" t="s">
        <v>9772</v>
      </c>
      <c r="C816" s="2" t="s">
        <v>9773</v>
      </c>
      <c r="D816" s="2" t="s">
        <v>6709</v>
      </c>
      <c r="E816" s="2" t="s">
        <v>6710</v>
      </c>
      <c r="F816" s="9" t="n">
        <f aca="false">Precios!R816</f>
        <v>211.01</v>
      </c>
      <c r="G816" s="2" t="n">
        <v>123</v>
      </c>
      <c r="H816" s="10" t="str">
        <f aca="false">Parámetros!$B$28</f>
        <v>Nuevo</v>
      </c>
      <c r="I816" s="10" t="str">
        <f aca="false">Parámetros!$B$29</f>
        <v>Clásica</v>
      </c>
      <c r="J816" s="11" t="s">
        <v>9774</v>
      </c>
      <c r="K816" s="10" t="str">
        <f aca="false">Parámetros!$B$30</f>
        <v>Mercado Envíos</v>
      </c>
      <c r="L816" s="2" t="str">
        <f aca="false">IF(F816&gt;=Parámetros!$B$7,"Envío gratis (obligatorio en Mercado Libre)",Parámetros!$B$31)</f>
        <v>A cargo del comprador</v>
      </c>
      <c r="M816" s="10" t="str">
        <f aca="false">Parámetros!$B$32</f>
        <v>No acepto</v>
      </c>
      <c r="N816" s="10" t="str">
        <f aca="false">Parámetros!$B$33</f>
        <v>Sin garantía</v>
      </c>
      <c r="O816" s="2" t="s">
        <v>9775</v>
      </c>
      <c r="P816" s="2" t="s">
        <v>6713</v>
      </c>
      <c r="Q816" s="2" t="s">
        <v>6195</v>
      </c>
      <c r="R816" s="2" t="s">
        <v>9776</v>
      </c>
      <c r="S816" s="2"/>
      <c r="T816" s="2" t="s">
        <v>3457</v>
      </c>
      <c r="U816" s="2" t="n">
        <v>150</v>
      </c>
      <c r="V816" s="2" t="s">
        <v>77</v>
      </c>
      <c r="W816" s="2" t="n">
        <v>1</v>
      </c>
      <c r="X816" s="2"/>
      <c r="Y816" s="2"/>
      <c r="Z816" s="2"/>
      <c r="AA816" s="2"/>
      <c r="AB816" s="2"/>
      <c r="AC816" s="2" t="s">
        <v>9777</v>
      </c>
      <c r="AD816" s="2" t="s">
        <v>1101</v>
      </c>
      <c r="AE816" s="2"/>
      <c r="AF816" s="2"/>
      <c r="AG816" s="2" t="s">
        <v>9778</v>
      </c>
      <c r="AH816" s="2" t="s">
        <v>9779</v>
      </c>
      <c r="AI816" s="2" t="s">
        <v>9780</v>
      </c>
      <c r="AJ816" s="2"/>
      <c r="AK816" s="2"/>
      <c r="AL816" s="2"/>
      <c r="AM816" s="2"/>
      <c r="AN816" s="2" t="s">
        <v>175</v>
      </c>
      <c r="AO816" s="2" t="s">
        <v>9781</v>
      </c>
      <c r="AP816" s="2" t="s">
        <v>89</v>
      </c>
    </row>
    <row r="817" customFormat="false" ht="15" hidden="false" customHeight="false" outlineLevel="0" collapsed="false">
      <c r="A817" s="8" t="s">
        <v>9782</v>
      </c>
      <c r="B817" s="8" t="s">
        <v>9782</v>
      </c>
      <c r="C817" s="2" t="s">
        <v>9783</v>
      </c>
      <c r="D817" s="2" t="s">
        <v>9784</v>
      </c>
      <c r="E817" s="2" t="s">
        <v>9785</v>
      </c>
      <c r="F817" s="9" t="n">
        <f aca="false">Precios!R817</f>
        <v>110</v>
      </c>
      <c r="G817" s="2" t="n">
        <v>489</v>
      </c>
      <c r="H817" s="10" t="str">
        <f aca="false">Parámetros!$B$28</f>
        <v>Nuevo</v>
      </c>
      <c r="I817" s="10" t="str">
        <f aca="false">Parámetros!$B$29</f>
        <v>Clásica</v>
      </c>
      <c r="J817" s="11" t="s">
        <v>9786</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t="s">
        <v>9787</v>
      </c>
      <c r="P817" s="2" t="s">
        <v>1681</v>
      </c>
      <c r="Q817" s="2" t="s">
        <v>336</v>
      </c>
      <c r="R817" s="2" t="s">
        <v>9788</v>
      </c>
      <c r="S817" s="2" t="s">
        <v>9789</v>
      </c>
      <c r="T817" s="2" t="s">
        <v>9790</v>
      </c>
      <c r="U817" s="2" t="n">
        <v>50</v>
      </c>
      <c r="V817" s="2" t="s">
        <v>5247</v>
      </c>
      <c r="W817" s="2" t="n">
        <v>1</v>
      </c>
      <c r="X817" s="2"/>
      <c r="Y817" s="2"/>
      <c r="Z817" s="2"/>
      <c r="AA817" s="2"/>
      <c r="AB817" s="2"/>
      <c r="AC817" s="2" t="s">
        <v>2384</v>
      </c>
      <c r="AD817" s="2"/>
      <c r="AE817" s="2"/>
      <c r="AF817" s="2"/>
      <c r="AG817" s="2" t="s">
        <v>9791</v>
      </c>
      <c r="AH817" s="2" t="s">
        <v>9792</v>
      </c>
      <c r="AI817" s="2"/>
      <c r="AJ817" s="2"/>
      <c r="AK817" s="2"/>
      <c r="AL817" s="2"/>
      <c r="AM817" s="2"/>
      <c r="AN817" s="2" t="s">
        <v>175</v>
      </c>
      <c r="AO817" s="2" t="s">
        <v>9793</v>
      </c>
      <c r="AP817" s="2" t="s">
        <v>89</v>
      </c>
    </row>
    <row r="818" customFormat="false" ht="15" hidden="false" customHeight="false" outlineLevel="0" collapsed="false">
      <c r="A818" s="8" t="s">
        <v>9794</v>
      </c>
      <c r="B818" s="8" t="s">
        <v>9794</v>
      </c>
      <c r="C818" s="2" t="s">
        <v>9795</v>
      </c>
      <c r="D818" s="2" t="s">
        <v>445</v>
      </c>
      <c r="E818" s="2" t="s">
        <v>446</v>
      </c>
      <c r="F818" s="9" t="n">
        <f aca="false">Precios!R818</f>
        <v>548</v>
      </c>
      <c r="G818" s="2" t="n">
        <v>51</v>
      </c>
      <c r="H818" s="10" t="str">
        <f aca="false">Parámetros!$B$28</f>
        <v>Nuevo</v>
      </c>
      <c r="I818" s="10" t="str">
        <f aca="false">Parámetros!$B$29</f>
        <v>Clásica</v>
      </c>
      <c r="J818" s="11" t="s">
        <v>9796</v>
      </c>
      <c r="K818" s="10" t="str">
        <f aca="false">Parámetros!$B$30</f>
        <v>Mercado Envíos</v>
      </c>
      <c r="L818" s="2" t="str">
        <f aca="false">IF(F818&gt;=Parámetros!$B$7,"Envío gratis (obligatorio en Mercado Libre)",Parámetros!$B$31)</f>
        <v>Envío gratis (obligatorio en Mercado Libre)</v>
      </c>
      <c r="M818" s="10" t="str">
        <f aca="false">Parámetros!$B$32</f>
        <v>No acepto</v>
      </c>
      <c r="N818" s="10" t="str">
        <f aca="false">Parámetros!$B$33</f>
        <v>Sin garantía</v>
      </c>
      <c r="O818" s="2" t="s">
        <v>9797</v>
      </c>
      <c r="P818" s="2" t="s">
        <v>4594</v>
      </c>
      <c r="Q818" s="2" t="s">
        <v>1016</v>
      </c>
      <c r="R818" s="2"/>
      <c r="S818" s="2"/>
      <c r="T818" s="2" t="s">
        <v>9798</v>
      </c>
      <c r="U818" s="2" t="n">
        <v>22.5</v>
      </c>
      <c r="V818" s="2" t="s">
        <v>77</v>
      </c>
      <c r="W818" s="2" t="n">
        <v>1</v>
      </c>
      <c r="X818" s="2" t="s">
        <v>4595</v>
      </c>
      <c r="Y818" s="2" t="s">
        <v>9799</v>
      </c>
      <c r="Z818" s="2" t="s">
        <v>136</v>
      </c>
      <c r="AA818" s="2"/>
      <c r="AB818" s="2"/>
      <c r="AC818" s="2"/>
      <c r="AD818" s="2"/>
      <c r="AE818" s="2"/>
      <c r="AF818" s="2" t="s">
        <v>9800</v>
      </c>
      <c r="AG818" s="2" t="s">
        <v>9801</v>
      </c>
      <c r="AH818" s="2" t="s">
        <v>9802</v>
      </c>
      <c r="AI818" s="2" t="s">
        <v>9803</v>
      </c>
      <c r="AJ818" s="2"/>
      <c r="AK818" s="2"/>
      <c r="AL818" s="2"/>
      <c r="AM818" s="2"/>
      <c r="AN818" s="2" t="s">
        <v>87</v>
      </c>
      <c r="AO818" s="2" t="s">
        <v>9804</v>
      </c>
      <c r="AP818" s="2" t="s">
        <v>89</v>
      </c>
    </row>
    <row r="819" customFormat="false" ht="15" hidden="false" customHeight="false" outlineLevel="0" collapsed="false">
      <c r="A819" s="8" t="s">
        <v>9805</v>
      </c>
      <c r="B819" s="8" t="s">
        <v>9805</v>
      </c>
      <c r="C819" s="2" t="s">
        <v>9806</v>
      </c>
      <c r="D819" s="2" t="s">
        <v>9807</v>
      </c>
      <c r="E819" s="2" t="s">
        <v>9808</v>
      </c>
      <c r="F819" s="9" t="n">
        <f aca="false">Precios!R819</f>
        <v>281</v>
      </c>
      <c r="G819" s="2" t="n">
        <v>10</v>
      </c>
      <c r="H819" s="10" t="str">
        <f aca="false">Parámetros!$B$28</f>
        <v>Nuevo</v>
      </c>
      <c r="I819" s="10" t="str">
        <f aca="false">Parámetros!$B$29</f>
        <v>Clásica</v>
      </c>
      <c r="J819" s="11" t="s">
        <v>9809</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t="s">
        <v>9810</v>
      </c>
      <c r="P819" s="2" t="s">
        <v>9811</v>
      </c>
      <c r="Q819" s="2" t="s">
        <v>9812</v>
      </c>
      <c r="R819" s="2"/>
      <c r="S819" s="2"/>
      <c r="T819" s="2" t="s">
        <v>9813</v>
      </c>
      <c r="U819" s="2"/>
      <c r="V819" s="2"/>
      <c r="W819" s="2" t="n">
        <v>1</v>
      </c>
      <c r="X819" s="2"/>
      <c r="Y819" s="2"/>
      <c r="Z819" s="2"/>
      <c r="AA819" s="2" t="s">
        <v>1792</v>
      </c>
      <c r="AB819" s="2"/>
      <c r="AC819" s="2"/>
      <c r="AD819" s="2"/>
      <c r="AE819" s="2"/>
      <c r="AF819" s="2"/>
      <c r="AG819" s="2" t="s">
        <v>9814</v>
      </c>
      <c r="AH819" s="2" t="s">
        <v>9815</v>
      </c>
      <c r="AI819" s="2" t="s">
        <v>9816</v>
      </c>
      <c r="AJ819" s="2"/>
      <c r="AK819" s="2"/>
      <c r="AL819" s="2"/>
      <c r="AM819" s="2"/>
      <c r="AN819" s="2" t="s">
        <v>87</v>
      </c>
      <c r="AO819" s="2" t="s">
        <v>9817</v>
      </c>
      <c r="AP819" s="2" t="s">
        <v>89</v>
      </c>
    </row>
    <row r="820" customFormat="false" ht="15" hidden="false" customHeight="false" outlineLevel="0" collapsed="false">
      <c r="A820" s="8" t="s">
        <v>9818</v>
      </c>
      <c r="B820" s="8" t="s">
        <v>9818</v>
      </c>
      <c r="C820" s="2" t="s">
        <v>9819</v>
      </c>
      <c r="D820" s="2" t="s">
        <v>7694</v>
      </c>
      <c r="E820" s="2" t="s">
        <v>7695</v>
      </c>
      <c r="F820" s="9" t="n">
        <f aca="false">Precios!R820</f>
        <v>251</v>
      </c>
      <c r="G820" s="2" t="n">
        <v>115</v>
      </c>
      <c r="H820" s="10" t="str">
        <f aca="false">Parámetros!$B$28</f>
        <v>Nuevo</v>
      </c>
      <c r="I820" s="10" t="str">
        <f aca="false">Parámetros!$B$29</f>
        <v>Clásica</v>
      </c>
      <c r="J820" s="11" t="s">
        <v>9820</v>
      </c>
      <c r="K820" s="10" t="str">
        <f aca="false">Parámetros!$B$30</f>
        <v>Mercado Envíos</v>
      </c>
      <c r="L820" s="2" t="str">
        <f aca="false">IF(F820&gt;=Parámetros!$B$7,"Envío gratis (obligatorio en Mercado Libre)",Parámetros!$B$31)</f>
        <v>A cargo del comprador</v>
      </c>
      <c r="M820" s="10" t="str">
        <f aca="false">Parámetros!$B$32</f>
        <v>No acepto</v>
      </c>
      <c r="N820" s="10" t="str">
        <f aca="false">Parámetros!$B$33</f>
        <v>Sin garantía</v>
      </c>
      <c r="O820" s="2" t="s">
        <v>9821</v>
      </c>
      <c r="P820" s="2" t="s">
        <v>7698</v>
      </c>
      <c r="Q820" s="2"/>
      <c r="R820" s="2"/>
      <c r="S820" s="2"/>
      <c r="T820" s="2" t="s">
        <v>9822</v>
      </c>
      <c r="U820" s="2" t="n">
        <v>6</v>
      </c>
      <c r="V820" s="2" t="s">
        <v>171</v>
      </c>
      <c r="W820" s="2" t="n">
        <v>6</v>
      </c>
      <c r="X820" s="2"/>
      <c r="Y820" s="2"/>
      <c r="Z820" s="2"/>
      <c r="AA820" s="2"/>
      <c r="AB820" s="2"/>
      <c r="AC820" s="2"/>
      <c r="AD820" s="2"/>
      <c r="AE820" s="2"/>
      <c r="AF820" s="2"/>
      <c r="AG820" s="2" t="s">
        <v>9823</v>
      </c>
      <c r="AH820" s="2" t="s">
        <v>9824</v>
      </c>
      <c r="AI820" s="2"/>
      <c r="AJ820" s="2"/>
      <c r="AK820" s="2"/>
      <c r="AL820" s="2"/>
      <c r="AM820" s="2"/>
      <c r="AN820" s="2" t="s">
        <v>175</v>
      </c>
      <c r="AO820" s="2" t="s">
        <v>9825</v>
      </c>
      <c r="AP820" s="2" t="s">
        <v>89</v>
      </c>
    </row>
    <row r="821" customFormat="false" ht="15" hidden="false" customHeight="false" outlineLevel="0" collapsed="false">
      <c r="A821" s="8" t="s">
        <v>9826</v>
      </c>
      <c r="B821" s="8" t="s">
        <v>9826</v>
      </c>
      <c r="C821" s="2" t="s">
        <v>9827</v>
      </c>
      <c r="D821" s="2" t="s">
        <v>144</v>
      </c>
      <c r="E821" s="2" t="s">
        <v>145</v>
      </c>
      <c r="F821" s="9" t="n">
        <f aca="false">Precios!R821</f>
        <v>122</v>
      </c>
      <c r="G821" s="2" t="n">
        <v>855</v>
      </c>
      <c r="H821" s="10" t="str">
        <f aca="false">Parámetros!$B$28</f>
        <v>Nuevo</v>
      </c>
      <c r="I821" s="10" t="str">
        <f aca="false">Parámetros!$B$29</f>
        <v>Clásica</v>
      </c>
      <c r="J821" s="11" t="s">
        <v>9828</v>
      </c>
      <c r="K821" s="10" t="str">
        <f aca="false">Parámetros!$B$30</f>
        <v>Mercado Envíos</v>
      </c>
      <c r="L821" s="2" t="str">
        <f aca="false">IF(F821&gt;=Parámetros!$B$7,"Envío gratis (obligatorio en Mercado Libre)",Parámetros!$B$31)</f>
        <v>A cargo del comprador</v>
      </c>
      <c r="M821" s="10" t="str">
        <f aca="false">Parámetros!$B$32</f>
        <v>No acepto</v>
      </c>
      <c r="N821" s="10" t="str">
        <f aca="false">Parámetros!$B$33</f>
        <v>Sin garantía</v>
      </c>
      <c r="O821" s="2" t="s">
        <v>9829</v>
      </c>
      <c r="P821" s="2" t="s">
        <v>9830</v>
      </c>
      <c r="Q821" s="2" t="s">
        <v>5744</v>
      </c>
      <c r="R821" s="2"/>
      <c r="S821" s="2"/>
      <c r="T821" s="2" t="s">
        <v>8612</v>
      </c>
      <c r="U821" s="2" t="n">
        <v>60</v>
      </c>
      <c r="V821" s="2" t="s">
        <v>133</v>
      </c>
      <c r="W821" s="2" t="n">
        <v>60</v>
      </c>
      <c r="X821" s="2" t="s">
        <v>9831</v>
      </c>
      <c r="Y821" s="2" t="s">
        <v>2948</v>
      </c>
      <c r="Z821" s="2" t="s">
        <v>136</v>
      </c>
      <c r="AA821" s="2"/>
      <c r="AB821" s="2"/>
      <c r="AC821" s="2"/>
      <c r="AD821" s="2"/>
      <c r="AE821" s="2"/>
      <c r="AF821" s="2" t="s">
        <v>9832</v>
      </c>
      <c r="AG821" s="2" t="s">
        <v>9833</v>
      </c>
      <c r="AH821" s="2" t="s">
        <v>9834</v>
      </c>
      <c r="AI821" s="2" t="s">
        <v>9835</v>
      </c>
      <c r="AJ821" s="2"/>
      <c r="AK821" s="2"/>
      <c r="AL821" s="2"/>
      <c r="AM821" s="2"/>
      <c r="AN821" s="2" t="s">
        <v>87</v>
      </c>
      <c r="AO821" s="2" t="s">
        <v>9836</v>
      </c>
      <c r="AP821" s="2" t="s">
        <v>89</v>
      </c>
    </row>
    <row r="822" customFormat="false" ht="15" hidden="false" customHeight="false" outlineLevel="0" collapsed="false">
      <c r="A822" s="8" t="s">
        <v>9837</v>
      </c>
      <c r="B822" s="8" t="s">
        <v>9837</v>
      </c>
      <c r="C822" s="2" t="s">
        <v>9838</v>
      </c>
      <c r="D822" s="2" t="s">
        <v>350</v>
      </c>
      <c r="E822" s="2" t="s">
        <v>351</v>
      </c>
      <c r="F822" s="9" t="n">
        <f aca="false">Precios!R822</f>
        <v>1180.41</v>
      </c>
      <c r="G822" s="2" t="n">
        <v>120</v>
      </c>
      <c r="H822" s="10" t="str">
        <f aca="false">Parámetros!$B$28</f>
        <v>Nuevo</v>
      </c>
      <c r="I822" s="10" t="str">
        <f aca="false">Parámetros!$B$29</f>
        <v>Clásica</v>
      </c>
      <c r="J822" s="11" t="s">
        <v>9839</v>
      </c>
      <c r="K822" s="10" t="str">
        <f aca="false">Parámetros!$B$30</f>
        <v>Mercado Envíos</v>
      </c>
      <c r="L822" s="2" t="str">
        <f aca="false">IF(F822&gt;=Parámetros!$B$7,"Envío gratis (obligatorio en Mercado Libre)",Parámetros!$B$31)</f>
        <v>Envío gratis (obligatorio en Mercado Libre)</v>
      </c>
      <c r="M822" s="10" t="str">
        <f aca="false">Parámetros!$B$32</f>
        <v>No acepto</v>
      </c>
      <c r="N822" s="10" t="str">
        <f aca="false">Parámetros!$B$33</f>
        <v>Sin garantía</v>
      </c>
      <c r="O822" s="2" t="s">
        <v>9840</v>
      </c>
      <c r="P822" s="2" t="s">
        <v>9841</v>
      </c>
      <c r="Q822" s="2" t="s">
        <v>1098</v>
      </c>
      <c r="R822" s="2"/>
      <c r="S822" s="2"/>
      <c r="T822" s="2" t="s">
        <v>5415</v>
      </c>
      <c r="U822" s="2" t="n">
        <v>30</v>
      </c>
      <c r="V822" s="2" t="s">
        <v>133</v>
      </c>
      <c r="W822" s="2" t="n">
        <v>30</v>
      </c>
      <c r="X822" s="2" t="s">
        <v>9842</v>
      </c>
      <c r="Y822" s="2" t="s">
        <v>9843</v>
      </c>
      <c r="Z822" s="2" t="s">
        <v>136</v>
      </c>
      <c r="AA822" s="2"/>
      <c r="AB822" s="2"/>
      <c r="AC822" s="2"/>
      <c r="AD822" s="2"/>
      <c r="AE822" s="2"/>
      <c r="AF822" s="2"/>
      <c r="AG822" s="2" t="s">
        <v>9844</v>
      </c>
      <c r="AH822" s="2" t="s">
        <v>9845</v>
      </c>
      <c r="AI822" s="2" t="s">
        <v>9846</v>
      </c>
      <c r="AJ822" s="2"/>
      <c r="AK822" s="2"/>
      <c r="AL822" s="2"/>
      <c r="AM822" s="2"/>
      <c r="AN822" s="2" t="s">
        <v>87</v>
      </c>
      <c r="AO822" s="2" t="s">
        <v>9847</v>
      </c>
      <c r="AP822" s="2" t="s">
        <v>89</v>
      </c>
    </row>
    <row r="823" customFormat="false" ht="15" hidden="false" customHeight="false" outlineLevel="0" collapsed="false">
      <c r="A823" s="8" t="s">
        <v>9848</v>
      </c>
      <c r="B823" s="8" t="s">
        <v>9848</v>
      </c>
      <c r="C823" s="2" t="s">
        <v>9849</v>
      </c>
      <c r="D823" s="2" t="s">
        <v>6190</v>
      </c>
      <c r="E823" s="2" t="s">
        <v>6191</v>
      </c>
      <c r="F823" s="9" t="n">
        <f aca="false">Precios!R823</f>
        <v>116</v>
      </c>
      <c r="G823" s="2" t="n">
        <v>12</v>
      </c>
      <c r="H823" s="10" t="str">
        <f aca="false">Parámetros!$B$28</f>
        <v>Nuevo</v>
      </c>
      <c r="I823" s="10" t="str">
        <f aca="false">Parámetros!$B$29</f>
        <v>Clásica</v>
      </c>
      <c r="J823" s="11" t="s">
        <v>9850</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t="s">
        <v>9851</v>
      </c>
      <c r="P823" s="2" t="s">
        <v>5437</v>
      </c>
      <c r="Q823" s="2"/>
      <c r="R823" s="2" t="s">
        <v>9852</v>
      </c>
      <c r="S823" s="2" t="s">
        <v>9853</v>
      </c>
      <c r="T823" s="2" t="s">
        <v>9854</v>
      </c>
      <c r="U823" s="2" t="n">
        <v>100</v>
      </c>
      <c r="V823" s="2" t="s">
        <v>100</v>
      </c>
      <c r="W823" s="2" t="n">
        <v>1</v>
      </c>
      <c r="X823" s="2"/>
      <c r="Y823" s="2"/>
      <c r="Z823" s="2"/>
      <c r="AA823" s="2"/>
      <c r="AB823" s="2"/>
      <c r="AC823" s="2"/>
      <c r="AD823" s="2"/>
      <c r="AE823" s="2" t="s">
        <v>5442</v>
      </c>
      <c r="AF823" s="2"/>
      <c r="AG823" s="2" t="s">
        <v>9855</v>
      </c>
      <c r="AH823" s="2" t="s">
        <v>9856</v>
      </c>
      <c r="AI823" s="2" t="s">
        <v>9857</v>
      </c>
      <c r="AJ823" s="2" t="s">
        <v>9858</v>
      </c>
      <c r="AK823" s="2"/>
      <c r="AL823" s="2"/>
      <c r="AM823" s="2"/>
      <c r="AN823" s="2" t="s">
        <v>175</v>
      </c>
      <c r="AO823" s="2" t="s">
        <v>9859</v>
      </c>
      <c r="AP823" s="2" t="s">
        <v>89</v>
      </c>
    </row>
    <row r="824" customFormat="false" ht="15" hidden="false" customHeight="false" outlineLevel="0" collapsed="false">
      <c r="A824" s="8" t="s">
        <v>9860</v>
      </c>
      <c r="B824" s="8" t="s">
        <v>9860</v>
      </c>
      <c r="C824" s="2" t="s">
        <v>9861</v>
      </c>
      <c r="D824" s="2" t="s">
        <v>350</v>
      </c>
      <c r="E824" s="2" t="s">
        <v>351</v>
      </c>
      <c r="F824" s="9" t="n">
        <f aca="false">Precios!R824</f>
        <v>368</v>
      </c>
      <c r="G824" s="2" t="n">
        <v>123</v>
      </c>
      <c r="H824" s="10" t="str">
        <f aca="false">Parámetros!$B$28</f>
        <v>Nuevo</v>
      </c>
      <c r="I824" s="10" t="str">
        <f aca="false">Parámetros!$B$29</f>
        <v>Clásica</v>
      </c>
      <c r="J824" s="11" t="s">
        <v>9862</v>
      </c>
      <c r="K824" s="10" t="str">
        <f aca="false">Parámetros!$B$30</f>
        <v>Mercado Envíos</v>
      </c>
      <c r="L824" s="2" t="str">
        <f aca="false">IF(F824&gt;=Parámetros!$B$7,"Envío gratis (obligatorio en Mercado Libre)",Parámetros!$B$31)</f>
        <v>Envío gratis (obligatorio en Mercado Libre)</v>
      </c>
      <c r="M824" s="10" t="str">
        <f aca="false">Parámetros!$B$32</f>
        <v>No acepto</v>
      </c>
      <c r="N824" s="10" t="str">
        <f aca="false">Parámetros!$B$33</f>
        <v>Sin garantía</v>
      </c>
      <c r="O824" s="2" t="s">
        <v>9863</v>
      </c>
      <c r="P824" s="2" t="s">
        <v>354</v>
      </c>
      <c r="Q824" s="2" t="s">
        <v>355</v>
      </c>
      <c r="R824" s="2" t="s">
        <v>9864</v>
      </c>
      <c r="S824" s="2" t="s">
        <v>1183</v>
      </c>
      <c r="T824" s="2" t="s">
        <v>7414</v>
      </c>
      <c r="U824" s="2" t="n">
        <v>10</v>
      </c>
      <c r="V824" s="2" t="s">
        <v>133</v>
      </c>
      <c r="W824" s="2" t="n">
        <v>10</v>
      </c>
      <c r="X824" s="2" t="s">
        <v>9865</v>
      </c>
      <c r="Y824" s="2" t="s">
        <v>9866</v>
      </c>
      <c r="Z824" s="2" t="s">
        <v>136</v>
      </c>
      <c r="AA824" s="2" t="s">
        <v>1835</v>
      </c>
      <c r="AB824" s="2"/>
      <c r="AC824" s="2"/>
      <c r="AD824" s="2"/>
      <c r="AE824" s="2"/>
      <c r="AF824" s="2"/>
      <c r="AG824" s="2" t="s">
        <v>9867</v>
      </c>
      <c r="AH824" s="2" t="s">
        <v>9868</v>
      </c>
      <c r="AI824" s="2" t="s">
        <v>9869</v>
      </c>
      <c r="AJ824" s="2"/>
      <c r="AK824" s="2"/>
      <c r="AL824" s="2"/>
      <c r="AM824" s="2"/>
      <c r="AN824" s="2" t="s">
        <v>87</v>
      </c>
      <c r="AO824" s="2" t="s">
        <v>9870</v>
      </c>
      <c r="AP824" s="2" t="s">
        <v>89</v>
      </c>
    </row>
    <row r="825" customFormat="false" ht="15" hidden="false" customHeight="false" outlineLevel="0" collapsed="false">
      <c r="A825" s="8" t="s">
        <v>9871</v>
      </c>
      <c r="B825" s="8" t="s">
        <v>9871</v>
      </c>
      <c r="C825" s="2" t="s">
        <v>9872</v>
      </c>
      <c r="D825" s="2" t="s">
        <v>2629</v>
      </c>
      <c r="E825" s="2" t="s">
        <v>2630</v>
      </c>
      <c r="F825" s="9" t="n">
        <f aca="false">Precios!R825</f>
        <v>240</v>
      </c>
      <c r="G825" s="2" t="n">
        <v>0</v>
      </c>
      <c r="H825" s="10" t="str">
        <f aca="false">Parámetros!$B$28</f>
        <v>Nuevo</v>
      </c>
      <c r="I825" s="10" t="str">
        <f aca="false">Parámetros!$B$29</f>
        <v>Clásica</v>
      </c>
      <c r="J825" s="11" t="s">
        <v>9873</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c r="P825" s="2" t="s">
        <v>9874</v>
      </c>
      <c r="Q825" s="2" t="s">
        <v>791</v>
      </c>
      <c r="R825" s="2" t="s">
        <v>3305</v>
      </c>
      <c r="S825" s="2"/>
      <c r="T825" s="2" t="s">
        <v>6401</v>
      </c>
      <c r="U825" s="2" t="n">
        <v>120</v>
      </c>
      <c r="V825" s="2" t="s">
        <v>77</v>
      </c>
      <c r="W825" s="2" t="n">
        <v>1</v>
      </c>
      <c r="X825" s="2" t="s">
        <v>9875</v>
      </c>
      <c r="Y825" s="2"/>
      <c r="Z825" s="2" t="s">
        <v>3309</v>
      </c>
      <c r="AA825" s="2"/>
      <c r="AB825" s="2"/>
      <c r="AC825" s="2"/>
      <c r="AD825" s="2"/>
      <c r="AE825" s="2"/>
      <c r="AF825" s="2"/>
      <c r="AG825" s="2" t="s">
        <v>9876</v>
      </c>
      <c r="AH825" s="2" t="s">
        <v>9877</v>
      </c>
      <c r="AI825" s="2"/>
      <c r="AJ825" s="2"/>
      <c r="AK825" s="2"/>
      <c r="AL825" s="2"/>
      <c r="AM825" s="2"/>
      <c r="AN825" s="2" t="s">
        <v>87</v>
      </c>
      <c r="AO825" s="2" t="s">
        <v>9878</v>
      </c>
      <c r="AP825" s="2" t="s">
        <v>89</v>
      </c>
    </row>
    <row r="826" customFormat="false" ht="15" hidden="false" customHeight="false" outlineLevel="0" collapsed="false">
      <c r="A826" s="8" t="s">
        <v>9879</v>
      </c>
      <c r="B826" s="8" t="s">
        <v>9879</v>
      </c>
      <c r="C826" s="2" t="s">
        <v>9880</v>
      </c>
      <c r="D826" s="2" t="s">
        <v>9881</v>
      </c>
      <c r="E826" s="2" t="s">
        <v>9882</v>
      </c>
      <c r="F826" s="9" t="n">
        <f aca="false">Precios!R826</f>
        <v>119</v>
      </c>
      <c r="G826" s="2" t="n">
        <v>130</v>
      </c>
      <c r="H826" s="10" t="str">
        <f aca="false">Parámetros!$B$28</f>
        <v>Nuevo</v>
      </c>
      <c r="I826" s="10" t="str">
        <f aca="false">Parámetros!$B$29</f>
        <v>Clásica</v>
      </c>
      <c r="J826" s="11" t="s">
        <v>9883</v>
      </c>
      <c r="K826" s="10" t="str">
        <f aca="false">Parámetros!$B$30</f>
        <v>Mercado Envíos</v>
      </c>
      <c r="L826" s="2" t="str">
        <f aca="false">IF(F826&gt;=Parámetros!$B$7,"Envío gratis (obligatorio en Mercado Libre)",Parámetros!$B$31)</f>
        <v>A cargo del comprador</v>
      </c>
      <c r="M826" s="10" t="str">
        <f aca="false">Parámetros!$B$32</f>
        <v>No acepto</v>
      </c>
      <c r="N826" s="10" t="str">
        <f aca="false">Parámetros!$B$33</f>
        <v>Sin garantía</v>
      </c>
      <c r="O826" s="2" t="s">
        <v>9884</v>
      </c>
      <c r="P826" s="2" t="s">
        <v>8036</v>
      </c>
      <c r="Q826" s="2"/>
      <c r="R826" s="2" t="s">
        <v>8037</v>
      </c>
      <c r="S826" s="2"/>
      <c r="T826" s="2" t="s">
        <v>9885</v>
      </c>
      <c r="U826" s="2" t="n">
        <v>2</v>
      </c>
      <c r="V826" s="2" t="s">
        <v>171</v>
      </c>
      <c r="W826" s="2" t="n">
        <v>2</v>
      </c>
      <c r="X826" s="2"/>
      <c r="Y826" s="2"/>
      <c r="Z826" s="2"/>
      <c r="AA826" s="2" t="s">
        <v>9886</v>
      </c>
      <c r="AB826" s="2"/>
      <c r="AC826" s="2"/>
      <c r="AD826" s="2"/>
      <c r="AE826" s="2"/>
      <c r="AF826" s="2"/>
      <c r="AG826" s="2" t="s">
        <v>9887</v>
      </c>
      <c r="AH826" s="2" t="s">
        <v>9888</v>
      </c>
      <c r="AI826" s="2" t="s">
        <v>9889</v>
      </c>
      <c r="AJ826" s="2" t="s">
        <v>9890</v>
      </c>
      <c r="AK826" s="2" t="s">
        <v>9891</v>
      </c>
      <c r="AL826" s="2"/>
      <c r="AM826" s="2"/>
      <c r="AN826" s="2" t="s">
        <v>175</v>
      </c>
      <c r="AO826" s="2" t="s">
        <v>9892</v>
      </c>
      <c r="AP826" s="2" t="s">
        <v>89</v>
      </c>
    </row>
    <row r="827" customFormat="false" ht="15" hidden="false" customHeight="false" outlineLevel="0" collapsed="false">
      <c r="A827" s="8" t="s">
        <v>9893</v>
      </c>
      <c r="B827" s="8" t="s">
        <v>9893</v>
      </c>
      <c r="C827" s="2" t="s">
        <v>9894</v>
      </c>
      <c r="D827" s="2" t="s">
        <v>1677</v>
      </c>
      <c r="E827" s="2" t="s">
        <v>1678</v>
      </c>
      <c r="F827" s="9" t="n">
        <f aca="false">Precios!R827</f>
        <v>132</v>
      </c>
      <c r="G827" s="2" t="n">
        <v>0</v>
      </c>
      <c r="H827" s="10" t="str">
        <f aca="false">Parámetros!$B$28</f>
        <v>Nuevo</v>
      </c>
      <c r="I827" s="10" t="str">
        <f aca="false">Parámetros!$B$29</f>
        <v>Clásica</v>
      </c>
      <c r="J827" s="11" t="s">
        <v>9895</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t="s">
        <v>9896</v>
      </c>
      <c r="P827" s="2" t="s">
        <v>9897</v>
      </c>
      <c r="Q827" s="2"/>
      <c r="R827" s="2" t="s">
        <v>9898</v>
      </c>
      <c r="S827" s="2" t="s">
        <v>9899</v>
      </c>
      <c r="T827" s="2" t="s">
        <v>9900</v>
      </c>
      <c r="U827" s="2" t="n">
        <v>500</v>
      </c>
      <c r="V827" s="2" t="s">
        <v>77</v>
      </c>
      <c r="W827" s="2" t="n">
        <v>1</v>
      </c>
      <c r="X827" s="2" t="s">
        <v>9901</v>
      </c>
      <c r="Y827" s="2"/>
      <c r="Z827" s="2"/>
      <c r="AA827" s="2"/>
      <c r="AB827" s="2"/>
      <c r="AC827" s="2" t="s">
        <v>9902</v>
      </c>
      <c r="AD827" s="2"/>
      <c r="AE827" s="2"/>
      <c r="AF827" s="2"/>
      <c r="AG827" s="2" t="s">
        <v>9903</v>
      </c>
      <c r="AH827" s="2" t="s">
        <v>9904</v>
      </c>
      <c r="AI827" s="2" t="s">
        <v>9905</v>
      </c>
      <c r="AJ827" s="2" t="s">
        <v>9906</v>
      </c>
      <c r="AK827" s="2"/>
      <c r="AL827" s="2"/>
      <c r="AM827" s="2"/>
      <c r="AN827" s="2" t="s">
        <v>175</v>
      </c>
      <c r="AO827" s="2" t="s">
        <v>9907</v>
      </c>
      <c r="AP827" s="2" t="s">
        <v>89</v>
      </c>
    </row>
    <row r="828" customFormat="false" ht="15" hidden="false" customHeight="false" outlineLevel="0" collapsed="false">
      <c r="A828" s="8" t="s">
        <v>9908</v>
      </c>
      <c r="B828" s="8" t="s">
        <v>9908</v>
      </c>
      <c r="C828" s="2" t="s">
        <v>9909</v>
      </c>
      <c r="D828" s="2" t="s">
        <v>240</v>
      </c>
      <c r="E828" s="2" t="s">
        <v>241</v>
      </c>
      <c r="F828" s="9" t="n">
        <f aca="false">Precios!R828</f>
        <v>84</v>
      </c>
      <c r="G828" s="2" t="n">
        <v>0</v>
      </c>
      <c r="H828" s="10" t="str">
        <f aca="false">Parámetros!$B$28</f>
        <v>Nuevo</v>
      </c>
      <c r="I828" s="10" t="str">
        <f aca="false">Parámetros!$B$29</f>
        <v>Clásica</v>
      </c>
      <c r="J828" s="11" t="s">
        <v>9910</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9911</v>
      </c>
      <c r="P828" s="2" t="s">
        <v>9912</v>
      </c>
      <c r="Q828" s="2" t="s">
        <v>9913</v>
      </c>
      <c r="R828" s="2"/>
      <c r="S828" s="2"/>
      <c r="T828" s="2" t="s">
        <v>8581</v>
      </c>
      <c r="U828" s="2" t="n">
        <v>16</v>
      </c>
      <c r="V828" s="2" t="s">
        <v>133</v>
      </c>
      <c r="W828" s="2" t="n">
        <v>16</v>
      </c>
      <c r="X828" s="2" t="s">
        <v>9914</v>
      </c>
      <c r="Y828" s="2" t="s">
        <v>9915</v>
      </c>
      <c r="Z828" s="2" t="s">
        <v>136</v>
      </c>
      <c r="AA828" s="2"/>
      <c r="AB828" s="2"/>
      <c r="AC828" s="2"/>
      <c r="AD828" s="2"/>
      <c r="AE828" s="2"/>
      <c r="AF828" s="2"/>
      <c r="AG828" s="2" t="s">
        <v>9916</v>
      </c>
      <c r="AH828" s="2" t="s">
        <v>9917</v>
      </c>
      <c r="AI828" s="2" t="s">
        <v>9918</v>
      </c>
      <c r="AJ828" s="2" t="s">
        <v>9919</v>
      </c>
      <c r="AK828" s="2"/>
      <c r="AL828" s="2"/>
      <c r="AM828" s="2"/>
      <c r="AN828" s="2" t="s">
        <v>87</v>
      </c>
      <c r="AO828" s="2" t="s">
        <v>9920</v>
      </c>
      <c r="AP828" s="2" t="s">
        <v>89</v>
      </c>
    </row>
    <row r="829" customFormat="false" ht="15" hidden="false" customHeight="false" outlineLevel="0" collapsed="false">
      <c r="A829" s="8" t="s">
        <v>9921</v>
      </c>
      <c r="B829" s="8" t="s">
        <v>9921</v>
      </c>
      <c r="C829" s="2" t="s">
        <v>9922</v>
      </c>
      <c r="D829" s="2" t="s">
        <v>750</v>
      </c>
      <c r="E829" s="2" t="s">
        <v>751</v>
      </c>
      <c r="F829" s="9" t="n">
        <f aca="false">Precios!R829</f>
        <v>539.54</v>
      </c>
      <c r="G829" s="2" t="n">
        <v>0</v>
      </c>
      <c r="H829" s="10" t="str">
        <f aca="false">Parámetros!$B$28</f>
        <v>Nuevo</v>
      </c>
      <c r="I829" s="10" t="str">
        <f aca="false">Parámetros!$B$29</f>
        <v>Clásica</v>
      </c>
      <c r="J829" s="11" t="s">
        <v>9923</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t="s">
        <v>9924</v>
      </c>
      <c r="P829" s="2" t="s">
        <v>9925</v>
      </c>
      <c r="Q829" s="2" t="s">
        <v>1084</v>
      </c>
      <c r="R829" s="2" t="s">
        <v>7401</v>
      </c>
      <c r="S829" s="2"/>
      <c r="T829" s="2" t="s">
        <v>9926</v>
      </c>
      <c r="U829" s="2" t="n">
        <v>60</v>
      </c>
      <c r="V829" s="2" t="s">
        <v>77</v>
      </c>
      <c r="W829" s="2" t="n">
        <v>1</v>
      </c>
      <c r="X829" s="2" t="s">
        <v>9927</v>
      </c>
      <c r="Y829" s="2" t="s">
        <v>9928</v>
      </c>
      <c r="Z829" s="2" t="s">
        <v>136</v>
      </c>
      <c r="AA829" s="2"/>
      <c r="AB829" s="2"/>
      <c r="AC829" s="2"/>
      <c r="AD829" s="2"/>
      <c r="AE829" s="2"/>
      <c r="AF829" s="2" t="s">
        <v>9929</v>
      </c>
      <c r="AG829" s="2" t="s">
        <v>9930</v>
      </c>
      <c r="AH829" s="2" t="s">
        <v>9931</v>
      </c>
      <c r="AI829" s="2"/>
      <c r="AJ829" s="2"/>
      <c r="AK829" s="2"/>
      <c r="AL829" s="2"/>
      <c r="AM829" s="2"/>
      <c r="AN829" s="2" t="s">
        <v>87</v>
      </c>
      <c r="AO829" s="2" t="s">
        <v>9932</v>
      </c>
      <c r="AP829" s="2" t="s">
        <v>89</v>
      </c>
    </row>
    <row r="830" customFormat="false" ht="15" hidden="false" customHeight="false" outlineLevel="0" collapsed="false">
      <c r="A830" s="8" t="s">
        <v>9933</v>
      </c>
      <c r="B830" s="8" t="s">
        <v>9933</v>
      </c>
      <c r="C830" s="2" t="s">
        <v>9934</v>
      </c>
      <c r="D830" s="2" t="s">
        <v>144</v>
      </c>
      <c r="E830" s="2" t="s">
        <v>145</v>
      </c>
      <c r="F830" s="9" t="n">
        <f aca="false">Precios!R830</f>
        <v>298</v>
      </c>
      <c r="G830" s="2" t="n">
        <v>207</v>
      </c>
      <c r="H830" s="10" t="str">
        <f aca="false">Parámetros!$B$28</f>
        <v>Nuevo</v>
      </c>
      <c r="I830" s="10" t="str">
        <f aca="false">Parámetros!$B$29</f>
        <v>Clásica</v>
      </c>
      <c r="J830" s="11" t="s">
        <v>9935</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t="s">
        <v>9936</v>
      </c>
      <c r="P830" s="2" t="s">
        <v>9937</v>
      </c>
      <c r="Q830" s="2" t="s">
        <v>450</v>
      </c>
      <c r="R830" s="2"/>
      <c r="S830" s="2"/>
      <c r="T830" s="2" t="s">
        <v>9938</v>
      </c>
      <c r="U830" s="2" t="n">
        <v>25</v>
      </c>
      <c r="V830" s="2" t="s">
        <v>133</v>
      </c>
      <c r="W830" s="2" t="n">
        <v>25</v>
      </c>
      <c r="X830" s="2" t="s">
        <v>9939</v>
      </c>
      <c r="Y830" s="2" t="s">
        <v>9940</v>
      </c>
      <c r="Z830" s="2" t="s">
        <v>136</v>
      </c>
      <c r="AA830" s="2"/>
      <c r="AB830" s="2"/>
      <c r="AC830" s="2"/>
      <c r="AD830" s="2"/>
      <c r="AE830" s="2"/>
      <c r="AF830" s="2"/>
      <c r="AG830" s="2" t="s">
        <v>7166</v>
      </c>
      <c r="AH830" s="2" t="s">
        <v>9941</v>
      </c>
      <c r="AI830" s="2" t="s">
        <v>9942</v>
      </c>
      <c r="AJ830" s="2"/>
      <c r="AK830" s="2"/>
      <c r="AL830" s="2"/>
      <c r="AM830" s="2"/>
      <c r="AN830" s="2" t="s">
        <v>87</v>
      </c>
      <c r="AO830" s="2" t="s">
        <v>9943</v>
      </c>
      <c r="AP830" s="2" t="s">
        <v>89</v>
      </c>
    </row>
    <row r="831" customFormat="false" ht="15" hidden="false" customHeight="false" outlineLevel="0" collapsed="false">
      <c r="A831" s="8" t="s">
        <v>9944</v>
      </c>
      <c r="B831" s="8" t="s">
        <v>9944</v>
      </c>
      <c r="C831" s="2" t="s">
        <v>9945</v>
      </c>
      <c r="D831" s="2" t="s">
        <v>6709</v>
      </c>
      <c r="E831" s="2" t="s">
        <v>6710</v>
      </c>
      <c r="F831" s="9" t="n">
        <f aca="false">Precios!R831</f>
        <v>90</v>
      </c>
      <c r="G831" s="2" t="n">
        <v>48</v>
      </c>
      <c r="H831" s="10" t="str">
        <f aca="false">Parámetros!$B$28</f>
        <v>Nuevo</v>
      </c>
      <c r="I831" s="10" t="str">
        <f aca="false">Parámetros!$B$29</f>
        <v>Clásica</v>
      </c>
      <c r="J831" s="11" t="s">
        <v>9946</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t="s">
        <v>9947</v>
      </c>
      <c r="P831" s="2" t="s">
        <v>8715</v>
      </c>
      <c r="Q831" s="2" t="s">
        <v>617</v>
      </c>
      <c r="R831" s="2" t="s">
        <v>9948</v>
      </c>
      <c r="S831" s="2" t="s">
        <v>9949</v>
      </c>
      <c r="T831" s="2" t="s">
        <v>9950</v>
      </c>
      <c r="U831" s="2" t="n">
        <v>85</v>
      </c>
      <c r="V831" s="2" t="s">
        <v>100</v>
      </c>
      <c r="W831" s="2" t="n">
        <v>1</v>
      </c>
      <c r="X831" s="2"/>
      <c r="Y831" s="2"/>
      <c r="Z831" s="2"/>
      <c r="AA831" s="2"/>
      <c r="AB831" s="2"/>
      <c r="AC831" s="2"/>
      <c r="AD831" s="2" t="s">
        <v>1101</v>
      </c>
      <c r="AE831" s="2"/>
      <c r="AF831" s="2"/>
      <c r="AG831" s="2" t="s">
        <v>9951</v>
      </c>
      <c r="AH831" s="2" t="s">
        <v>9952</v>
      </c>
      <c r="AI831" s="2"/>
      <c r="AJ831" s="2"/>
      <c r="AK831" s="2"/>
      <c r="AL831" s="2"/>
      <c r="AM831" s="2"/>
      <c r="AN831" s="2" t="s">
        <v>175</v>
      </c>
      <c r="AO831" s="2" t="s">
        <v>9953</v>
      </c>
      <c r="AP831" s="2" t="s">
        <v>89</v>
      </c>
    </row>
    <row r="832" customFormat="false" ht="15" hidden="false" customHeight="false" outlineLevel="0" collapsed="false">
      <c r="A832" s="8" t="s">
        <v>9954</v>
      </c>
      <c r="B832" s="8" t="s">
        <v>9954</v>
      </c>
      <c r="C832" s="2" t="s">
        <v>9955</v>
      </c>
      <c r="D832" s="2" t="s">
        <v>144</v>
      </c>
      <c r="E832" s="2" t="s">
        <v>145</v>
      </c>
      <c r="F832" s="9" t="n">
        <f aca="false">Precios!R832</f>
        <v>1898.37</v>
      </c>
      <c r="G832" s="2" t="n">
        <v>0</v>
      </c>
      <c r="H832" s="10" t="str">
        <f aca="false">Parámetros!$B$28</f>
        <v>Nuevo</v>
      </c>
      <c r="I832" s="10" t="str">
        <f aca="false">Parámetros!$B$29</f>
        <v>Clásica</v>
      </c>
      <c r="J832" s="11" t="s">
        <v>9956</v>
      </c>
      <c r="K832" s="10" t="str">
        <f aca="false">Parámetros!$B$30</f>
        <v>Mercado Envíos</v>
      </c>
      <c r="L832" s="2" t="str">
        <f aca="false">IF(F832&gt;=Parámetros!$B$7,"Envío gratis (obligatorio en Mercado Libre)",Parámetros!$B$31)</f>
        <v>Envío gratis (obligatorio en Mercado Libre)</v>
      </c>
      <c r="M832" s="10" t="str">
        <f aca="false">Parámetros!$B$32</f>
        <v>No acepto</v>
      </c>
      <c r="N832" s="10" t="str">
        <f aca="false">Parámetros!$B$33</f>
        <v>Sin garantía</v>
      </c>
      <c r="O832" s="2" t="s">
        <v>9957</v>
      </c>
      <c r="P832" s="2" t="s">
        <v>9958</v>
      </c>
      <c r="Q832" s="2" t="s">
        <v>8452</v>
      </c>
      <c r="R832" s="2"/>
      <c r="S832" s="2"/>
      <c r="T832" s="2" t="s">
        <v>9959</v>
      </c>
      <c r="U832" s="2" t="n">
        <v>56</v>
      </c>
      <c r="V832" s="2" t="s">
        <v>1736</v>
      </c>
      <c r="W832" s="2" t="n">
        <v>56</v>
      </c>
      <c r="X832" s="2" t="s">
        <v>9960</v>
      </c>
      <c r="Y832" s="2" t="s">
        <v>9961</v>
      </c>
      <c r="Z832" s="2" t="s">
        <v>136</v>
      </c>
      <c r="AA832" s="2" t="s">
        <v>81</v>
      </c>
      <c r="AB832" s="2"/>
      <c r="AC832" s="2"/>
      <c r="AD832" s="2"/>
      <c r="AE832" s="2"/>
      <c r="AF832" s="2" t="s">
        <v>9962</v>
      </c>
      <c r="AG832" s="2" t="s">
        <v>9963</v>
      </c>
      <c r="AH832" s="2" t="s">
        <v>9964</v>
      </c>
      <c r="AI832" s="2" t="s">
        <v>9965</v>
      </c>
      <c r="AJ832" s="2" t="s">
        <v>9966</v>
      </c>
      <c r="AK832" s="2" t="s">
        <v>9967</v>
      </c>
      <c r="AL832" s="2"/>
      <c r="AM832" s="2"/>
      <c r="AN832" s="2" t="s">
        <v>87</v>
      </c>
      <c r="AO832" s="2" t="s">
        <v>9968</v>
      </c>
      <c r="AP832" s="2" t="s">
        <v>89</v>
      </c>
    </row>
    <row r="833" customFormat="false" ht="15" hidden="false" customHeight="false" outlineLevel="0" collapsed="false">
      <c r="A833" s="8" t="s">
        <v>9969</v>
      </c>
      <c r="B833" s="8" t="s">
        <v>9969</v>
      </c>
      <c r="C833" s="2" t="s">
        <v>9970</v>
      </c>
      <c r="D833" s="2" t="s">
        <v>144</v>
      </c>
      <c r="E833" s="2" t="s">
        <v>145</v>
      </c>
      <c r="F833" s="9" t="n">
        <f aca="false">Precios!R833</f>
        <v>177</v>
      </c>
      <c r="G833" s="2" t="n">
        <v>94</v>
      </c>
      <c r="H833" s="10" t="str">
        <f aca="false">Parámetros!$B$28</f>
        <v>Nuevo</v>
      </c>
      <c r="I833" s="10" t="str">
        <f aca="false">Parámetros!$B$29</f>
        <v>Clásica</v>
      </c>
      <c r="J833" s="11" t="s">
        <v>9971</v>
      </c>
      <c r="K833" s="10" t="str">
        <f aca="false">Parámetros!$B$30</f>
        <v>Mercado Envíos</v>
      </c>
      <c r="L833" s="2" t="str">
        <f aca="false">IF(F833&gt;=Parámetros!$B$7,"Envío gratis (obligatorio en Mercado Libre)",Parámetros!$B$31)</f>
        <v>A cargo del comprador</v>
      </c>
      <c r="M833" s="10" t="str">
        <f aca="false">Parámetros!$B$32</f>
        <v>No acepto</v>
      </c>
      <c r="N833" s="10" t="str">
        <f aca="false">Parámetros!$B$33</f>
        <v>Sin garantía</v>
      </c>
      <c r="O833" s="2" t="s">
        <v>9972</v>
      </c>
      <c r="P833" s="2" t="s">
        <v>4480</v>
      </c>
      <c r="Q833" s="2"/>
      <c r="R833" s="2" t="s">
        <v>9973</v>
      </c>
      <c r="S833" s="2" t="s">
        <v>5514</v>
      </c>
      <c r="T833" s="2" t="s">
        <v>9974</v>
      </c>
      <c r="U833" s="2" t="n">
        <v>5.8</v>
      </c>
      <c r="V833" s="2" t="s">
        <v>100</v>
      </c>
      <c r="W833" s="2" t="n">
        <v>10</v>
      </c>
      <c r="X833" s="2" t="s">
        <v>7635</v>
      </c>
      <c r="Y833" s="2" t="s">
        <v>9975</v>
      </c>
      <c r="Z833" s="2" t="s">
        <v>136</v>
      </c>
      <c r="AA833" s="2"/>
      <c r="AB833" s="2"/>
      <c r="AC833" s="2" t="s">
        <v>3187</v>
      </c>
      <c r="AD833" s="2"/>
      <c r="AE833" s="2"/>
      <c r="AF833" s="2"/>
      <c r="AG833" s="2" t="s">
        <v>9976</v>
      </c>
      <c r="AH833" s="2" t="s">
        <v>9977</v>
      </c>
      <c r="AI833" s="2" t="s">
        <v>9978</v>
      </c>
      <c r="AJ833" s="2" t="s">
        <v>9979</v>
      </c>
      <c r="AK833" s="2"/>
      <c r="AL833" s="2"/>
      <c r="AM833" s="2"/>
      <c r="AN833" s="2" t="s">
        <v>87</v>
      </c>
      <c r="AO833" s="2" t="s">
        <v>9980</v>
      </c>
      <c r="AP833" s="2" t="s">
        <v>89</v>
      </c>
    </row>
    <row r="834" customFormat="false" ht="15" hidden="false" customHeight="false" outlineLevel="0" collapsed="false">
      <c r="A834" s="8" t="s">
        <v>9981</v>
      </c>
      <c r="B834" s="8" t="s">
        <v>9981</v>
      </c>
      <c r="C834" s="2" t="s">
        <v>9982</v>
      </c>
      <c r="D834" s="2" t="s">
        <v>9983</v>
      </c>
      <c r="E834" s="2" t="s">
        <v>9984</v>
      </c>
      <c r="F834" s="9" t="n">
        <f aca="false">Precios!R834</f>
        <v>389</v>
      </c>
      <c r="G834" s="2" t="n">
        <v>390</v>
      </c>
      <c r="H834" s="10" t="str">
        <f aca="false">Parámetros!$B$28</f>
        <v>Nuevo</v>
      </c>
      <c r="I834" s="10" t="str">
        <f aca="false">Parámetros!$B$29</f>
        <v>Clásica</v>
      </c>
      <c r="J834" s="11" t="s">
        <v>9985</v>
      </c>
      <c r="K834" s="10" t="str">
        <f aca="false">Parámetros!$B$30</f>
        <v>Mercado Envíos</v>
      </c>
      <c r="L834" s="2" t="str">
        <f aca="false">IF(F834&gt;=Parámetros!$B$7,"Envío gratis (obligatorio en Mercado Libre)",Parámetros!$B$31)</f>
        <v>Envío gratis (obligatorio en Mercado Libre)</v>
      </c>
      <c r="M834" s="10" t="str">
        <f aca="false">Parámetros!$B$32</f>
        <v>No acepto</v>
      </c>
      <c r="N834" s="10" t="str">
        <f aca="false">Parámetros!$B$33</f>
        <v>Sin garantía</v>
      </c>
      <c r="O834" s="2" t="s">
        <v>9986</v>
      </c>
      <c r="P834" s="2" t="s">
        <v>3444</v>
      </c>
      <c r="Q834" s="2"/>
      <c r="R834" s="2" t="s">
        <v>3445</v>
      </c>
      <c r="S834" s="2" t="s">
        <v>9987</v>
      </c>
      <c r="T834" s="2" t="s">
        <v>9988</v>
      </c>
      <c r="U834" s="2" t="n">
        <v>200</v>
      </c>
      <c r="V834" s="2" t="s">
        <v>77</v>
      </c>
      <c r="W834" s="2" t="n">
        <v>1</v>
      </c>
      <c r="X834" s="2"/>
      <c r="Y834" s="2"/>
      <c r="Z834" s="2"/>
      <c r="AA834" s="2" t="s">
        <v>5429</v>
      </c>
      <c r="AB834" s="2"/>
      <c r="AC834" s="2"/>
      <c r="AD834" s="2" t="s">
        <v>5429</v>
      </c>
      <c r="AE834" s="2"/>
      <c r="AF834" s="2"/>
      <c r="AG834" s="2" t="s">
        <v>9989</v>
      </c>
      <c r="AH834" s="2" t="s">
        <v>9990</v>
      </c>
      <c r="AI834" s="2"/>
      <c r="AJ834" s="2"/>
      <c r="AK834" s="2"/>
      <c r="AL834" s="2"/>
      <c r="AM834" s="2"/>
      <c r="AN834" s="2" t="s">
        <v>175</v>
      </c>
      <c r="AO834" s="2" t="s">
        <v>9991</v>
      </c>
      <c r="AP834" s="2" t="s">
        <v>89</v>
      </c>
    </row>
    <row r="835" customFormat="false" ht="15" hidden="false" customHeight="false" outlineLevel="0" collapsed="false">
      <c r="A835" s="8" t="s">
        <v>9992</v>
      </c>
      <c r="B835" s="8" t="s">
        <v>9992</v>
      </c>
      <c r="C835" s="2" t="s">
        <v>9993</v>
      </c>
      <c r="D835" s="2" t="s">
        <v>8550</v>
      </c>
      <c r="E835" s="2" t="s">
        <v>8551</v>
      </c>
      <c r="F835" s="9" t="n">
        <f aca="false">Precios!R835</f>
        <v>172.25</v>
      </c>
      <c r="G835" s="2" t="n">
        <v>98</v>
      </c>
      <c r="H835" s="10" t="str">
        <f aca="false">Parámetros!$B$28</f>
        <v>Nuevo</v>
      </c>
      <c r="I835" s="10" t="str">
        <f aca="false">Parámetros!$B$29</f>
        <v>Clásica</v>
      </c>
      <c r="J835" s="11" t="s">
        <v>9994</v>
      </c>
      <c r="K835" s="10" t="str">
        <f aca="false">Parámetros!$B$30</f>
        <v>Mercado Envíos</v>
      </c>
      <c r="L835" s="2" t="str">
        <f aca="false">IF(F835&gt;=Parámetros!$B$7,"Envío gratis (obligatorio en Mercado Libre)",Parámetros!$B$31)</f>
        <v>A cargo del comprador</v>
      </c>
      <c r="M835" s="10" t="str">
        <f aca="false">Parámetros!$B$32</f>
        <v>No acepto</v>
      </c>
      <c r="N835" s="10" t="str">
        <f aca="false">Parámetros!$B$33</f>
        <v>Sin garantía</v>
      </c>
      <c r="O835" s="2" t="s">
        <v>9995</v>
      </c>
      <c r="P835" s="2" t="s">
        <v>6493</v>
      </c>
      <c r="Q835" s="2"/>
      <c r="R835" s="2" t="s">
        <v>9996</v>
      </c>
      <c r="S835" s="2" t="s">
        <v>9997</v>
      </c>
      <c r="T835" s="2" t="s">
        <v>6496</v>
      </c>
      <c r="U835" s="2" t="n">
        <v>400</v>
      </c>
      <c r="V835" s="2" t="s">
        <v>77</v>
      </c>
      <c r="W835" s="2" t="n">
        <v>1</v>
      </c>
      <c r="X835" s="2"/>
      <c r="Y835" s="2"/>
      <c r="Z835" s="2"/>
      <c r="AA835" s="2"/>
      <c r="AB835" s="2"/>
      <c r="AC835" s="2"/>
      <c r="AD835" s="2"/>
      <c r="AE835" s="2"/>
      <c r="AF835" s="2"/>
      <c r="AG835" s="2" t="s">
        <v>9998</v>
      </c>
      <c r="AH835" s="2" t="s">
        <v>9999</v>
      </c>
      <c r="AI835" s="2" t="s">
        <v>10000</v>
      </c>
      <c r="AJ835" s="2"/>
      <c r="AK835" s="2"/>
      <c r="AL835" s="2"/>
      <c r="AM835" s="2"/>
      <c r="AN835" s="2" t="s">
        <v>175</v>
      </c>
      <c r="AO835" s="2" t="s">
        <v>10001</v>
      </c>
      <c r="AP835" s="2" t="s">
        <v>89</v>
      </c>
    </row>
    <row r="836" customFormat="false" ht="15" hidden="false" customHeight="false" outlineLevel="0" collapsed="false">
      <c r="A836" s="8" t="s">
        <v>10002</v>
      </c>
      <c r="B836" s="8" t="s">
        <v>10002</v>
      </c>
      <c r="C836" s="2" t="s">
        <v>10003</v>
      </c>
      <c r="D836" s="2" t="s">
        <v>483</v>
      </c>
      <c r="E836" s="2" t="s">
        <v>484</v>
      </c>
      <c r="F836" s="9" t="n">
        <f aca="false">Precios!R836</f>
        <v>864</v>
      </c>
      <c r="G836" s="2" t="n">
        <v>0</v>
      </c>
      <c r="H836" s="10" t="str">
        <f aca="false">Parámetros!$B$28</f>
        <v>Nuevo</v>
      </c>
      <c r="I836" s="10" t="str">
        <f aca="false">Parámetros!$B$29</f>
        <v>Clásica</v>
      </c>
      <c r="J836" s="11" t="s">
        <v>10004</v>
      </c>
      <c r="K836" s="10" t="str">
        <f aca="false">Parámetros!$B$30</f>
        <v>Mercado Envíos</v>
      </c>
      <c r="L836" s="2" t="str">
        <f aca="false">IF(F836&gt;=Parámetros!$B$7,"Envío gratis (obligatorio en Mercado Libre)",Parámetros!$B$31)</f>
        <v>Envío gratis (obligatorio en Mercado Libre)</v>
      </c>
      <c r="M836" s="10" t="str">
        <f aca="false">Parámetros!$B$32</f>
        <v>No acepto</v>
      </c>
      <c r="N836" s="10" t="str">
        <f aca="false">Parámetros!$B$33</f>
        <v>Sin garantía</v>
      </c>
      <c r="O836" s="2" t="s">
        <v>10005</v>
      </c>
      <c r="P836" s="2" t="s">
        <v>10006</v>
      </c>
      <c r="Q836" s="2" t="s">
        <v>488</v>
      </c>
      <c r="R836" s="2" t="s">
        <v>1915</v>
      </c>
      <c r="S836" s="2"/>
      <c r="T836" s="2" t="s">
        <v>10007</v>
      </c>
      <c r="U836" s="2" t="n">
        <v>3</v>
      </c>
      <c r="V836" s="2" t="s">
        <v>77</v>
      </c>
      <c r="W836" s="2" t="n">
        <v>1</v>
      </c>
      <c r="X836" s="2" t="s">
        <v>3279</v>
      </c>
      <c r="Y836" s="2" t="s">
        <v>10008</v>
      </c>
      <c r="Z836" s="2" t="s">
        <v>494</v>
      </c>
      <c r="AA836" s="2"/>
      <c r="AB836" s="2"/>
      <c r="AC836" s="2"/>
      <c r="AD836" s="2"/>
      <c r="AE836" s="2"/>
      <c r="AF836" s="2" t="s">
        <v>10009</v>
      </c>
      <c r="AG836" s="2" t="s">
        <v>10010</v>
      </c>
      <c r="AH836" s="2" t="s">
        <v>10011</v>
      </c>
      <c r="AI836" s="2" t="s">
        <v>10012</v>
      </c>
      <c r="AJ836" s="2" t="s">
        <v>10013</v>
      </c>
      <c r="AK836" s="2"/>
      <c r="AL836" s="2"/>
      <c r="AM836" s="2"/>
      <c r="AN836" s="2" t="s">
        <v>87</v>
      </c>
      <c r="AO836" s="2" t="s">
        <v>10014</v>
      </c>
      <c r="AP836" s="2" t="s">
        <v>89</v>
      </c>
    </row>
    <row r="837" customFormat="false" ht="15" hidden="false" customHeight="false" outlineLevel="0" collapsed="false">
      <c r="A837" s="8" t="s">
        <v>10015</v>
      </c>
      <c r="B837" s="8" t="s">
        <v>10015</v>
      </c>
      <c r="C837" s="2" t="s">
        <v>10016</v>
      </c>
      <c r="D837" s="2" t="s">
        <v>2351</v>
      </c>
      <c r="E837" s="2" t="s">
        <v>2352</v>
      </c>
      <c r="F837" s="9" t="n">
        <f aca="false">Precios!R837</f>
        <v>146.25</v>
      </c>
      <c r="G837" s="2" t="n">
        <v>571</v>
      </c>
      <c r="H837" s="10" t="str">
        <f aca="false">Parámetros!$B$28</f>
        <v>Nuevo</v>
      </c>
      <c r="I837" s="10" t="str">
        <f aca="false">Parámetros!$B$29</f>
        <v>Clásica</v>
      </c>
      <c r="J837" s="11" t="s">
        <v>10017</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10018</v>
      </c>
      <c r="P837" s="2" t="s">
        <v>6674</v>
      </c>
      <c r="Q837" s="2"/>
      <c r="R837" s="2" t="s">
        <v>6675</v>
      </c>
      <c r="S837" s="2" t="s">
        <v>10019</v>
      </c>
      <c r="T837" s="2" t="s">
        <v>9116</v>
      </c>
      <c r="U837" s="2" t="n">
        <v>60</v>
      </c>
      <c r="V837" s="2" t="s">
        <v>100</v>
      </c>
      <c r="W837" s="2" t="n">
        <v>1</v>
      </c>
      <c r="X837" s="2"/>
      <c r="Y837" s="2"/>
      <c r="Z837" s="2"/>
      <c r="AA837" s="2"/>
      <c r="AB837" s="2"/>
      <c r="AC837" s="2"/>
      <c r="AD837" s="2"/>
      <c r="AE837" s="2" t="s">
        <v>2622</v>
      </c>
      <c r="AF837" s="2"/>
      <c r="AG837" s="2" t="s">
        <v>10020</v>
      </c>
      <c r="AH837" s="2" t="s">
        <v>10021</v>
      </c>
      <c r="AI837" s="2"/>
      <c r="AJ837" s="2"/>
      <c r="AK837" s="2"/>
      <c r="AL837" s="2"/>
      <c r="AM837" s="2"/>
      <c r="AN837" s="2" t="s">
        <v>175</v>
      </c>
      <c r="AO837" s="2" t="s">
        <v>10022</v>
      </c>
      <c r="AP837" s="2" t="s">
        <v>89</v>
      </c>
    </row>
    <row r="838" customFormat="false" ht="15" hidden="false" customHeight="false" outlineLevel="0" collapsed="false">
      <c r="A838" s="8" t="s">
        <v>10023</v>
      </c>
      <c r="B838" s="8" t="s">
        <v>10023</v>
      </c>
      <c r="C838" s="2" t="s">
        <v>10024</v>
      </c>
      <c r="D838" s="2" t="s">
        <v>303</v>
      </c>
      <c r="E838" s="2" t="s">
        <v>304</v>
      </c>
      <c r="F838" s="9" t="n">
        <f aca="false">Precios!R838</f>
        <v>216</v>
      </c>
      <c r="G838" s="2" t="n">
        <v>378</v>
      </c>
      <c r="H838" s="10" t="str">
        <f aca="false">Parámetros!$B$28</f>
        <v>Nuevo</v>
      </c>
      <c r="I838" s="10" t="str">
        <f aca="false">Parámetros!$B$29</f>
        <v>Clásica</v>
      </c>
      <c r="J838" s="11" t="s">
        <v>10025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t="s">
        <v>10026</v>
      </c>
      <c r="P838" s="2" t="s">
        <v>10027</v>
      </c>
      <c r="Q838" s="2" t="s">
        <v>129</v>
      </c>
      <c r="R838" s="2" t="s">
        <v>10028</v>
      </c>
      <c r="S838" s="2" t="s">
        <v>10029</v>
      </c>
      <c r="T838" s="2" t="s">
        <v>10030</v>
      </c>
      <c r="U838" s="2" t="n">
        <v>10</v>
      </c>
      <c r="V838" s="2" t="s">
        <v>1736</v>
      </c>
      <c r="W838" s="2" t="n">
        <v>10</v>
      </c>
      <c r="X838" s="2" t="s">
        <v>10031</v>
      </c>
      <c r="Y838" s="2" t="s">
        <v>10032</v>
      </c>
      <c r="Z838" s="2" t="s">
        <v>136</v>
      </c>
      <c r="AA838" s="2" t="s">
        <v>81</v>
      </c>
      <c r="AB838" s="2"/>
      <c r="AC838" s="2"/>
      <c r="AD838" s="2"/>
      <c r="AE838" s="2"/>
      <c r="AF838" s="2"/>
      <c r="AG838" s="2" t="s">
        <v>10033</v>
      </c>
      <c r="AH838" s="2" t="s">
        <v>10034</v>
      </c>
      <c r="AI838" s="2" t="s">
        <v>10035</v>
      </c>
      <c r="AJ838" s="2"/>
      <c r="AK838" s="2"/>
      <c r="AL838" s="2"/>
      <c r="AM838" s="2"/>
      <c r="AN838" s="2" t="s">
        <v>87</v>
      </c>
      <c r="AO838" s="2" t="s">
        <v>10036</v>
      </c>
      <c r="AP838" s="2" t="s">
        <v>89</v>
      </c>
    </row>
    <row r="839" customFormat="false" ht="15" hidden="false" customHeight="false" outlineLevel="0" collapsed="false">
      <c r="A839" s="8" t="s">
        <v>10037</v>
      </c>
      <c r="B839" s="8" t="s">
        <v>10037</v>
      </c>
      <c r="C839" s="2" t="s">
        <v>10038</v>
      </c>
      <c r="D839" s="2" t="s">
        <v>303</v>
      </c>
      <c r="E839" s="2" t="s">
        <v>304</v>
      </c>
      <c r="F839" s="9" t="n">
        <f aca="false">Precios!R839</f>
        <v>379</v>
      </c>
      <c r="G839" s="2" t="n">
        <v>58</v>
      </c>
      <c r="H839" s="10" t="str">
        <f aca="false">Parámetros!$B$28</f>
        <v>Nuevo</v>
      </c>
      <c r="I839" s="10" t="str">
        <f aca="false">Parámetros!$B$29</f>
        <v>Clásica</v>
      </c>
      <c r="J839" s="11" t="s">
        <v>10039</v>
      </c>
      <c r="K839" s="10" t="str">
        <f aca="false">Parámetros!$B$30</f>
        <v>Mercado Envíos</v>
      </c>
      <c r="L839" s="2" t="str">
        <f aca="false">IF(F839&gt;=Parámetros!$B$7,"Envío gratis (obligatorio en Mercado Libre)",Parámetros!$B$31)</f>
        <v>Envío gratis (obligatorio en Mercado Libre)</v>
      </c>
      <c r="M839" s="10" t="str">
        <f aca="false">Parámetros!$B$32</f>
        <v>No acepto</v>
      </c>
      <c r="N839" s="10" t="str">
        <f aca="false">Parámetros!$B$33</f>
        <v>Sin garantía</v>
      </c>
      <c r="O839" s="2" t="s">
        <v>10040</v>
      </c>
      <c r="P839" s="2" t="s">
        <v>10041</v>
      </c>
      <c r="Q839" s="2" t="s">
        <v>10042</v>
      </c>
      <c r="R839" s="2" t="s">
        <v>10043</v>
      </c>
      <c r="S839" s="2"/>
      <c r="T839" s="2" t="s">
        <v>5388</v>
      </c>
      <c r="U839" s="2" t="n">
        <v>30</v>
      </c>
      <c r="V839" s="2" t="s">
        <v>220</v>
      </c>
      <c r="W839" s="2" t="n">
        <v>30</v>
      </c>
      <c r="X839" s="2" t="s">
        <v>10044</v>
      </c>
      <c r="Y839" s="2"/>
      <c r="Z839" s="2" t="s">
        <v>136</v>
      </c>
      <c r="AA839" s="2" t="s">
        <v>10045</v>
      </c>
      <c r="AB839" s="2"/>
      <c r="AC839" s="2"/>
      <c r="AD839" s="2" t="s">
        <v>566</v>
      </c>
      <c r="AE839" s="2"/>
      <c r="AF839" s="2"/>
      <c r="AG839" s="2" t="s">
        <v>10046</v>
      </c>
      <c r="AH839" s="2" t="s">
        <v>10047</v>
      </c>
      <c r="AI839" s="2" t="s">
        <v>10048</v>
      </c>
      <c r="AJ839" s="2" t="s">
        <v>10049</v>
      </c>
      <c r="AK839" s="2"/>
      <c r="AL839" s="2"/>
      <c r="AM839" s="2"/>
      <c r="AN839" s="2" t="s">
        <v>87</v>
      </c>
      <c r="AO839" s="2" t="s">
        <v>10050</v>
      </c>
      <c r="AP839" s="2" t="s">
        <v>89</v>
      </c>
    </row>
    <row r="840" customFormat="false" ht="15" hidden="false" customHeight="false" outlineLevel="0" collapsed="false">
      <c r="A840" s="8" t="s">
        <v>10051</v>
      </c>
      <c r="B840" s="8" t="s">
        <v>10051</v>
      </c>
      <c r="C840" s="2" t="s">
        <v>10052</v>
      </c>
      <c r="D840" s="2" t="s">
        <v>10053</v>
      </c>
      <c r="E840" s="2" t="s">
        <v>10054</v>
      </c>
      <c r="F840" s="9" t="n">
        <f aca="false">Precios!R840</f>
        <v>131</v>
      </c>
      <c r="G840" s="2" t="n">
        <v>32</v>
      </c>
      <c r="H840" s="10" t="str">
        <f aca="false">Parámetros!$B$28</f>
        <v>Nuevo</v>
      </c>
      <c r="I840" s="10" t="str">
        <f aca="false">Parámetros!$B$29</f>
        <v>Clásica</v>
      </c>
      <c r="J840" s="11" t="s">
        <v>10055</v>
      </c>
      <c r="K840" s="10" t="str">
        <f aca="false">Parámetros!$B$30</f>
        <v>Mercado Envíos</v>
      </c>
      <c r="L840" s="2" t="str">
        <f aca="false">IF(F840&gt;=Parámetros!$B$7,"Envío gratis (obligatorio en Mercado Libre)",Parámetros!$B$31)</f>
        <v>A cargo del comprador</v>
      </c>
      <c r="M840" s="10" t="str">
        <f aca="false">Parámetros!$B$32</f>
        <v>No acepto</v>
      </c>
      <c r="N840" s="10" t="str">
        <f aca="false">Parámetros!$B$33</f>
        <v>Sin garantía</v>
      </c>
      <c r="O840" s="2" t="s">
        <v>10056</v>
      </c>
      <c r="P840" s="2" t="s">
        <v>10057</v>
      </c>
      <c r="Q840" s="2" t="s">
        <v>10058</v>
      </c>
      <c r="R840" s="2" t="s">
        <v>10059</v>
      </c>
      <c r="S840" s="2" t="s">
        <v>5700</v>
      </c>
      <c r="T840" s="2" t="s">
        <v>10060</v>
      </c>
      <c r="U840" s="2" t="n">
        <v>350</v>
      </c>
      <c r="V840" s="2" t="s">
        <v>77</v>
      </c>
      <c r="W840" s="2" t="n">
        <v>1</v>
      </c>
      <c r="X840" s="2"/>
      <c r="Y840" s="2"/>
      <c r="Z840" s="2"/>
      <c r="AA840" s="2"/>
      <c r="AB840" s="2"/>
      <c r="AC840" s="2" t="s">
        <v>5700</v>
      </c>
      <c r="AD840" s="2"/>
      <c r="AE840" s="2" t="s">
        <v>10061</v>
      </c>
      <c r="AF840" s="2"/>
      <c r="AG840" s="2" t="s">
        <v>10062</v>
      </c>
      <c r="AH840" s="2" t="s">
        <v>10063</v>
      </c>
      <c r="AI840" s="2" t="s">
        <v>10064</v>
      </c>
      <c r="AJ840" s="2"/>
      <c r="AK840" s="2"/>
      <c r="AL840" s="2"/>
      <c r="AM840" s="2"/>
      <c r="AN840" s="2" t="s">
        <v>175</v>
      </c>
      <c r="AO840" s="2" t="s">
        <v>10065</v>
      </c>
      <c r="AP840" s="2" t="s">
        <v>89</v>
      </c>
    </row>
    <row r="841" customFormat="false" ht="15" hidden="false" customHeight="false" outlineLevel="0" collapsed="false">
      <c r="A841" s="8" t="s">
        <v>10066</v>
      </c>
      <c r="B841" s="8" t="s">
        <v>10066</v>
      </c>
      <c r="C841" s="2" t="s">
        <v>10067</v>
      </c>
      <c r="D841" s="2" t="s">
        <v>2351</v>
      </c>
      <c r="E841" s="2" t="s">
        <v>2352</v>
      </c>
      <c r="F841" s="9" t="n">
        <f aca="false">Precios!R841</f>
        <v>74</v>
      </c>
      <c r="G841" s="2" t="n">
        <v>432</v>
      </c>
      <c r="H841" s="10" t="str">
        <f aca="false">Parámetros!$B$28</f>
        <v>Nuevo</v>
      </c>
      <c r="I841" s="10" t="str">
        <f aca="false">Parámetros!$B$29</f>
        <v>Clásica</v>
      </c>
      <c r="J841" s="11" t="s">
        <v>10068</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t="s">
        <v>10069</v>
      </c>
      <c r="P841" s="2" t="s">
        <v>6674</v>
      </c>
      <c r="Q841" s="2"/>
      <c r="R841" s="2" t="s">
        <v>6675</v>
      </c>
      <c r="S841" s="2" t="s">
        <v>8345</v>
      </c>
      <c r="T841" s="2" t="s">
        <v>9116</v>
      </c>
      <c r="U841" s="2" t="n">
        <v>60</v>
      </c>
      <c r="V841" s="2" t="s">
        <v>100</v>
      </c>
      <c r="W841" s="2" t="n">
        <v>1</v>
      </c>
      <c r="X841" s="2"/>
      <c r="Y841" s="2"/>
      <c r="Z841" s="2"/>
      <c r="AA841" s="2"/>
      <c r="AB841" s="2"/>
      <c r="AC841" s="2"/>
      <c r="AD841" s="2" t="s">
        <v>1101</v>
      </c>
      <c r="AE841" s="2" t="s">
        <v>10070</v>
      </c>
      <c r="AF841" s="2"/>
      <c r="AG841" s="2" t="s">
        <v>10071</v>
      </c>
      <c r="AH841" s="2" t="s">
        <v>10072</v>
      </c>
      <c r="AI841" s="2" t="s">
        <v>10073</v>
      </c>
      <c r="AJ841" s="2"/>
      <c r="AK841" s="2"/>
      <c r="AL841" s="2"/>
      <c r="AM841" s="2"/>
      <c r="AN841" s="2" t="s">
        <v>175</v>
      </c>
      <c r="AO841" s="2" t="s">
        <v>10074</v>
      </c>
      <c r="AP841" s="2" t="s">
        <v>89</v>
      </c>
    </row>
    <row r="842" customFormat="false" ht="15" hidden="false" customHeight="false" outlineLevel="0" collapsed="false">
      <c r="A842" s="8" t="s">
        <v>10075</v>
      </c>
      <c r="B842" s="8" t="s">
        <v>10075</v>
      </c>
      <c r="C842" s="2" t="s">
        <v>10076</v>
      </c>
      <c r="D842" s="2" t="s">
        <v>1059</v>
      </c>
      <c r="E842" s="2" t="s">
        <v>1060</v>
      </c>
      <c r="F842" s="9" t="n">
        <f aca="false">Precios!R842</f>
        <v>556</v>
      </c>
      <c r="G842" s="2" t="n">
        <v>18</v>
      </c>
      <c r="H842" s="10" t="str">
        <f aca="false">Parámetros!$B$28</f>
        <v>Nuevo</v>
      </c>
      <c r="I842" s="10" t="str">
        <f aca="false">Parámetros!$B$29</f>
        <v>Clásica</v>
      </c>
      <c r="J842" s="11" t="s">
        <v>10077</v>
      </c>
      <c r="K842" s="10" t="str">
        <f aca="false">Parámetros!$B$30</f>
        <v>Mercado Envíos</v>
      </c>
      <c r="L842" s="2" t="str">
        <f aca="false">IF(F842&gt;=Parámetros!$B$7,"Envío gratis (obligatorio en Mercado Libre)",Parámetros!$B$31)</f>
        <v>Envío gratis (obligatorio en Mercado Libre)</v>
      </c>
      <c r="M842" s="10" t="str">
        <f aca="false">Parámetros!$B$32</f>
        <v>No acepto</v>
      </c>
      <c r="N842" s="10" t="str">
        <f aca="false">Parámetros!$B$33</f>
        <v>Sin garantía</v>
      </c>
      <c r="O842" s="2" t="s">
        <v>10078</v>
      </c>
      <c r="P842" s="2" t="s">
        <v>10079</v>
      </c>
      <c r="Q842" s="2" t="s">
        <v>1296</v>
      </c>
      <c r="R842" s="2"/>
      <c r="S842" s="2"/>
      <c r="T842" s="2" t="s">
        <v>7329</v>
      </c>
      <c r="U842" s="2" t="n">
        <v>20</v>
      </c>
      <c r="V842" s="2" t="s">
        <v>133</v>
      </c>
      <c r="W842" s="2" t="n">
        <v>20</v>
      </c>
      <c r="X842" s="2" t="s">
        <v>10080</v>
      </c>
      <c r="Y842" s="2" t="s">
        <v>8972</v>
      </c>
      <c r="Z842" s="2" t="s">
        <v>136</v>
      </c>
      <c r="AA842" s="2" t="s">
        <v>81</v>
      </c>
      <c r="AB842" s="2"/>
      <c r="AC842" s="2"/>
      <c r="AD842" s="2"/>
      <c r="AE842" s="2"/>
      <c r="AF842" s="2" t="s">
        <v>10081</v>
      </c>
      <c r="AG842" s="2" t="s">
        <v>10082</v>
      </c>
      <c r="AH842" s="2" t="s">
        <v>10083</v>
      </c>
      <c r="AI842" s="2" t="s">
        <v>10084</v>
      </c>
      <c r="AJ842" s="2"/>
      <c r="AK842" s="2"/>
      <c r="AL842" s="2"/>
      <c r="AM842" s="2"/>
      <c r="AN842" s="2" t="s">
        <v>87</v>
      </c>
      <c r="AO842" s="2" t="s">
        <v>10085</v>
      </c>
      <c r="AP842" s="2" t="s">
        <v>89</v>
      </c>
    </row>
    <row r="843" customFormat="false" ht="15" hidden="false" customHeight="false" outlineLevel="0" collapsed="false">
      <c r="A843" s="8" t="s">
        <v>10086</v>
      </c>
      <c r="B843" s="8" t="s">
        <v>10086</v>
      </c>
      <c r="C843" s="2" t="s">
        <v>10087</v>
      </c>
      <c r="D843" s="2" t="s">
        <v>750</v>
      </c>
      <c r="E843" s="2" t="s">
        <v>751</v>
      </c>
      <c r="F843" s="9" t="n">
        <f aca="false">Precios!R843</f>
        <v>224</v>
      </c>
      <c r="G843" s="2" t="n">
        <v>176</v>
      </c>
      <c r="H843" s="10" t="str">
        <f aca="false">Parámetros!$B$28</f>
        <v>Nuevo</v>
      </c>
      <c r="I843" s="10" t="str">
        <f aca="false">Parámetros!$B$29</f>
        <v>Clásica</v>
      </c>
      <c r="J843" s="11" t="s">
        <v>10088</v>
      </c>
      <c r="K843" s="10" t="str">
        <f aca="false">Parámetros!$B$30</f>
        <v>Mercado Envíos</v>
      </c>
      <c r="L843" s="2" t="str">
        <f aca="false">IF(F843&gt;=Parámetros!$B$7,"Envío gratis (obligatorio en Mercado Libre)",Parámetros!$B$31)</f>
        <v>A cargo del comprador</v>
      </c>
      <c r="M843" s="10" t="str">
        <f aca="false">Parámetros!$B$32</f>
        <v>No acepto</v>
      </c>
      <c r="N843" s="10" t="str">
        <f aca="false">Parámetros!$B$33</f>
        <v>Sin garantía</v>
      </c>
      <c r="O843" s="2" t="s">
        <v>10089</v>
      </c>
      <c r="P843" s="2" t="s">
        <v>5799</v>
      </c>
      <c r="Q843" s="2" t="s">
        <v>1016</v>
      </c>
      <c r="R843" s="2"/>
      <c r="S843" s="2"/>
      <c r="T843" s="2" t="s">
        <v>7315</v>
      </c>
      <c r="U843" s="2" t="n">
        <v>15</v>
      </c>
      <c r="V843" s="2" t="s">
        <v>133</v>
      </c>
      <c r="W843" s="2" t="n">
        <v>15</v>
      </c>
      <c r="X843" s="2" t="s">
        <v>8510</v>
      </c>
      <c r="Y843" s="2" t="s">
        <v>10090</v>
      </c>
      <c r="Z843" s="2" t="s">
        <v>136</v>
      </c>
      <c r="AA843" s="2"/>
      <c r="AB843" s="2"/>
      <c r="AC843" s="2"/>
      <c r="AD843" s="2"/>
      <c r="AE843" s="2"/>
      <c r="AF843" s="2"/>
      <c r="AG843" s="2" t="s">
        <v>10091</v>
      </c>
      <c r="AH843" s="2" t="s">
        <v>10092</v>
      </c>
      <c r="AI843" s="2" t="s">
        <v>10093</v>
      </c>
      <c r="AJ843" s="2"/>
      <c r="AK843" s="2"/>
      <c r="AL843" s="2"/>
      <c r="AM843" s="2"/>
      <c r="AN843" s="2" t="s">
        <v>87</v>
      </c>
      <c r="AO843" s="2" t="s">
        <v>10094</v>
      </c>
      <c r="AP843" s="2" t="s">
        <v>89</v>
      </c>
    </row>
    <row r="844" customFormat="false" ht="15" hidden="false" customHeight="false" outlineLevel="0" collapsed="false">
      <c r="A844" s="8" t="s">
        <v>10095</v>
      </c>
      <c r="B844" s="8" t="s">
        <v>10095</v>
      </c>
      <c r="C844" s="2" t="s">
        <v>10096</v>
      </c>
      <c r="D844" s="2" t="s">
        <v>6190</v>
      </c>
      <c r="E844" s="2" t="s">
        <v>6191</v>
      </c>
      <c r="F844" s="9" t="n">
        <f aca="false">Precios!R844</f>
        <v>116</v>
      </c>
      <c r="G844" s="2" t="n">
        <v>0</v>
      </c>
      <c r="H844" s="10" t="str">
        <f aca="false">Parámetros!$B$28</f>
        <v>Nuevo</v>
      </c>
      <c r="I844" s="10" t="str">
        <f aca="false">Parámetros!$B$29</f>
        <v>Clásica</v>
      </c>
      <c r="J844" s="11" t="s">
        <v>10097</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t="s">
        <v>10098</v>
      </c>
      <c r="P844" s="2" t="s">
        <v>5437</v>
      </c>
      <c r="Q844" s="2"/>
      <c r="R844" s="2" t="s">
        <v>9852</v>
      </c>
      <c r="S844" s="2" t="s">
        <v>10099</v>
      </c>
      <c r="T844" s="2" t="s">
        <v>9854</v>
      </c>
      <c r="U844" s="2" t="n">
        <v>100</v>
      </c>
      <c r="V844" s="2" t="s">
        <v>100</v>
      </c>
      <c r="W844" s="2" t="n">
        <v>1</v>
      </c>
      <c r="X844" s="2"/>
      <c r="Y844" s="2"/>
      <c r="Z844" s="2"/>
      <c r="AA844" s="2"/>
      <c r="AB844" s="2"/>
      <c r="AC844" s="2"/>
      <c r="AD844" s="2"/>
      <c r="AE844" s="2"/>
      <c r="AF844" s="2"/>
      <c r="AG844" s="2" t="s">
        <v>10100</v>
      </c>
      <c r="AH844" s="2" t="s">
        <v>10101</v>
      </c>
      <c r="AI844" s="2" t="s">
        <v>10102</v>
      </c>
      <c r="AJ844" s="2" t="s">
        <v>10103</v>
      </c>
      <c r="AK844" s="2"/>
      <c r="AL844" s="2"/>
      <c r="AM844" s="2"/>
      <c r="AN844" s="2" t="s">
        <v>175</v>
      </c>
      <c r="AO844" s="2" t="s">
        <v>10104</v>
      </c>
      <c r="AP844" s="2" t="s">
        <v>89</v>
      </c>
    </row>
    <row r="845" customFormat="false" ht="15" hidden="false" customHeight="false" outlineLevel="0" collapsed="false">
      <c r="A845" s="8" t="s">
        <v>10105</v>
      </c>
      <c r="B845" s="8" t="s">
        <v>10105</v>
      </c>
      <c r="C845" s="2" t="s">
        <v>10106</v>
      </c>
      <c r="D845" s="2" t="s">
        <v>5225</v>
      </c>
      <c r="E845" s="2" t="s">
        <v>5226</v>
      </c>
      <c r="F845" s="9" t="n">
        <f aca="false">Precios!R845</f>
        <v>211</v>
      </c>
      <c r="G845" s="2" t="n">
        <v>77</v>
      </c>
      <c r="H845" s="10" t="str">
        <f aca="false">Parámetros!$B$28</f>
        <v>Nuevo</v>
      </c>
      <c r="I845" s="10" t="str">
        <f aca="false">Parámetros!$B$29</f>
        <v>Clásica</v>
      </c>
      <c r="J845" s="11" t="s">
        <v>10107</v>
      </c>
      <c r="K845" s="10" t="str">
        <f aca="false">Parámetros!$B$30</f>
        <v>Mercado Envíos</v>
      </c>
      <c r="L845" s="2" t="str">
        <f aca="false">IF(F845&gt;=Parámetros!$B$7,"Envío gratis (obligatorio en Mercado Libre)",Parámetros!$B$31)</f>
        <v>A cargo del comprador</v>
      </c>
      <c r="M845" s="10" t="str">
        <f aca="false">Parámetros!$B$32</f>
        <v>No acepto</v>
      </c>
      <c r="N845" s="10" t="str">
        <f aca="false">Parámetros!$B$33</f>
        <v>Sin garantía</v>
      </c>
      <c r="O845" s="2"/>
      <c r="P845" s="2" t="s">
        <v>6526</v>
      </c>
      <c r="Q845" s="2" t="s">
        <v>6527</v>
      </c>
      <c r="R845" s="2" t="s">
        <v>6528</v>
      </c>
      <c r="S845" s="2" t="s">
        <v>10108</v>
      </c>
      <c r="T845" s="2" t="s">
        <v>10109</v>
      </c>
      <c r="U845" s="2" t="n">
        <v>450</v>
      </c>
      <c r="V845" s="2" t="s">
        <v>77</v>
      </c>
      <c r="W845" s="2" t="n">
        <v>2</v>
      </c>
      <c r="X845" s="2"/>
      <c r="Y845" s="2"/>
      <c r="Z845" s="2"/>
      <c r="AA845" s="2"/>
      <c r="AB845" s="2"/>
      <c r="AC845" s="2"/>
      <c r="AD845" s="2"/>
      <c r="AE845" s="2" t="s">
        <v>5442</v>
      </c>
      <c r="AF845" s="2"/>
      <c r="AG845" s="2" t="s">
        <v>10110</v>
      </c>
      <c r="AH845" s="2" t="s">
        <v>10111</v>
      </c>
      <c r="AI845" s="2"/>
      <c r="AJ845" s="2"/>
      <c r="AK845" s="2"/>
      <c r="AL845" s="2"/>
      <c r="AM845" s="2"/>
      <c r="AN845" s="2" t="s">
        <v>175</v>
      </c>
      <c r="AO845" s="2" t="s">
        <v>10112</v>
      </c>
      <c r="AP845" s="2" t="s">
        <v>89</v>
      </c>
    </row>
    <row r="846" customFormat="false" ht="15" hidden="false" customHeight="false" outlineLevel="0" collapsed="false">
      <c r="A846" s="8" t="s">
        <v>10113</v>
      </c>
      <c r="B846" s="8" t="s">
        <v>10113</v>
      </c>
      <c r="C846" s="2" t="s">
        <v>10114</v>
      </c>
      <c r="D846" s="2" t="s">
        <v>144</v>
      </c>
      <c r="E846" s="2" t="s">
        <v>145</v>
      </c>
      <c r="F846" s="9" t="n">
        <f aca="false">Precios!R846</f>
        <v>298</v>
      </c>
      <c r="G846" s="2" t="n">
        <v>42</v>
      </c>
      <c r="H846" s="10" t="str">
        <f aca="false">Parámetros!$B$28</f>
        <v>Nuevo</v>
      </c>
      <c r="I846" s="10" t="str">
        <f aca="false">Parámetros!$B$29</f>
        <v>Clásica</v>
      </c>
      <c r="J846" s="11" t="s">
        <v>10115</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t="s">
        <v>10116</v>
      </c>
      <c r="P846" s="2" t="s">
        <v>10117</v>
      </c>
      <c r="Q846" s="2" t="s">
        <v>3919</v>
      </c>
      <c r="R846" s="2"/>
      <c r="S846" s="2"/>
      <c r="T846" s="2" t="s">
        <v>10118</v>
      </c>
      <c r="U846" s="2" t="n">
        <v>30</v>
      </c>
      <c r="V846" s="2" t="s">
        <v>133</v>
      </c>
      <c r="W846" s="2" t="n">
        <v>30</v>
      </c>
      <c r="X846" s="2" t="s">
        <v>10119</v>
      </c>
      <c r="Y846" s="2" t="s">
        <v>4449</v>
      </c>
      <c r="Z846" s="2" t="s">
        <v>136</v>
      </c>
      <c r="AA846" s="2" t="s">
        <v>81</v>
      </c>
      <c r="AB846" s="2"/>
      <c r="AC846" s="2"/>
      <c r="AD846" s="2"/>
      <c r="AE846" s="2"/>
      <c r="AF846" s="2"/>
      <c r="AG846" s="2" t="s">
        <v>10120</v>
      </c>
      <c r="AH846" s="2" t="s">
        <v>10121</v>
      </c>
      <c r="AI846" s="2" t="s">
        <v>10122</v>
      </c>
      <c r="AJ846" s="2"/>
      <c r="AK846" s="2"/>
      <c r="AL846" s="2"/>
      <c r="AM846" s="2"/>
      <c r="AN846" s="2" t="s">
        <v>87</v>
      </c>
      <c r="AO846" s="2" t="s">
        <v>10123</v>
      </c>
      <c r="AP846" s="2" t="s">
        <v>89</v>
      </c>
    </row>
    <row r="847" customFormat="false" ht="15" hidden="false" customHeight="false" outlineLevel="0" collapsed="false">
      <c r="A847" s="8" t="s">
        <v>10124</v>
      </c>
      <c r="B847" s="8" t="s">
        <v>10124</v>
      </c>
      <c r="C847" s="2" t="s">
        <v>10125</v>
      </c>
      <c r="D847" s="2" t="s">
        <v>750</v>
      </c>
      <c r="E847" s="2" t="s">
        <v>751</v>
      </c>
      <c r="F847" s="9" t="n">
        <f aca="false">Precios!R847</f>
        <v>384.11</v>
      </c>
      <c r="G847" s="2" t="n">
        <v>44</v>
      </c>
      <c r="H847" s="10" t="str">
        <f aca="false">Parámetros!$B$28</f>
        <v>Nuevo</v>
      </c>
      <c r="I847" s="10" t="str">
        <f aca="false">Parámetros!$B$29</f>
        <v>Clásica</v>
      </c>
      <c r="J847" s="11" t="s">
        <v>10126</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t="s">
        <v>10127</v>
      </c>
      <c r="P847" s="2" t="s">
        <v>6119</v>
      </c>
      <c r="Q847" s="2" t="s">
        <v>949</v>
      </c>
      <c r="R847" s="2" t="s">
        <v>246</v>
      </c>
      <c r="S847" s="2" t="s">
        <v>10128</v>
      </c>
      <c r="T847" s="2" t="s">
        <v>10129</v>
      </c>
      <c r="U847" s="2" t="n">
        <v>200</v>
      </c>
      <c r="V847" s="2" t="s">
        <v>77</v>
      </c>
      <c r="W847" s="2" t="n">
        <v>1</v>
      </c>
      <c r="X847" s="2" t="s">
        <v>6122</v>
      </c>
      <c r="Y847" s="2" t="s">
        <v>10130</v>
      </c>
      <c r="Z847" s="2" t="s">
        <v>136</v>
      </c>
      <c r="AA847" s="2" t="s">
        <v>253</v>
      </c>
      <c r="AB847" s="2"/>
      <c r="AC847" s="2" t="s">
        <v>6120</v>
      </c>
      <c r="AD847" s="2"/>
      <c r="AE847" s="2"/>
      <c r="AF847" s="2" t="s">
        <v>10131</v>
      </c>
      <c r="AG847" s="2" t="s">
        <v>10132</v>
      </c>
      <c r="AH847" s="2" t="s">
        <v>10133</v>
      </c>
      <c r="AI847" s="2" t="s">
        <v>10134</v>
      </c>
      <c r="AJ847" s="2" t="s">
        <v>10135</v>
      </c>
      <c r="AK847" s="2"/>
      <c r="AL847" s="2"/>
      <c r="AM847" s="2"/>
      <c r="AN847" s="2" t="s">
        <v>87</v>
      </c>
      <c r="AO847" s="2" t="s">
        <v>10136</v>
      </c>
      <c r="AP847" s="2" t="s">
        <v>89</v>
      </c>
    </row>
    <row r="848" customFormat="false" ht="15" hidden="false" customHeight="false" outlineLevel="0" collapsed="false">
      <c r="A848" s="8" t="s">
        <v>10137</v>
      </c>
      <c r="B848" s="8" t="s">
        <v>10137</v>
      </c>
      <c r="C848" s="2" t="s">
        <v>10138</v>
      </c>
      <c r="D848" s="2" t="s">
        <v>1396</v>
      </c>
      <c r="E848" s="2" t="s">
        <v>1397</v>
      </c>
      <c r="F848" s="9" t="n">
        <f aca="false">Precios!R848</f>
        <v>54</v>
      </c>
      <c r="G848" s="2" t="n">
        <v>8874</v>
      </c>
      <c r="H848" s="10" t="str">
        <f aca="false">Parámetros!$B$28</f>
        <v>Nuevo</v>
      </c>
      <c r="I848" s="10" t="str">
        <f aca="false">Parámetros!$B$29</f>
        <v>Clásica</v>
      </c>
      <c r="J848" s="11" t="s">
        <v>10139</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10140</v>
      </c>
      <c r="P848" s="2" t="s">
        <v>10141</v>
      </c>
      <c r="Q848" s="2" t="s">
        <v>10142</v>
      </c>
      <c r="R848" s="2"/>
      <c r="S848" s="2"/>
      <c r="T848" s="2" t="s">
        <v>10143</v>
      </c>
      <c r="U848" s="2" t="n">
        <v>1</v>
      </c>
      <c r="V848" s="2" t="s">
        <v>9383</v>
      </c>
      <c r="W848" s="2" t="n">
        <v>1</v>
      </c>
      <c r="X848" s="2"/>
      <c r="Y848" s="2"/>
      <c r="Z848" s="2"/>
      <c r="AA848" s="2"/>
      <c r="AB848" s="2"/>
      <c r="AC848" s="2"/>
      <c r="AD848" s="2"/>
      <c r="AE848" s="2"/>
      <c r="AF848" s="2"/>
      <c r="AG848" s="2" t="s">
        <v>10144</v>
      </c>
      <c r="AH848" s="2" t="s">
        <v>10145</v>
      </c>
      <c r="AI848" s="2"/>
      <c r="AJ848" s="2"/>
      <c r="AK848" s="2"/>
      <c r="AL848" s="2"/>
      <c r="AM848" s="2"/>
      <c r="AN848" s="2" t="s">
        <v>87</v>
      </c>
      <c r="AO848" s="2" t="s">
        <v>10146</v>
      </c>
      <c r="AP848" s="2" t="s">
        <v>89</v>
      </c>
    </row>
    <row r="849" customFormat="false" ht="15" hidden="false" customHeight="false" outlineLevel="0" collapsed="false">
      <c r="A849" s="8" t="s">
        <v>10147</v>
      </c>
      <c r="B849" s="8" t="s">
        <v>10147</v>
      </c>
      <c r="C849" s="2" t="s">
        <v>10148</v>
      </c>
      <c r="D849" s="2" t="s">
        <v>6162</v>
      </c>
      <c r="E849" s="2" t="s">
        <v>6163</v>
      </c>
      <c r="F849" s="9" t="n">
        <f aca="false">Precios!R849</f>
        <v>114</v>
      </c>
      <c r="G849" s="2" t="n">
        <v>537</v>
      </c>
      <c r="H849" s="10" t="str">
        <f aca="false">Parámetros!$B$28</f>
        <v>Nuevo</v>
      </c>
      <c r="I849" s="10" t="str">
        <f aca="false">Parámetros!$B$29</f>
        <v>Clásica</v>
      </c>
      <c r="J849" s="11" t="s">
        <v>10149</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t="s">
        <v>10150</v>
      </c>
      <c r="P849" s="2" t="s">
        <v>3444</v>
      </c>
      <c r="Q849" s="2"/>
      <c r="R849" s="2" t="s">
        <v>3445</v>
      </c>
      <c r="S849" s="2" t="s">
        <v>10151</v>
      </c>
      <c r="T849" s="2" t="s">
        <v>10152</v>
      </c>
      <c r="U849" s="2" t="n">
        <v>200</v>
      </c>
      <c r="V849" s="2" t="s">
        <v>100</v>
      </c>
      <c r="W849" s="2" t="n">
        <v>1</v>
      </c>
      <c r="X849" s="2"/>
      <c r="Y849" s="2"/>
      <c r="Z849" s="2"/>
      <c r="AA849" s="2" t="s">
        <v>5429</v>
      </c>
      <c r="AB849" s="2"/>
      <c r="AC849" s="2"/>
      <c r="AD849" s="2"/>
      <c r="AE849" s="2"/>
      <c r="AF849" s="2"/>
      <c r="AG849" s="2" t="s">
        <v>10153</v>
      </c>
      <c r="AH849" s="2" t="s">
        <v>10154</v>
      </c>
      <c r="AI849" s="2"/>
      <c r="AJ849" s="2"/>
      <c r="AK849" s="2"/>
      <c r="AL849" s="2"/>
      <c r="AM849" s="2"/>
      <c r="AN849" s="2" t="s">
        <v>175</v>
      </c>
      <c r="AO849" s="2" t="s">
        <v>10155</v>
      </c>
      <c r="AP849" s="2" t="s">
        <v>89</v>
      </c>
    </row>
    <row r="850" customFormat="false" ht="15" hidden="false" customHeight="false" outlineLevel="0" collapsed="false">
      <c r="A850" s="8" t="s">
        <v>10156</v>
      </c>
      <c r="B850" s="8" t="s">
        <v>10156</v>
      </c>
      <c r="C850" s="2" t="s">
        <v>10157</v>
      </c>
      <c r="D850" s="2" t="s">
        <v>6709</v>
      </c>
      <c r="E850" s="2" t="s">
        <v>6710</v>
      </c>
      <c r="F850" s="9" t="n">
        <f aca="false">Precios!R850</f>
        <v>94</v>
      </c>
      <c r="G850" s="2" t="n">
        <v>43</v>
      </c>
      <c r="H850" s="10" t="str">
        <f aca="false">Parámetros!$B$28</f>
        <v>Nuevo</v>
      </c>
      <c r="I850" s="10" t="str">
        <f aca="false">Parámetros!$B$29</f>
        <v>Clásica</v>
      </c>
      <c r="J850" s="11" t="s">
        <v>10158</v>
      </c>
      <c r="K850" s="10" t="str">
        <f aca="false">Parámetros!$B$30</f>
        <v>Mercado Envíos</v>
      </c>
      <c r="L850" s="2" t="str">
        <f aca="false">IF(F850&gt;=Parámetros!$B$7,"Envío gratis (obligatorio en Mercado Libre)",Parámetros!$B$31)</f>
        <v>A cargo del comprador</v>
      </c>
      <c r="M850" s="10" t="str">
        <f aca="false">Parámetros!$B$32</f>
        <v>No acepto</v>
      </c>
      <c r="N850" s="10" t="str">
        <f aca="false">Parámetros!$B$33</f>
        <v>Sin garantía</v>
      </c>
      <c r="O850" s="2" t="s">
        <v>10159</v>
      </c>
      <c r="P850" s="2" t="s">
        <v>3370</v>
      </c>
      <c r="Q850" s="2" t="s">
        <v>617</v>
      </c>
      <c r="R850" s="2" t="s">
        <v>10160</v>
      </c>
      <c r="S850" s="2" t="s">
        <v>10161</v>
      </c>
      <c r="T850" s="2" t="s">
        <v>10162</v>
      </c>
      <c r="U850" s="2" t="n">
        <v>65</v>
      </c>
      <c r="V850" s="2" t="s">
        <v>77</v>
      </c>
      <c r="W850" s="2" t="n">
        <v>1</v>
      </c>
      <c r="X850" s="2"/>
      <c r="Y850" s="2"/>
      <c r="Z850" s="2"/>
      <c r="AA850" s="2"/>
      <c r="AB850" s="2"/>
      <c r="AC850" s="2"/>
      <c r="AD850" s="2" t="s">
        <v>103</v>
      </c>
      <c r="AE850" s="2"/>
      <c r="AF850" s="2"/>
      <c r="AG850" s="2" t="s">
        <v>10163</v>
      </c>
      <c r="AH850" s="2" t="s">
        <v>10164</v>
      </c>
      <c r="AI850" s="2" t="s">
        <v>10165</v>
      </c>
      <c r="AJ850" s="2"/>
      <c r="AK850" s="2"/>
      <c r="AL850" s="2"/>
      <c r="AM850" s="2"/>
      <c r="AN850" s="2" t="s">
        <v>175</v>
      </c>
      <c r="AO850" s="2" t="s">
        <v>10166</v>
      </c>
      <c r="AP850" s="2" t="s">
        <v>89</v>
      </c>
    </row>
    <row r="851" customFormat="false" ht="15" hidden="false" customHeight="false" outlineLevel="0" collapsed="false">
      <c r="A851" s="8" t="s">
        <v>10167</v>
      </c>
      <c r="B851" s="8" t="s">
        <v>10167</v>
      </c>
      <c r="C851" s="2" t="s">
        <v>10168</v>
      </c>
      <c r="D851" s="2" t="s">
        <v>144</v>
      </c>
      <c r="E851" s="2" t="s">
        <v>145</v>
      </c>
      <c r="F851" s="9" t="n">
        <f aca="false">Precios!R851</f>
        <v>1359.4</v>
      </c>
      <c r="G851" s="2" t="n">
        <v>0</v>
      </c>
      <c r="H851" s="10" t="str">
        <f aca="false">Parámetros!$B$28</f>
        <v>Nuevo</v>
      </c>
      <c r="I851" s="10" t="str">
        <f aca="false">Parámetros!$B$29</f>
        <v>Clásica</v>
      </c>
      <c r="J851" s="11" t="s">
        <v>10169</v>
      </c>
      <c r="K851" s="10" t="str">
        <f aca="false">Parámetros!$B$30</f>
        <v>Mercado Envíos</v>
      </c>
      <c r="L851" s="2" t="str">
        <f aca="false">IF(F851&gt;=Parámetros!$B$7,"Envío gratis (obligatorio en Mercado Libre)",Parámetros!$B$31)</f>
        <v>Envío gratis (obligatorio en Mercado Libre)</v>
      </c>
      <c r="M851" s="10" t="str">
        <f aca="false">Parámetros!$B$32</f>
        <v>No acepto</v>
      </c>
      <c r="N851" s="10" t="str">
        <f aca="false">Parámetros!$B$33</f>
        <v>Sin garantía</v>
      </c>
      <c r="O851" s="2" t="s">
        <v>10170</v>
      </c>
      <c r="P851" s="2" t="s">
        <v>1180</v>
      </c>
      <c r="Q851" s="2" t="s">
        <v>355</v>
      </c>
      <c r="R851" s="2"/>
      <c r="S851" s="2"/>
      <c r="T851" s="2" t="s">
        <v>5415</v>
      </c>
      <c r="U851" s="2" t="n">
        <v>30</v>
      </c>
      <c r="V851" s="2" t="s">
        <v>133</v>
      </c>
      <c r="W851" s="2" t="n">
        <v>30</v>
      </c>
      <c r="X851" s="2" t="s">
        <v>10171</v>
      </c>
      <c r="Y851" s="2" t="s">
        <v>10172</v>
      </c>
      <c r="Z851" s="2" t="s">
        <v>136</v>
      </c>
      <c r="AA851" s="2"/>
      <c r="AB851" s="2"/>
      <c r="AC851" s="2"/>
      <c r="AD851" s="2"/>
      <c r="AE851" s="2"/>
      <c r="AF851" s="2"/>
      <c r="AG851" s="2" t="s">
        <v>10173</v>
      </c>
      <c r="AH851" s="2" t="s">
        <v>10174</v>
      </c>
      <c r="AI851" s="2" t="s">
        <v>10175</v>
      </c>
      <c r="AJ851" s="2" t="s">
        <v>10176</v>
      </c>
      <c r="AK851" s="2"/>
      <c r="AL851" s="2"/>
      <c r="AM851" s="2"/>
      <c r="AN851" s="2" t="s">
        <v>87</v>
      </c>
      <c r="AO851" s="2" t="s">
        <v>10177</v>
      </c>
      <c r="AP851" s="2" t="s">
        <v>89</v>
      </c>
    </row>
    <row r="852" customFormat="false" ht="15" hidden="false" customHeight="false" outlineLevel="0" collapsed="false">
      <c r="A852" s="8" t="s">
        <v>10178</v>
      </c>
      <c r="B852" s="8" t="s">
        <v>10178</v>
      </c>
      <c r="C852" s="2" t="s">
        <v>10179</v>
      </c>
      <c r="D852" s="2" t="s">
        <v>6162</v>
      </c>
      <c r="E852" s="2" t="s">
        <v>6163</v>
      </c>
      <c r="F852" s="9" t="n">
        <f aca="false">Precios!R852</f>
        <v>160</v>
      </c>
      <c r="G852" s="2" t="n">
        <v>220</v>
      </c>
      <c r="H852" s="10" t="str">
        <f aca="false">Parámetros!$B$28</f>
        <v>Nuevo</v>
      </c>
      <c r="I852" s="10" t="str">
        <f aca="false">Parámetros!$B$29</f>
        <v>Clásica</v>
      </c>
      <c r="J852" s="11" t="s">
        <v>10180</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10181</v>
      </c>
      <c r="P852" s="2" t="s">
        <v>3444</v>
      </c>
      <c r="Q852" s="2"/>
      <c r="R852" s="2" t="s">
        <v>3445</v>
      </c>
      <c r="S852" s="2" t="s">
        <v>10182</v>
      </c>
      <c r="T852" s="2" t="s">
        <v>10183</v>
      </c>
      <c r="U852" s="2" t="n">
        <v>400</v>
      </c>
      <c r="V852" s="2" t="s">
        <v>100</v>
      </c>
      <c r="W852" s="2" t="n">
        <v>1</v>
      </c>
      <c r="X852" s="2"/>
      <c r="Y852" s="2"/>
      <c r="Z852" s="2"/>
      <c r="AA852" s="2" t="s">
        <v>5429</v>
      </c>
      <c r="AB852" s="2"/>
      <c r="AC852" s="2"/>
      <c r="AD852" s="2"/>
      <c r="AE852" s="2"/>
      <c r="AF852" s="2"/>
      <c r="AG852" s="2" t="s">
        <v>10153</v>
      </c>
      <c r="AH852" s="2" t="s">
        <v>10184</v>
      </c>
      <c r="AI852" s="2" t="s">
        <v>10185</v>
      </c>
      <c r="AJ852" s="2" t="s">
        <v>10186</v>
      </c>
      <c r="AK852" s="2"/>
      <c r="AL852" s="2"/>
      <c r="AM852" s="2"/>
      <c r="AN852" s="2" t="s">
        <v>175</v>
      </c>
      <c r="AO852" s="2" t="s">
        <v>10187</v>
      </c>
      <c r="AP852" s="2" t="s">
        <v>89</v>
      </c>
    </row>
    <row r="853" customFormat="false" ht="15" hidden="false" customHeight="false" outlineLevel="0" collapsed="false">
      <c r="A853" s="8" t="s">
        <v>10188</v>
      </c>
      <c r="B853" s="8" t="s">
        <v>10188</v>
      </c>
      <c r="C853" s="2" t="s">
        <v>10189</v>
      </c>
      <c r="D853" s="2" t="s">
        <v>350</v>
      </c>
      <c r="E853" s="2" t="s">
        <v>351</v>
      </c>
      <c r="F853" s="9" t="n">
        <f aca="false">Precios!R853</f>
        <v>598</v>
      </c>
      <c r="G853" s="2" t="n">
        <v>1</v>
      </c>
      <c r="H853" s="10" t="str">
        <f aca="false">Parámetros!$B$28</f>
        <v>Nuevo</v>
      </c>
      <c r="I853" s="10" t="str">
        <f aca="false">Parámetros!$B$29</f>
        <v>Clásica</v>
      </c>
      <c r="J853" s="11" t="s">
        <v>10190</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t="s">
        <v>10191</v>
      </c>
      <c r="P853" s="2" t="s">
        <v>10192</v>
      </c>
      <c r="Q853" s="2" t="s">
        <v>10193</v>
      </c>
      <c r="R853" s="2"/>
      <c r="S853" s="2"/>
      <c r="T853" s="2" t="s">
        <v>5388</v>
      </c>
      <c r="U853" s="2" t="n">
        <v>30</v>
      </c>
      <c r="V853" s="2" t="s">
        <v>220</v>
      </c>
      <c r="W853" s="2" t="n">
        <v>30</v>
      </c>
      <c r="X853" s="2" t="s">
        <v>10194</v>
      </c>
      <c r="Y853" s="2" t="s">
        <v>10195</v>
      </c>
      <c r="Z853" s="2" t="s">
        <v>136</v>
      </c>
      <c r="AA853" s="2"/>
      <c r="AB853" s="2"/>
      <c r="AC853" s="2"/>
      <c r="AD853" s="2"/>
      <c r="AE853" s="2"/>
      <c r="AF853" s="2"/>
      <c r="AG853" s="2" t="s">
        <v>10196</v>
      </c>
      <c r="AH853" s="2" t="s">
        <v>10197</v>
      </c>
      <c r="AI853" s="2" t="s">
        <v>10198</v>
      </c>
      <c r="AJ853" s="2"/>
      <c r="AK853" s="2"/>
      <c r="AL853" s="2"/>
      <c r="AM853" s="2"/>
      <c r="AN853" s="2" t="s">
        <v>87</v>
      </c>
      <c r="AO853" s="2" t="s">
        <v>10199</v>
      </c>
      <c r="AP853" s="2" t="s">
        <v>89</v>
      </c>
    </row>
    <row r="854" customFormat="false" ht="15" hidden="false" customHeight="false" outlineLevel="0" collapsed="false">
      <c r="A854" s="8" t="s">
        <v>10200</v>
      </c>
      <c r="B854" s="8" t="s">
        <v>10200</v>
      </c>
      <c r="C854" s="2" t="s">
        <v>10201</v>
      </c>
      <c r="D854" s="2" t="s">
        <v>6709</v>
      </c>
      <c r="E854" s="2" t="s">
        <v>6710</v>
      </c>
      <c r="F854" s="9" t="n">
        <f aca="false">Precios!R854</f>
        <v>80</v>
      </c>
      <c r="G854" s="2" t="n">
        <v>277</v>
      </c>
      <c r="H854" s="10" t="str">
        <f aca="false">Parámetros!$B$28</f>
        <v>Nuevo</v>
      </c>
      <c r="I854" s="10" t="str">
        <f aca="false">Parámetros!$B$29</f>
        <v>Clásica</v>
      </c>
      <c r="J854" s="11" t="s">
        <v>10202</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t="s">
        <v>10203</v>
      </c>
      <c r="P854" s="2" t="s">
        <v>6713</v>
      </c>
      <c r="Q854" s="2" t="s">
        <v>6195</v>
      </c>
      <c r="R854" s="2" t="s">
        <v>10204</v>
      </c>
      <c r="S854" s="2" t="s">
        <v>10205</v>
      </c>
      <c r="T854" s="2" t="s">
        <v>3457</v>
      </c>
      <c r="U854" s="2" t="n">
        <v>150</v>
      </c>
      <c r="V854" s="2" t="s">
        <v>77</v>
      </c>
      <c r="W854" s="2" t="n">
        <v>1</v>
      </c>
      <c r="X854" s="2"/>
      <c r="Y854" s="2"/>
      <c r="Z854" s="2"/>
      <c r="AA854" s="2"/>
      <c r="AB854" s="2"/>
      <c r="AC854" s="2" t="s">
        <v>10206</v>
      </c>
      <c r="AD854" s="2" t="s">
        <v>1101</v>
      </c>
      <c r="AE854" s="2"/>
      <c r="AF854" s="2"/>
      <c r="AG854" s="2" t="s">
        <v>10207</v>
      </c>
      <c r="AH854" s="2" t="s">
        <v>10208</v>
      </c>
      <c r="AI854" s="2"/>
      <c r="AJ854" s="2"/>
      <c r="AK854" s="2"/>
      <c r="AL854" s="2"/>
      <c r="AM854" s="2"/>
      <c r="AN854" s="2" t="s">
        <v>175</v>
      </c>
      <c r="AO854" s="2" t="s">
        <v>10209</v>
      </c>
      <c r="AP854" s="2" t="s">
        <v>89</v>
      </c>
    </row>
    <row r="855" customFormat="false" ht="15" hidden="false" customHeight="false" outlineLevel="0" collapsed="false">
      <c r="A855" s="8" t="s">
        <v>10210</v>
      </c>
      <c r="B855" s="8" t="s">
        <v>10210</v>
      </c>
      <c r="C855" s="2" t="s">
        <v>10211</v>
      </c>
      <c r="D855" s="2" t="s">
        <v>144</v>
      </c>
      <c r="E855" s="2" t="s">
        <v>145</v>
      </c>
      <c r="F855" s="9" t="n">
        <f aca="false">Precios!R855</f>
        <v>159</v>
      </c>
      <c r="G855" s="2" t="n">
        <v>148</v>
      </c>
      <c r="H855" s="10" t="str">
        <f aca="false">Parámetros!$B$28</f>
        <v>Nuevo</v>
      </c>
      <c r="I855" s="10" t="str">
        <f aca="false">Parámetros!$B$29</f>
        <v>Clásica</v>
      </c>
      <c r="J855" s="11" t="s">
        <v>10212</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t="s">
        <v>10213</v>
      </c>
      <c r="P855" s="2" t="s">
        <v>1256</v>
      </c>
      <c r="Q855" s="2" t="s">
        <v>336</v>
      </c>
      <c r="R855" s="2"/>
      <c r="S855" s="2" t="s">
        <v>10214</v>
      </c>
      <c r="T855" s="2" t="s">
        <v>10215</v>
      </c>
      <c r="U855" s="2" t="n">
        <v>24</v>
      </c>
      <c r="V855" s="2" t="s">
        <v>133</v>
      </c>
      <c r="W855" s="2" t="n">
        <v>24</v>
      </c>
      <c r="X855" s="2" t="s">
        <v>1259</v>
      </c>
      <c r="Y855" s="2" t="s">
        <v>10216</v>
      </c>
      <c r="Z855" s="2" t="s">
        <v>136</v>
      </c>
      <c r="AA855" s="2"/>
      <c r="AB855" s="2"/>
      <c r="AC855" s="2" t="s">
        <v>2856</v>
      </c>
      <c r="AD855" s="2"/>
      <c r="AE855" s="2"/>
      <c r="AF855" s="2"/>
      <c r="AG855" s="2" t="s">
        <v>10217</v>
      </c>
      <c r="AH855" s="2" t="s">
        <v>10218</v>
      </c>
      <c r="AI855" s="2" t="s">
        <v>10219</v>
      </c>
      <c r="AJ855" s="2" t="s">
        <v>10220</v>
      </c>
      <c r="AK855" s="2"/>
      <c r="AL855" s="2"/>
      <c r="AM855" s="2"/>
      <c r="AN855" s="2" t="s">
        <v>87</v>
      </c>
      <c r="AO855" s="2" t="s">
        <v>10221</v>
      </c>
      <c r="AP855" s="2" t="s">
        <v>89</v>
      </c>
    </row>
    <row r="856" customFormat="false" ht="15" hidden="false" customHeight="false" outlineLevel="0" collapsed="false">
      <c r="A856" s="8" t="s">
        <v>10222</v>
      </c>
      <c r="B856" s="8" t="s">
        <v>10222</v>
      </c>
      <c r="C856" s="2" t="s">
        <v>10223</v>
      </c>
      <c r="D856" s="2" t="s">
        <v>10224</v>
      </c>
      <c r="E856" s="2" t="s">
        <v>10225</v>
      </c>
      <c r="F856" s="9" t="n">
        <f aca="false">Precios!R856</f>
        <v>109</v>
      </c>
      <c r="G856" s="2" t="n">
        <v>86</v>
      </c>
      <c r="H856" s="10" t="str">
        <f aca="false">Parámetros!$B$28</f>
        <v>Nuevo</v>
      </c>
      <c r="I856" s="10" t="str">
        <f aca="false">Parámetros!$B$29</f>
        <v>Clásica</v>
      </c>
      <c r="J856" s="11" t="s">
        <v>10226</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t="s">
        <v>10227</v>
      </c>
      <c r="P856" s="2" t="s">
        <v>4959</v>
      </c>
      <c r="Q856" s="2"/>
      <c r="R856" s="2" t="s">
        <v>5201</v>
      </c>
      <c r="S856" s="2" t="s">
        <v>3393</v>
      </c>
      <c r="T856" s="2" t="s">
        <v>10228</v>
      </c>
      <c r="U856" s="2" t="n">
        <v>250</v>
      </c>
      <c r="V856" s="2" t="s">
        <v>77</v>
      </c>
      <c r="W856" s="2" t="n">
        <v>1</v>
      </c>
      <c r="X856" s="2"/>
      <c r="Y856" s="2"/>
      <c r="Z856" s="2"/>
      <c r="AA856" s="2" t="s">
        <v>5429</v>
      </c>
      <c r="AB856" s="2"/>
      <c r="AC856" s="2" t="s">
        <v>3393</v>
      </c>
      <c r="AD856" s="2"/>
      <c r="AE856" s="2" t="s">
        <v>10229</v>
      </c>
      <c r="AF856" s="2"/>
      <c r="AG856" s="2" t="s">
        <v>10230</v>
      </c>
      <c r="AH856" s="2" t="s">
        <v>10231</v>
      </c>
      <c r="AI856" s="2"/>
      <c r="AJ856" s="2"/>
      <c r="AK856" s="2"/>
      <c r="AL856" s="2"/>
      <c r="AM856" s="2"/>
      <c r="AN856" s="2" t="s">
        <v>175</v>
      </c>
      <c r="AO856" s="2" t="s">
        <v>10232</v>
      </c>
      <c r="AP856" s="2" t="s">
        <v>89</v>
      </c>
    </row>
    <row r="857" customFormat="false" ht="15" hidden="false" customHeight="false" outlineLevel="0" collapsed="false">
      <c r="A857" s="8" t="s">
        <v>10233</v>
      </c>
      <c r="B857" s="8" t="s">
        <v>10233</v>
      </c>
      <c r="C857" s="2" t="s">
        <v>10234</v>
      </c>
      <c r="D857" s="2" t="s">
        <v>5225</v>
      </c>
      <c r="E857" s="2" t="s">
        <v>5226</v>
      </c>
      <c r="F857" s="9" t="n">
        <f aca="false">Precios!R857</f>
        <v>67.31</v>
      </c>
      <c r="G857" s="2" t="n">
        <v>521</v>
      </c>
      <c r="H857" s="10" t="str">
        <f aca="false">Parámetros!$B$28</f>
        <v>Nuevo</v>
      </c>
      <c r="I857" s="10" t="str">
        <f aca="false">Parámetros!$B$29</f>
        <v>Clásica</v>
      </c>
      <c r="J857" s="11" t="s">
        <v>10235</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t="s">
        <v>10236</v>
      </c>
      <c r="P857" s="2" t="s">
        <v>6526</v>
      </c>
      <c r="Q857" s="2" t="s">
        <v>6527</v>
      </c>
      <c r="R857" s="2" t="s">
        <v>8654</v>
      </c>
      <c r="S857" s="2" t="s">
        <v>8655</v>
      </c>
      <c r="T857" s="2" t="s">
        <v>10237</v>
      </c>
      <c r="U857" s="2" t="n">
        <v>100</v>
      </c>
      <c r="V857" s="2" t="s">
        <v>77</v>
      </c>
      <c r="W857" s="2" t="n">
        <v>1</v>
      </c>
      <c r="X857" s="2"/>
      <c r="Y857" s="2"/>
      <c r="Z857" s="2"/>
      <c r="AA857" s="2"/>
      <c r="AB857" s="2"/>
      <c r="AC857" s="2"/>
      <c r="AD857" s="2"/>
      <c r="AE857" s="2" t="s">
        <v>10238</v>
      </c>
      <c r="AF857" s="2"/>
      <c r="AG857" s="2" t="s">
        <v>10239</v>
      </c>
      <c r="AH857" s="2" t="s">
        <v>10240</v>
      </c>
      <c r="AI857" s="2" t="s">
        <v>10241</v>
      </c>
      <c r="AJ857" s="2"/>
      <c r="AK857" s="2"/>
      <c r="AL857" s="2"/>
      <c r="AM857" s="2"/>
      <c r="AN857" s="2" t="s">
        <v>175</v>
      </c>
      <c r="AO857" s="2" t="s">
        <v>10242</v>
      </c>
      <c r="AP857" s="2" t="s">
        <v>89</v>
      </c>
    </row>
    <row r="858" customFormat="false" ht="15" hidden="false" customHeight="false" outlineLevel="0" collapsed="false">
      <c r="A858" s="8" t="s">
        <v>10243</v>
      </c>
      <c r="B858" s="8" t="s">
        <v>10243</v>
      </c>
      <c r="C858" s="2" t="s">
        <v>10244</v>
      </c>
      <c r="D858" s="2" t="s">
        <v>144</v>
      </c>
      <c r="E858" s="2" t="s">
        <v>145</v>
      </c>
      <c r="F858" s="9" t="n">
        <f aca="false">Precios!R858</f>
        <v>1585</v>
      </c>
      <c r="G858" s="2" t="n">
        <v>3</v>
      </c>
      <c r="H858" s="10" t="str">
        <f aca="false">Parámetros!$B$28</f>
        <v>Nuevo</v>
      </c>
      <c r="I858" s="10" t="str">
        <f aca="false">Parámetros!$B$29</f>
        <v>Clásica</v>
      </c>
      <c r="J858" s="11" t="s">
        <v>10245</v>
      </c>
      <c r="K858" s="10" t="str">
        <f aca="false">Parámetros!$B$30</f>
        <v>Mercado Envíos</v>
      </c>
      <c r="L858" s="2" t="str">
        <f aca="false">IF(F858&gt;=Parámetros!$B$7,"Envío gratis (obligatorio en Mercado Libre)",Parámetros!$B$31)</f>
        <v>Envío gratis (obligatorio en Mercado Libre)</v>
      </c>
      <c r="M858" s="10" t="str">
        <f aca="false">Parámetros!$B$32</f>
        <v>No acepto</v>
      </c>
      <c r="N858" s="10" t="str">
        <f aca="false">Parámetros!$B$33</f>
        <v>Sin garantía</v>
      </c>
      <c r="O858" s="2" t="s">
        <v>10246</v>
      </c>
      <c r="P858" s="2" t="s">
        <v>10247</v>
      </c>
      <c r="Q858" s="2" t="s">
        <v>10248</v>
      </c>
      <c r="R858" s="2"/>
      <c r="S858" s="2" t="s">
        <v>10249</v>
      </c>
      <c r="T858" s="2" t="s">
        <v>10250</v>
      </c>
      <c r="U858" s="2" t="n">
        <v>7</v>
      </c>
      <c r="V858" s="2" t="s">
        <v>10251</v>
      </c>
      <c r="W858" s="2" t="n">
        <v>7</v>
      </c>
      <c r="X858" s="2" t="s">
        <v>10252</v>
      </c>
      <c r="Y858" s="2" t="s">
        <v>10253</v>
      </c>
      <c r="Z858" s="2" t="s">
        <v>136</v>
      </c>
      <c r="AA858" s="2"/>
      <c r="AB858" s="2"/>
      <c r="AC858" s="2"/>
      <c r="AD858" s="2"/>
      <c r="AE858" s="2"/>
      <c r="AF858" s="2"/>
      <c r="AG858" s="2" t="s">
        <v>10254</v>
      </c>
      <c r="AH858" s="2" t="s">
        <v>10255</v>
      </c>
      <c r="AI858" s="2" t="s">
        <v>10256</v>
      </c>
      <c r="AJ858" s="2"/>
      <c r="AK858" s="2"/>
      <c r="AL858" s="2"/>
      <c r="AM858" s="2"/>
      <c r="AN858" s="2" t="s">
        <v>87</v>
      </c>
      <c r="AO858" s="2" t="s">
        <v>10257</v>
      </c>
      <c r="AP858" s="2" t="s">
        <v>89</v>
      </c>
    </row>
    <row r="859" customFormat="false" ht="15" hidden="false" customHeight="false" outlineLevel="0" collapsed="false">
      <c r="A859" s="8" t="s">
        <v>10258</v>
      </c>
      <c r="B859" s="8" t="s">
        <v>10258</v>
      </c>
      <c r="C859" s="2" t="s">
        <v>10259</v>
      </c>
      <c r="D859" s="2" t="s">
        <v>196</v>
      </c>
      <c r="E859" s="2" t="s">
        <v>197</v>
      </c>
      <c r="F859" s="9" t="n">
        <f aca="false">Precios!R859</f>
        <v>408</v>
      </c>
      <c r="G859" s="2" t="n">
        <v>27</v>
      </c>
      <c r="H859" s="10" t="str">
        <f aca="false">Parámetros!$B$28</f>
        <v>Nuevo</v>
      </c>
      <c r="I859" s="10" t="str">
        <f aca="false">Parámetros!$B$29</f>
        <v>Clásica</v>
      </c>
      <c r="J859" s="11" t="s">
        <v>10260</v>
      </c>
      <c r="K859" s="10" t="str">
        <f aca="false">Parámetros!$B$30</f>
        <v>Mercado Envíos</v>
      </c>
      <c r="L859" s="2" t="str">
        <f aca="false">IF(F859&gt;=Parámetros!$B$7,"Envío gratis (obligatorio en Mercado Libre)",Parámetros!$B$31)</f>
        <v>Envío gratis (obligatorio en Mercado Libre)</v>
      </c>
      <c r="M859" s="10" t="str">
        <f aca="false">Parámetros!$B$32</f>
        <v>No acepto</v>
      </c>
      <c r="N859" s="10" t="str">
        <f aca="false">Parámetros!$B$33</f>
        <v>Sin garantía</v>
      </c>
      <c r="O859" s="2"/>
      <c r="P859" s="2" t="s">
        <v>10261</v>
      </c>
      <c r="Q859" s="2" t="s">
        <v>1471</v>
      </c>
      <c r="R859" s="2" t="s">
        <v>10262</v>
      </c>
      <c r="S859" s="2"/>
      <c r="T859" s="2" t="s">
        <v>10263</v>
      </c>
      <c r="U859" s="2" t="n">
        <v>50</v>
      </c>
      <c r="V859" s="2" t="s">
        <v>205</v>
      </c>
      <c r="W859" s="2" t="n">
        <v>50</v>
      </c>
      <c r="X859" s="2"/>
      <c r="Y859" s="2"/>
      <c r="Z859" s="2"/>
      <c r="AA859" s="2"/>
      <c r="AB859" s="2"/>
      <c r="AC859" s="2"/>
      <c r="AD859" s="2"/>
      <c r="AE859" s="2"/>
      <c r="AF859" s="2" t="s">
        <v>10264</v>
      </c>
      <c r="AG859" s="2" t="s">
        <v>10265</v>
      </c>
      <c r="AH859" s="2" t="s">
        <v>10266</v>
      </c>
      <c r="AI859" s="2" t="s">
        <v>10267</v>
      </c>
      <c r="AJ859" s="2"/>
      <c r="AK859" s="2"/>
      <c r="AL859" s="2"/>
      <c r="AM859" s="2"/>
      <c r="AN859" s="2" t="s">
        <v>87</v>
      </c>
      <c r="AO859" s="2" t="s">
        <v>10268</v>
      </c>
      <c r="AP859" s="2" t="s">
        <v>89</v>
      </c>
    </row>
    <row r="860" customFormat="false" ht="15" hidden="false" customHeight="false" outlineLevel="0" collapsed="false">
      <c r="A860" s="8" t="s">
        <v>10269</v>
      </c>
      <c r="B860" s="8" t="s">
        <v>10269</v>
      </c>
      <c r="C860" s="2" t="s">
        <v>10270</v>
      </c>
      <c r="D860" s="2" t="s">
        <v>4258</v>
      </c>
      <c r="E860" s="2" t="s">
        <v>4259</v>
      </c>
      <c r="F860" s="9" t="n">
        <f aca="false">Precios!R860</f>
        <v>172</v>
      </c>
      <c r="G860" s="2" t="n">
        <v>67</v>
      </c>
      <c r="H860" s="10" t="str">
        <f aca="false">Parámetros!$B$28</f>
        <v>Nuevo</v>
      </c>
      <c r="I860" s="10" t="str">
        <f aca="false">Parámetros!$B$29</f>
        <v>Clásica</v>
      </c>
      <c r="J860" s="11" t="s">
        <v>10271</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t="s">
        <v>10272</v>
      </c>
      <c r="P860" s="2" t="s">
        <v>10273</v>
      </c>
      <c r="Q860" s="2" t="s">
        <v>1641</v>
      </c>
      <c r="R860" s="2" t="s">
        <v>10274</v>
      </c>
      <c r="S860" s="2"/>
      <c r="T860" s="2" t="s">
        <v>10275</v>
      </c>
      <c r="U860" s="2" t="n">
        <v>3</v>
      </c>
      <c r="V860" s="2" t="s">
        <v>1432</v>
      </c>
      <c r="W860" s="2" t="n">
        <v>3</v>
      </c>
      <c r="X860" s="2" t="s">
        <v>1607</v>
      </c>
      <c r="Y860" s="2" t="s">
        <v>4521</v>
      </c>
      <c r="Z860" s="2" t="s">
        <v>1435</v>
      </c>
      <c r="AA860" s="2"/>
      <c r="AB860" s="2"/>
      <c r="AC860" s="2"/>
      <c r="AD860" s="2"/>
      <c r="AE860" s="2"/>
      <c r="AF860" s="2"/>
      <c r="AG860" s="2" t="s">
        <v>10276</v>
      </c>
      <c r="AH860" s="2" t="s">
        <v>10277</v>
      </c>
      <c r="AI860" s="2" t="s">
        <v>10278</v>
      </c>
      <c r="AJ860" s="2"/>
      <c r="AK860" s="2"/>
      <c r="AL860" s="2"/>
      <c r="AM860" s="2"/>
      <c r="AN860" s="2" t="s">
        <v>87</v>
      </c>
      <c r="AO860" s="2" t="s">
        <v>10279</v>
      </c>
      <c r="AP860" s="2" t="s">
        <v>89</v>
      </c>
    </row>
    <row r="861" customFormat="false" ht="15" hidden="false" customHeight="false" outlineLevel="0" collapsed="false">
      <c r="A861" s="8" t="s">
        <v>10280</v>
      </c>
      <c r="B861" s="8" t="s">
        <v>10280</v>
      </c>
      <c r="C861" s="2" t="s">
        <v>10281</v>
      </c>
      <c r="D861" s="2" t="s">
        <v>144</v>
      </c>
      <c r="E861" s="2" t="s">
        <v>145</v>
      </c>
      <c r="F861" s="9" t="n">
        <f aca="false">Precios!R861</f>
        <v>248</v>
      </c>
      <c r="G861" s="2" t="n">
        <v>343</v>
      </c>
      <c r="H861" s="10" t="str">
        <f aca="false">Parámetros!$B$28</f>
        <v>Nuevo</v>
      </c>
      <c r="I861" s="10" t="str">
        <f aca="false">Parámetros!$B$29</f>
        <v>Clásica</v>
      </c>
      <c r="J861" s="11" t="s">
        <v>10282</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t="s">
        <v>10283</v>
      </c>
      <c r="P861" s="2" t="s">
        <v>2585</v>
      </c>
      <c r="Q861" s="2" t="s">
        <v>3359</v>
      </c>
      <c r="R861" s="2"/>
      <c r="S861" s="2" t="s">
        <v>10284</v>
      </c>
      <c r="T861" s="2" t="s">
        <v>10285</v>
      </c>
      <c r="U861" s="2" t="n">
        <v>120</v>
      </c>
      <c r="V861" s="2" t="s">
        <v>77</v>
      </c>
      <c r="W861" s="2" t="n">
        <v>1</v>
      </c>
      <c r="X861" s="2" t="s">
        <v>2586</v>
      </c>
      <c r="Y861" s="2" t="s">
        <v>10286</v>
      </c>
      <c r="Z861" s="2" t="s">
        <v>136</v>
      </c>
      <c r="AA861" s="2" t="s">
        <v>251</v>
      </c>
      <c r="AB861" s="2"/>
      <c r="AC861" s="2"/>
      <c r="AD861" s="2"/>
      <c r="AE861" s="2"/>
      <c r="AF861" s="2" t="s">
        <v>10287</v>
      </c>
      <c r="AG861" s="2" t="s">
        <v>10288</v>
      </c>
      <c r="AH861" s="2" t="s">
        <v>10289</v>
      </c>
      <c r="AI861" s="2" t="s">
        <v>10290</v>
      </c>
      <c r="AJ861" s="2"/>
      <c r="AK861" s="2"/>
      <c r="AL861" s="2"/>
      <c r="AM861" s="2"/>
      <c r="AN861" s="2" t="s">
        <v>87</v>
      </c>
      <c r="AO861" s="2" t="s">
        <v>10291</v>
      </c>
      <c r="AP861" s="2" t="s">
        <v>89</v>
      </c>
    </row>
    <row r="862" customFormat="false" ht="15" hidden="false" customHeight="false" outlineLevel="0" collapsed="false">
      <c r="A862" s="8" t="s">
        <v>10292</v>
      </c>
      <c r="B862" s="8" t="s">
        <v>10292</v>
      </c>
      <c r="C862" s="2" t="s">
        <v>10293</v>
      </c>
      <c r="D862" s="2" t="s">
        <v>350</v>
      </c>
      <c r="E862" s="2" t="s">
        <v>351</v>
      </c>
      <c r="F862" s="9" t="n">
        <f aca="false">Precios!R862</f>
        <v>198</v>
      </c>
      <c r="G862" s="2" t="n">
        <v>1</v>
      </c>
      <c r="H862" s="10" t="str">
        <f aca="false">Parámetros!$B$28</f>
        <v>Nuevo</v>
      </c>
      <c r="I862" s="10" t="str">
        <f aca="false">Parámetros!$B$29</f>
        <v>Clásica</v>
      </c>
      <c r="J862" s="11" t="s">
        <v>10294</v>
      </c>
      <c r="K862" s="10" t="str">
        <f aca="false">Parámetros!$B$30</f>
        <v>Mercado Envíos</v>
      </c>
      <c r="L862" s="2" t="str">
        <f aca="false">IF(F862&gt;=Parámetros!$B$7,"Envío gratis (obligatorio en Mercado Libre)",Parámetros!$B$31)</f>
        <v>A cargo del comprador</v>
      </c>
      <c r="M862" s="10" t="str">
        <f aca="false">Parámetros!$B$32</f>
        <v>No acepto</v>
      </c>
      <c r="N862" s="10" t="str">
        <f aca="false">Parámetros!$B$33</f>
        <v>Sin garantía</v>
      </c>
      <c r="O862" s="2" t="s">
        <v>10295</v>
      </c>
      <c r="P862" s="2" t="s">
        <v>10296</v>
      </c>
      <c r="Q862" s="2" t="s">
        <v>1641</v>
      </c>
      <c r="R862" s="2"/>
      <c r="S862" s="2" t="s">
        <v>10297</v>
      </c>
      <c r="T862" s="2" t="s">
        <v>10298</v>
      </c>
      <c r="U862" s="2" t="n">
        <v>35</v>
      </c>
      <c r="V862" s="2" t="s">
        <v>100</v>
      </c>
      <c r="W862" s="2" t="n">
        <v>1</v>
      </c>
      <c r="X862" s="2" t="s">
        <v>10299</v>
      </c>
      <c r="Y862" s="2"/>
      <c r="Z862" s="2" t="s">
        <v>341</v>
      </c>
      <c r="AA862" s="2"/>
      <c r="AB862" s="2"/>
      <c r="AC862" s="2"/>
      <c r="AD862" s="2"/>
      <c r="AE862" s="2"/>
      <c r="AF862" s="2"/>
      <c r="AG862" s="2" t="s">
        <v>10300</v>
      </c>
      <c r="AH862" s="2" t="s">
        <v>10301</v>
      </c>
      <c r="AI862" s="2" t="s">
        <v>10302</v>
      </c>
      <c r="AJ862" s="2" t="s">
        <v>10303</v>
      </c>
      <c r="AK862" s="2"/>
      <c r="AL862" s="2"/>
      <c r="AM862" s="2"/>
      <c r="AN862" s="2" t="s">
        <v>87</v>
      </c>
      <c r="AO862" s="2" t="s">
        <v>10304</v>
      </c>
      <c r="AP862" s="2" t="s">
        <v>89</v>
      </c>
    </row>
    <row r="863" customFormat="false" ht="15" hidden="false" customHeight="false" outlineLevel="0" collapsed="false">
      <c r="A863" s="8" t="s">
        <v>10305</v>
      </c>
      <c r="B863" s="8" t="s">
        <v>10305</v>
      </c>
      <c r="C863" s="2" t="s">
        <v>10306</v>
      </c>
      <c r="D863" s="2" t="s">
        <v>350</v>
      </c>
      <c r="E863" s="2" t="s">
        <v>351</v>
      </c>
      <c r="F863" s="9" t="n">
        <f aca="false">Precios!R863</f>
        <v>184</v>
      </c>
      <c r="G863" s="2" t="n">
        <v>144</v>
      </c>
      <c r="H863" s="10" t="str">
        <f aca="false">Parámetros!$B$28</f>
        <v>Nuevo</v>
      </c>
      <c r="I863" s="10" t="str">
        <f aca="false">Parámetros!$B$29</f>
        <v>Clásica</v>
      </c>
      <c r="J863" s="11" t="s">
        <v>10307</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t="s">
        <v>10308</v>
      </c>
      <c r="P863" s="2" t="s">
        <v>587</v>
      </c>
      <c r="Q863" s="2" t="s">
        <v>4518</v>
      </c>
      <c r="R863" s="2"/>
      <c r="S863" s="2" t="s">
        <v>10309</v>
      </c>
      <c r="T863" s="2" t="s">
        <v>5489</v>
      </c>
      <c r="U863" s="2" t="n">
        <v>40</v>
      </c>
      <c r="V863" s="2" t="s">
        <v>100</v>
      </c>
      <c r="W863" s="2" t="n">
        <v>1</v>
      </c>
      <c r="X863" s="2" t="s">
        <v>589</v>
      </c>
      <c r="Y863" s="2" t="s">
        <v>10310</v>
      </c>
      <c r="Z863" s="2" t="s">
        <v>341</v>
      </c>
      <c r="AA863" s="2"/>
      <c r="AB863" s="2"/>
      <c r="AC863" s="2"/>
      <c r="AD863" s="2"/>
      <c r="AE863" s="2"/>
      <c r="AF863" s="2"/>
      <c r="AG863" s="2" t="s">
        <v>10311</v>
      </c>
      <c r="AH863" s="2" t="s">
        <v>10312</v>
      </c>
      <c r="AI863" s="2" t="s">
        <v>10313</v>
      </c>
      <c r="AJ863" s="2"/>
      <c r="AK863" s="2"/>
      <c r="AL863" s="2"/>
      <c r="AM863" s="2"/>
      <c r="AN863" s="2" t="s">
        <v>87</v>
      </c>
      <c r="AO863" s="2" t="s">
        <v>10314</v>
      </c>
      <c r="AP863" s="2" t="s">
        <v>89</v>
      </c>
    </row>
    <row r="864" customFormat="false" ht="15" hidden="false" customHeight="false" outlineLevel="0" collapsed="false">
      <c r="A864" s="8" t="s">
        <v>10315</v>
      </c>
      <c r="B864" s="8" t="s">
        <v>10315</v>
      </c>
      <c r="C864" s="2" t="s">
        <v>10316</v>
      </c>
      <c r="D864" s="2" t="s">
        <v>483</v>
      </c>
      <c r="E864" s="2" t="s">
        <v>484</v>
      </c>
      <c r="F864" s="9" t="n">
        <f aca="false">Precios!R864</f>
        <v>566</v>
      </c>
      <c r="G864" s="2" t="n">
        <v>37</v>
      </c>
      <c r="H864" s="10" t="str">
        <f aca="false">Parámetros!$B$28</f>
        <v>Nuevo</v>
      </c>
      <c r="I864" s="10" t="str">
        <f aca="false">Parámetros!$B$29</f>
        <v>Clásica</v>
      </c>
      <c r="J864" s="11" t="s">
        <v>10317</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t="s">
        <v>10318</v>
      </c>
      <c r="P864" s="2" t="s">
        <v>10319</v>
      </c>
      <c r="Q864" s="2" t="s">
        <v>321</v>
      </c>
      <c r="R864" s="2"/>
      <c r="S864" s="2"/>
      <c r="T864" s="2" t="s">
        <v>10320</v>
      </c>
      <c r="U864" s="2" t="n">
        <v>5</v>
      </c>
      <c r="V864" s="2" t="s">
        <v>77</v>
      </c>
      <c r="W864" s="2" t="n">
        <v>1</v>
      </c>
      <c r="X864" s="2" t="s">
        <v>4679</v>
      </c>
      <c r="Y864" s="2" t="s">
        <v>4680</v>
      </c>
      <c r="Z864" s="2" t="s">
        <v>494</v>
      </c>
      <c r="AA864" s="2"/>
      <c r="AB864" s="2"/>
      <c r="AC864" s="2"/>
      <c r="AD864" s="2"/>
      <c r="AE864" s="2"/>
      <c r="AF864" s="2"/>
      <c r="AG864" s="2" t="s">
        <v>10321</v>
      </c>
      <c r="AH864" s="2" t="s">
        <v>10322</v>
      </c>
      <c r="AI864" s="2"/>
      <c r="AJ864" s="2"/>
      <c r="AK864" s="2"/>
      <c r="AL864" s="2"/>
      <c r="AM864" s="2"/>
      <c r="AN864" s="2" t="s">
        <v>87</v>
      </c>
      <c r="AO864" s="2" t="s">
        <v>10323</v>
      </c>
      <c r="AP864" s="2" t="s">
        <v>89</v>
      </c>
    </row>
    <row r="865" customFormat="false" ht="15" hidden="false" customHeight="false" outlineLevel="0" collapsed="false">
      <c r="A865" s="8" t="s">
        <v>10324</v>
      </c>
      <c r="B865" s="8" t="s">
        <v>10324</v>
      </c>
      <c r="C865" s="2" t="s">
        <v>10325</v>
      </c>
      <c r="D865" s="2" t="s">
        <v>5369</v>
      </c>
      <c r="E865" s="2" t="s">
        <v>5370</v>
      </c>
      <c r="F865" s="9" t="n">
        <f aca="false">Precios!R865</f>
        <v>387</v>
      </c>
      <c r="G865" s="2" t="n">
        <v>205</v>
      </c>
      <c r="H865" s="10" t="str">
        <f aca="false">Parámetros!$B$28</f>
        <v>Nuevo</v>
      </c>
      <c r="I865" s="10" t="str">
        <f aca="false">Parámetros!$B$29</f>
        <v>Clásica</v>
      </c>
      <c r="J865" s="11" t="s">
        <v>10326</v>
      </c>
      <c r="K865" s="10" t="str">
        <f aca="false">Parámetros!$B$30</f>
        <v>Mercado Envíos</v>
      </c>
      <c r="L865" s="2" t="str">
        <f aca="false">IF(F865&gt;=Parámetros!$B$7,"Envío gratis (obligatorio en Mercado Libre)",Parámetros!$B$31)</f>
        <v>Envío gratis (obligatorio en Mercado Libre)</v>
      </c>
      <c r="M865" s="10" t="str">
        <f aca="false">Parámetros!$B$32</f>
        <v>No acepto</v>
      </c>
      <c r="N865" s="10" t="str">
        <f aca="false">Parámetros!$B$33</f>
        <v>Sin garantía</v>
      </c>
      <c r="O865" s="2" t="s">
        <v>10327</v>
      </c>
      <c r="P865" s="2" t="s">
        <v>5373</v>
      </c>
      <c r="Q865" s="2" t="s">
        <v>5374</v>
      </c>
      <c r="R865" s="2" t="s">
        <v>5375</v>
      </c>
      <c r="S865" s="2" t="s">
        <v>10328</v>
      </c>
      <c r="T865" s="2" t="s">
        <v>5377</v>
      </c>
      <c r="U865" s="2" t="n">
        <v>100</v>
      </c>
      <c r="V865" s="2" t="s">
        <v>171</v>
      </c>
      <c r="W865" s="2" t="n">
        <v>100</v>
      </c>
      <c r="X865" s="2"/>
      <c r="Y865" s="2"/>
      <c r="Z865" s="2"/>
      <c r="AA865" s="2"/>
      <c r="AB865" s="2"/>
      <c r="AC865" s="2"/>
      <c r="AD865" s="2"/>
      <c r="AE865" s="2"/>
      <c r="AF865" s="2"/>
      <c r="AG865" s="2" t="s">
        <v>10329</v>
      </c>
      <c r="AH865" s="2" t="s">
        <v>10330</v>
      </c>
      <c r="AI865" s="2"/>
      <c r="AJ865" s="2"/>
      <c r="AK865" s="2"/>
      <c r="AL865" s="2"/>
      <c r="AM865" s="2"/>
      <c r="AN865" s="2" t="s">
        <v>87</v>
      </c>
      <c r="AO865" s="2" t="s">
        <v>10331</v>
      </c>
      <c r="AP865" s="2" t="s">
        <v>89</v>
      </c>
    </row>
    <row r="866" customFormat="false" ht="15" hidden="false" customHeight="false" outlineLevel="0" collapsed="false">
      <c r="A866" s="8" t="s">
        <v>10332</v>
      </c>
      <c r="B866" s="8" t="s">
        <v>10332</v>
      </c>
      <c r="C866" s="2" t="s">
        <v>10333</v>
      </c>
      <c r="D866" s="2" t="s">
        <v>144</v>
      </c>
      <c r="E866" s="2" t="s">
        <v>145</v>
      </c>
      <c r="F866" s="9" t="n">
        <f aca="false">Precios!R866</f>
        <v>80</v>
      </c>
      <c r="G866" s="2" t="n">
        <v>0</v>
      </c>
      <c r="H866" s="10" t="str">
        <f aca="false">Parámetros!$B$28</f>
        <v>Nuevo</v>
      </c>
      <c r="I866" s="10" t="str">
        <f aca="false">Parámetros!$B$29</f>
        <v>Clásica</v>
      </c>
      <c r="J866" s="11" t="s">
        <v>10334</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t="s">
        <v>10335</v>
      </c>
      <c r="P866" s="2" t="s">
        <v>6942</v>
      </c>
      <c r="Q866" s="2" t="s">
        <v>2822</v>
      </c>
      <c r="R866" s="2"/>
      <c r="S866" s="2" t="s">
        <v>6820</v>
      </c>
      <c r="T866" s="2" t="s">
        <v>10336</v>
      </c>
      <c r="U866" s="2" t="n">
        <v>24</v>
      </c>
      <c r="V866" s="2" t="s">
        <v>133</v>
      </c>
      <c r="W866" s="2" t="n">
        <v>3</v>
      </c>
      <c r="X866" s="2" t="s">
        <v>6943</v>
      </c>
      <c r="Y866" s="2" t="s">
        <v>6944</v>
      </c>
      <c r="Z866" s="2" t="s">
        <v>136</v>
      </c>
      <c r="AA866" s="2"/>
      <c r="AB866" s="2"/>
      <c r="AC866" s="2" t="s">
        <v>9406</v>
      </c>
      <c r="AD866" s="2"/>
      <c r="AE866" s="2"/>
      <c r="AF866" s="2"/>
      <c r="AG866" s="2" t="s">
        <v>10337</v>
      </c>
      <c r="AH866" s="2" t="s">
        <v>10338</v>
      </c>
      <c r="AI866" s="2" t="s">
        <v>10339</v>
      </c>
      <c r="AJ866" s="2"/>
      <c r="AK866" s="2"/>
      <c r="AL866" s="2"/>
      <c r="AM866" s="2"/>
      <c r="AN866" s="2" t="s">
        <v>87</v>
      </c>
      <c r="AO866" s="2" t="s">
        <v>10340</v>
      </c>
      <c r="AP866" s="2" t="s">
        <v>89</v>
      </c>
    </row>
    <row r="867" customFormat="false" ht="15" hidden="false" customHeight="false" outlineLevel="0" collapsed="false">
      <c r="A867" s="8" t="s">
        <v>10341</v>
      </c>
      <c r="B867" s="8" t="s">
        <v>10341</v>
      </c>
      <c r="C867" s="2" t="s">
        <v>10342</v>
      </c>
      <c r="D867" s="2" t="s">
        <v>124</v>
      </c>
      <c r="E867" s="2" t="s">
        <v>125</v>
      </c>
      <c r="F867" s="9" t="n">
        <f aca="false">Precios!R867</f>
        <v>964</v>
      </c>
      <c r="G867" s="2" t="n">
        <v>18</v>
      </c>
      <c r="H867" s="10" t="str">
        <f aca="false">Parámetros!$B$28</f>
        <v>Nuevo</v>
      </c>
      <c r="I867" s="10" t="str">
        <f aca="false">Parámetros!$B$29</f>
        <v>Clásica</v>
      </c>
      <c r="J867" s="11" t="s">
        <v>10343</v>
      </c>
      <c r="K867" s="10" t="str">
        <f aca="false">Parámetros!$B$30</f>
        <v>Mercado Envíos</v>
      </c>
      <c r="L867" s="2" t="str">
        <f aca="false">IF(F867&gt;=Parámetros!$B$7,"Envío gratis (obligatorio en Mercado Libre)",Parámetros!$B$31)</f>
        <v>Envío gratis (obligatorio en Mercado Libre)</v>
      </c>
      <c r="M867" s="10" t="str">
        <f aca="false">Parámetros!$B$32</f>
        <v>No acepto</v>
      </c>
      <c r="N867" s="10" t="str">
        <f aca="false">Parámetros!$B$33</f>
        <v>Sin garantía</v>
      </c>
      <c r="O867" s="2" t="s">
        <v>10344</v>
      </c>
      <c r="P867" s="2" t="s">
        <v>6353</v>
      </c>
      <c r="Q867" s="2" t="s">
        <v>129</v>
      </c>
      <c r="R867" s="2"/>
      <c r="S867" s="2"/>
      <c r="T867" s="2" t="s">
        <v>6354</v>
      </c>
      <c r="U867" s="2" t="n">
        <v>28</v>
      </c>
      <c r="V867" s="2" t="s">
        <v>1736</v>
      </c>
      <c r="W867" s="2" t="n">
        <v>28</v>
      </c>
      <c r="X867" s="2" t="s">
        <v>6355</v>
      </c>
      <c r="Y867" s="2" t="s">
        <v>10345</v>
      </c>
      <c r="Z867" s="2" t="s">
        <v>136</v>
      </c>
      <c r="AA867" s="2"/>
      <c r="AB867" s="2"/>
      <c r="AC867" s="2"/>
      <c r="AD867" s="2"/>
      <c r="AE867" s="2"/>
      <c r="AF867" s="2" t="s">
        <v>6357</v>
      </c>
      <c r="AG867" s="2" t="s">
        <v>10346</v>
      </c>
      <c r="AH867" s="2" t="s">
        <v>10347</v>
      </c>
      <c r="AI867" s="2" t="s">
        <v>10348</v>
      </c>
      <c r="AJ867" s="2"/>
      <c r="AK867" s="2"/>
      <c r="AL867" s="2"/>
      <c r="AM867" s="2"/>
      <c r="AN867" s="2" t="s">
        <v>87</v>
      </c>
      <c r="AO867" s="2" t="s">
        <v>10349</v>
      </c>
      <c r="AP867" s="2" t="s">
        <v>89</v>
      </c>
    </row>
    <row r="868" customFormat="false" ht="15" hidden="false" customHeight="false" outlineLevel="0" collapsed="false">
      <c r="A868" s="8" t="s">
        <v>10350</v>
      </c>
      <c r="B868" s="8" t="s">
        <v>10350</v>
      </c>
      <c r="C868" s="2" t="s">
        <v>10351</v>
      </c>
      <c r="D868" s="2" t="s">
        <v>6190</v>
      </c>
      <c r="E868" s="2" t="s">
        <v>6191</v>
      </c>
      <c r="F868" s="9" t="n">
        <f aca="false">Precios!R868</f>
        <v>113</v>
      </c>
      <c r="G868" s="2" t="n">
        <v>358</v>
      </c>
      <c r="H868" s="10" t="str">
        <f aca="false">Parámetros!$B$28</f>
        <v>Nuevo</v>
      </c>
      <c r="I868" s="10" t="str">
        <f aca="false">Parámetros!$B$29</f>
        <v>Clásica</v>
      </c>
      <c r="J868" s="11" t="s">
        <v>10352</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t="s">
        <v>10353</v>
      </c>
      <c r="P868" s="2" t="s">
        <v>6194</v>
      </c>
      <c r="Q868" s="2" t="s">
        <v>6195</v>
      </c>
      <c r="R868" s="2" t="s">
        <v>10354</v>
      </c>
      <c r="S868" s="2" t="s">
        <v>10355</v>
      </c>
      <c r="T868" s="2" t="s">
        <v>10356</v>
      </c>
      <c r="U868" s="2" t="n">
        <v>100</v>
      </c>
      <c r="V868" s="2" t="s">
        <v>100</v>
      </c>
      <c r="W868" s="2" t="n">
        <v>1</v>
      </c>
      <c r="X868" s="2"/>
      <c r="Y868" s="2"/>
      <c r="Z868" s="2"/>
      <c r="AA868" s="2"/>
      <c r="AB868" s="2"/>
      <c r="AC868" s="2"/>
      <c r="AD868" s="2"/>
      <c r="AE868" s="2"/>
      <c r="AF868" s="2"/>
      <c r="AG868" s="2" t="s">
        <v>10357</v>
      </c>
      <c r="AH868" s="2" t="s">
        <v>10358</v>
      </c>
      <c r="AI868" s="2"/>
      <c r="AJ868" s="2"/>
      <c r="AK868" s="2"/>
      <c r="AL868" s="2"/>
      <c r="AM868" s="2"/>
      <c r="AN868" s="2" t="s">
        <v>175</v>
      </c>
      <c r="AO868" s="2" t="s">
        <v>10359</v>
      </c>
      <c r="AP868" s="2" t="s">
        <v>89</v>
      </c>
    </row>
    <row r="869" customFormat="false" ht="15" hidden="false" customHeight="false" outlineLevel="0" collapsed="false">
      <c r="A869" s="8" t="s">
        <v>10360</v>
      </c>
      <c r="B869" s="8" t="s">
        <v>10360</v>
      </c>
      <c r="C869" s="2" t="s">
        <v>10361</v>
      </c>
      <c r="D869" s="2" t="s">
        <v>483</v>
      </c>
      <c r="E869" s="2" t="s">
        <v>484</v>
      </c>
      <c r="F869" s="9" t="n">
        <f aca="false">Precios!R869</f>
        <v>598</v>
      </c>
      <c r="G869" s="2" t="n">
        <v>17</v>
      </c>
      <c r="H869" s="10" t="str">
        <f aca="false">Parámetros!$B$28</f>
        <v>Nuevo</v>
      </c>
      <c r="I869" s="10" t="str">
        <f aca="false">Parámetros!$B$29</f>
        <v>Clásica</v>
      </c>
      <c r="J869" s="11" t="s">
        <v>10362</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t="s">
        <v>10363</v>
      </c>
      <c r="P869" s="2" t="s">
        <v>8095</v>
      </c>
      <c r="Q869" s="2" t="s">
        <v>7514</v>
      </c>
      <c r="R869" s="2" t="s">
        <v>10364</v>
      </c>
      <c r="S869" s="2" t="s">
        <v>10365</v>
      </c>
      <c r="T869" s="2" t="s">
        <v>10366</v>
      </c>
      <c r="U869" s="2" t="n">
        <v>10</v>
      </c>
      <c r="V869" s="2" t="s">
        <v>77</v>
      </c>
      <c r="W869" s="2" t="n">
        <v>1</v>
      </c>
      <c r="X869" s="2" t="s">
        <v>10367</v>
      </c>
      <c r="Y869" s="2"/>
      <c r="Z869" s="2" t="s">
        <v>494</v>
      </c>
      <c r="AA869" s="2"/>
      <c r="AB869" s="2"/>
      <c r="AC869" s="2"/>
      <c r="AD869" s="2"/>
      <c r="AE869" s="2"/>
      <c r="AF869" s="2"/>
      <c r="AG869" s="2" t="s">
        <v>10368</v>
      </c>
      <c r="AH869" s="2" t="s">
        <v>10369</v>
      </c>
      <c r="AI869" s="2" t="s">
        <v>10370</v>
      </c>
      <c r="AJ869" s="2"/>
      <c r="AK869" s="2"/>
      <c r="AL869" s="2"/>
      <c r="AM869" s="2"/>
      <c r="AN869" s="2" t="s">
        <v>87</v>
      </c>
      <c r="AO869" s="2" t="s">
        <v>10371</v>
      </c>
      <c r="AP869" s="2" t="s">
        <v>89</v>
      </c>
    </row>
    <row r="870" customFormat="false" ht="15" hidden="false" customHeight="false" outlineLevel="0" collapsed="false">
      <c r="A870" s="8" t="s">
        <v>10372</v>
      </c>
      <c r="B870" s="8" t="s">
        <v>10372</v>
      </c>
      <c r="C870" s="2" t="s">
        <v>10373</v>
      </c>
      <c r="D870" s="2" t="s">
        <v>1396</v>
      </c>
      <c r="E870" s="2" t="s">
        <v>1397</v>
      </c>
      <c r="F870" s="9" t="n">
        <f aca="false">Precios!R870</f>
        <v>121.76</v>
      </c>
      <c r="G870" s="2" t="n">
        <v>1192</v>
      </c>
      <c r="H870" s="10" t="str">
        <f aca="false">Parámetros!$B$28</f>
        <v>Nuevo</v>
      </c>
      <c r="I870" s="10" t="str">
        <f aca="false">Parámetros!$B$29</f>
        <v>Clásica</v>
      </c>
      <c r="J870" s="11" t="s">
        <v>10374</v>
      </c>
      <c r="K870" s="10" t="str">
        <f aca="false">Parámetros!$B$30</f>
        <v>Mercado Envíos</v>
      </c>
      <c r="L870" s="2" t="str">
        <f aca="false">IF(F870&gt;=Parámetros!$B$7,"Envío gratis (obligatorio en Mercado Libre)",Parámetros!$B$31)</f>
        <v>A cargo del comprador</v>
      </c>
      <c r="M870" s="10" t="str">
        <f aca="false">Parámetros!$B$32</f>
        <v>No acepto</v>
      </c>
      <c r="N870" s="10" t="str">
        <f aca="false">Parámetros!$B$33</f>
        <v>Sin garantía</v>
      </c>
      <c r="O870" s="2" t="s">
        <v>10375</v>
      </c>
      <c r="P870" s="2" t="s">
        <v>5942</v>
      </c>
      <c r="Q870" s="2" t="s">
        <v>4726</v>
      </c>
      <c r="R870" s="2" t="s">
        <v>10376</v>
      </c>
      <c r="S870" s="2"/>
      <c r="T870" s="2" t="s">
        <v>10377</v>
      </c>
      <c r="U870" s="2" t="n">
        <v>1</v>
      </c>
      <c r="V870" s="2" t="s">
        <v>9383</v>
      </c>
      <c r="W870" s="2" t="n">
        <v>1</v>
      </c>
      <c r="X870" s="2"/>
      <c r="Y870" s="2"/>
      <c r="Z870" s="2"/>
      <c r="AA870" s="2"/>
      <c r="AB870" s="2"/>
      <c r="AC870" s="2"/>
      <c r="AD870" s="2"/>
      <c r="AE870" s="2"/>
      <c r="AF870" s="2" t="s">
        <v>10378</v>
      </c>
      <c r="AG870" s="2" t="s">
        <v>10379</v>
      </c>
      <c r="AH870" s="2" t="s">
        <v>10380</v>
      </c>
      <c r="AI870" s="2" t="s">
        <v>10381</v>
      </c>
      <c r="AJ870" s="2" t="s">
        <v>10382</v>
      </c>
      <c r="AK870" s="2"/>
      <c r="AL870" s="2"/>
      <c r="AM870" s="2"/>
      <c r="AN870" s="2" t="s">
        <v>87</v>
      </c>
      <c r="AO870" s="2" t="s">
        <v>10383</v>
      </c>
      <c r="AP870" s="2" t="s">
        <v>89</v>
      </c>
    </row>
    <row r="871" customFormat="false" ht="15" hidden="false" customHeight="false" outlineLevel="0" collapsed="false">
      <c r="A871" s="8" t="s">
        <v>10384</v>
      </c>
      <c r="B871" s="8" t="s">
        <v>10384</v>
      </c>
      <c r="C871" s="2" t="s">
        <v>10385</v>
      </c>
      <c r="D871" s="2" t="s">
        <v>483</v>
      </c>
      <c r="E871" s="2" t="s">
        <v>484</v>
      </c>
      <c r="F871" s="9" t="n">
        <f aca="false">Precios!R871</f>
        <v>718.74</v>
      </c>
      <c r="G871" s="2" t="n">
        <v>22</v>
      </c>
      <c r="H871" s="10" t="str">
        <f aca="false">Parámetros!$B$28</f>
        <v>Nuevo</v>
      </c>
      <c r="I871" s="10" t="str">
        <f aca="false">Parámetros!$B$29</f>
        <v>Clásica</v>
      </c>
      <c r="J871" s="11" t="s">
        <v>10386</v>
      </c>
      <c r="K871" s="10" t="str">
        <f aca="false">Parámetros!$B$30</f>
        <v>Mercado Envíos</v>
      </c>
      <c r="L871" s="2" t="str">
        <f aca="false">IF(F871&gt;=Parámetros!$B$7,"Envío gratis (obligatorio en Mercado Libre)",Parámetros!$B$31)</f>
        <v>Envío gratis (obligatorio en Mercado Libre)</v>
      </c>
      <c r="M871" s="10" t="str">
        <f aca="false">Parámetros!$B$32</f>
        <v>No acepto</v>
      </c>
      <c r="N871" s="10" t="str">
        <f aca="false">Parámetros!$B$33</f>
        <v>Sin garantía</v>
      </c>
      <c r="O871" s="2" t="s">
        <v>10387</v>
      </c>
      <c r="P871" s="2" t="s">
        <v>10388</v>
      </c>
      <c r="Q871" s="2" t="s">
        <v>488</v>
      </c>
      <c r="R871" s="2"/>
      <c r="S871" s="2"/>
      <c r="T871" s="2" t="s">
        <v>10320</v>
      </c>
      <c r="U871" s="2" t="n">
        <v>5</v>
      </c>
      <c r="V871" s="2" t="s">
        <v>77</v>
      </c>
      <c r="W871" s="2" t="n">
        <v>1</v>
      </c>
      <c r="X871" s="2" t="s">
        <v>6053</v>
      </c>
      <c r="Y871" s="2" t="s">
        <v>10389</v>
      </c>
      <c r="Z871" s="2" t="s">
        <v>494</v>
      </c>
      <c r="AA871" s="2"/>
      <c r="AB871" s="2"/>
      <c r="AC871" s="2"/>
      <c r="AD871" s="2"/>
      <c r="AE871" s="2"/>
      <c r="AF871" s="2"/>
      <c r="AG871" s="2" t="s">
        <v>10390</v>
      </c>
      <c r="AH871" s="2" t="s">
        <v>10391</v>
      </c>
      <c r="AI871" s="2" t="s">
        <v>10392</v>
      </c>
      <c r="AJ871" s="2"/>
      <c r="AK871" s="2"/>
      <c r="AL871" s="2"/>
      <c r="AM871" s="2"/>
      <c r="AN871" s="2" t="s">
        <v>87</v>
      </c>
      <c r="AO871" s="2" t="s">
        <v>10393</v>
      </c>
      <c r="AP871" s="2" t="s">
        <v>89</v>
      </c>
    </row>
    <row r="872" customFormat="false" ht="15" hidden="false" customHeight="false" outlineLevel="0" collapsed="false">
      <c r="A872" s="8" t="s">
        <v>10394</v>
      </c>
      <c r="B872" s="8" t="s">
        <v>10394</v>
      </c>
      <c r="C872" s="2" t="s">
        <v>10395</v>
      </c>
      <c r="D872" s="2" t="s">
        <v>6440</v>
      </c>
      <c r="E872" s="2" t="s">
        <v>6441</v>
      </c>
      <c r="F872" s="9" t="n">
        <f aca="false">Precios!R872</f>
        <v>442</v>
      </c>
      <c r="G872" s="2" t="n">
        <v>109</v>
      </c>
      <c r="H872" s="10" t="str">
        <f aca="false">Parámetros!$B$28</f>
        <v>Nuevo</v>
      </c>
      <c r="I872" s="10" t="str">
        <f aca="false">Parámetros!$B$29</f>
        <v>Clásica</v>
      </c>
      <c r="J872" s="11" t="s">
        <v>10396</v>
      </c>
      <c r="K872" s="10" t="str">
        <f aca="false">Parámetros!$B$30</f>
        <v>Mercado Envíos</v>
      </c>
      <c r="L872" s="2" t="str">
        <f aca="false">IF(F872&gt;=Parámetros!$B$7,"Envío gratis (obligatorio en Mercado Libre)",Parámetros!$B$31)</f>
        <v>Envío gratis (obligatorio en Mercado Libre)</v>
      </c>
      <c r="M872" s="10" t="str">
        <f aca="false">Parámetros!$B$32</f>
        <v>No acepto</v>
      </c>
      <c r="N872" s="10" t="str">
        <f aca="false">Parámetros!$B$33</f>
        <v>Sin garantía</v>
      </c>
      <c r="O872" s="2"/>
      <c r="P872" s="2" t="s">
        <v>5242</v>
      </c>
      <c r="Q872" s="2" t="s">
        <v>5243</v>
      </c>
      <c r="R872" s="2" t="s">
        <v>10397</v>
      </c>
      <c r="S872" s="2" t="s">
        <v>5993</v>
      </c>
      <c r="T872" s="2" t="s">
        <v>9508</v>
      </c>
      <c r="U872" s="2" t="n">
        <v>9.1</v>
      </c>
      <c r="V872" s="2" t="s">
        <v>5247</v>
      </c>
      <c r="W872" s="2" t="n">
        <v>1</v>
      </c>
      <c r="X872" s="2"/>
      <c r="Y872" s="2"/>
      <c r="Z872" s="2"/>
      <c r="AA872" s="2"/>
      <c r="AB872" s="2"/>
      <c r="AC872" s="2"/>
      <c r="AD872" s="2"/>
      <c r="AE872" s="2"/>
      <c r="AF872" s="2"/>
      <c r="AG872" s="2" t="s">
        <v>10398</v>
      </c>
      <c r="AH872" s="2" t="s">
        <v>10399</v>
      </c>
      <c r="AI872" s="2"/>
      <c r="AJ872" s="2"/>
      <c r="AK872" s="2"/>
      <c r="AL872" s="2"/>
      <c r="AM872" s="2"/>
      <c r="AN872" s="2" t="s">
        <v>87</v>
      </c>
      <c r="AO872" s="2" t="s">
        <v>10400</v>
      </c>
      <c r="AP872" s="2" t="s">
        <v>89</v>
      </c>
    </row>
    <row r="873" customFormat="false" ht="15" hidden="false" customHeight="false" outlineLevel="0" collapsed="false">
      <c r="A873" s="8" t="s">
        <v>10401</v>
      </c>
      <c r="B873" s="8" t="s">
        <v>10401</v>
      </c>
      <c r="C873" s="2" t="s">
        <v>10402</v>
      </c>
      <c r="D873" s="2" t="s">
        <v>331</v>
      </c>
      <c r="E873" s="2" t="s">
        <v>332</v>
      </c>
      <c r="F873" s="9" t="n">
        <f aca="false">Precios!R873</f>
        <v>329.1</v>
      </c>
      <c r="G873" s="2" t="n">
        <v>334</v>
      </c>
      <c r="H873" s="10" t="str">
        <f aca="false">Parámetros!$B$28</f>
        <v>Nuevo</v>
      </c>
      <c r="I873" s="10" t="str">
        <f aca="false">Parámetros!$B$29</f>
        <v>Clásica</v>
      </c>
      <c r="J873" s="11" t="s">
        <v>10403</v>
      </c>
      <c r="K873" s="10" t="str">
        <f aca="false">Parámetros!$B$30</f>
        <v>Mercado Envíos</v>
      </c>
      <c r="L873" s="2" t="str">
        <f aca="false">IF(F873&gt;=Parámetros!$B$7,"Envío gratis (obligatorio en Mercado Libre)",Parámetros!$B$31)</f>
        <v>Envío gratis (obligatorio en Mercado Libre)</v>
      </c>
      <c r="M873" s="10" t="str">
        <f aca="false">Parámetros!$B$32</f>
        <v>No acepto</v>
      </c>
      <c r="N873" s="10" t="str">
        <f aca="false">Parámetros!$B$33</f>
        <v>Sin garantía</v>
      </c>
      <c r="O873" s="2" t="s">
        <v>10404</v>
      </c>
      <c r="P873" s="2" t="s">
        <v>10405</v>
      </c>
      <c r="Q873" s="2" t="s">
        <v>3520</v>
      </c>
      <c r="R873" s="2" t="s">
        <v>10406</v>
      </c>
      <c r="S873" s="2" t="s">
        <v>10407</v>
      </c>
      <c r="T873" s="2" t="s">
        <v>6342</v>
      </c>
      <c r="U873" s="2" t="n">
        <v>24</v>
      </c>
      <c r="V873" s="2" t="s">
        <v>133</v>
      </c>
      <c r="W873" s="2" t="n">
        <v>1</v>
      </c>
      <c r="X873" s="2" t="s">
        <v>10408</v>
      </c>
      <c r="Y873" s="2" t="s">
        <v>10409</v>
      </c>
      <c r="Z873" s="2" t="s">
        <v>136</v>
      </c>
      <c r="AA873" s="2"/>
      <c r="AB873" s="2"/>
      <c r="AC873" s="2"/>
      <c r="AD873" s="2"/>
      <c r="AE873" s="2"/>
      <c r="AF873" s="2" t="s">
        <v>10410</v>
      </c>
      <c r="AG873" s="2" t="s">
        <v>10411</v>
      </c>
      <c r="AH873" s="2" t="s">
        <v>10412</v>
      </c>
      <c r="AI873" s="2"/>
      <c r="AJ873" s="2"/>
      <c r="AK873" s="2"/>
      <c r="AL873" s="2"/>
      <c r="AM873" s="2"/>
      <c r="AN873" s="2" t="s">
        <v>87</v>
      </c>
      <c r="AO873" s="2" t="s">
        <v>10413</v>
      </c>
      <c r="AP873" s="2" t="s">
        <v>89</v>
      </c>
    </row>
    <row r="874" customFormat="false" ht="15" hidden="false" customHeight="false" outlineLevel="0" collapsed="false">
      <c r="A874" s="8" t="s">
        <v>10414</v>
      </c>
      <c r="B874" s="8" t="s">
        <v>10414</v>
      </c>
      <c r="C874" s="2" t="s">
        <v>10415</v>
      </c>
      <c r="D874" s="2" t="s">
        <v>9807</v>
      </c>
      <c r="E874" s="2" t="s">
        <v>9808</v>
      </c>
      <c r="F874" s="9" t="n">
        <f aca="false">Precios!R874</f>
        <v>344</v>
      </c>
      <c r="G874" s="2" t="n">
        <v>45</v>
      </c>
      <c r="H874" s="10" t="str">
        <f aca="false">Parámetros!$B$28</f>
        <v>Nuevo</v>
      </c>
      <c r="I874" s="10" t="str">
        <f aca="false">Parámetros!$B$29</f>
        <v>Clásica</v>
      </c>
      <c r="J874" s="11" t="s">
        <v>10416</v>
      </c>
      <c r="K874" s="10" t="str">
        <f aca="false">Parámetros!$B$30</f>
        <v>Mercado Envíos</v>
      </c>
      <c r="L874" s="2" t="str">
        <f aca="false">IF(F874&gt;=Parámetros!$B$7,"Envío gratis (obligatorio en Mercado Libre)",Parámetros!$B$31)</f>
        <v>Envío gratis (obligatorio en Mercado Libre)</v>
      </c>
      <c r="M874" s="10" t="str">
        <f aca="false">Parámetros!$B$32</f>
        <v>No acepto</v>
      </c>
      <c r="N874" s="10" t="str">
        <f aca="false">Parámetros!$B$33</f>
        <v>Sin garantía</v>
      </c>
      <c r="O874" s="2" t="s">
        <v>10417</v>
      </c>
      <c r="P874" s="2" t="s">
        <v>9812</v>
      </c>
      <c r="Q874" s="2" t="s">
        <v>10418</v>
      </c>
      <c r="R874" s="2" t="s">
        <v>10419</v>
      </c>
      <c r="S874" s="2" t="s">
        <v>10420</v>
      </c>
      <c r="T874" s="2" t="s">
        <v>10421</v>
      </c>
      <c r="U874" s="2" t="n">
        <v>1</v>
      </c>
      <c r="V874" s="2" t="s">
        <v>9383</v>
      </c>
      <c r="W874" s="2" t="n">
        <v>1</v>
      </c>
      <c r="X874" s="2"/>
      <c r="Y874" s="2"/>
      <c r="Z874" s="2"/>
      <c r="AA874" s="2"/>
      <c r="AB874" s="2"/>
      <c r="AC874" s="2"/>
      <c r="AD874" s="2"/>
      <c r="AE874" s="2"/>
      <c r="AF874" s="2"/>
      <c r="AG874" s="2" t="s">
        <v>10422</v>
      </c>
      <c r="AH874" s="2" t="s">
        <v>10423</v>
      </c>
      <c r="AI874" s="2" t="s">
        <v>10424</v>
      </c>
      <c r="AJ874" s="2"/>
      <c r="AK874" s="2"/>
      <c r="AL874" s="2"/>
      <c r="AM874" s="2"/>
      <c r="AN874" s="2" t="s">
        <v>87</v>
      </c>
      <c r="AO874" s="2" t="s">
        <v>10425</v>
      </c>
      <c r="AP874" s="2" t="s">
        <v>89</v>
      </c>
    </row>
    <row r="875" customFormat="false" ht="15" hidden="false" customHeight="false" outlineLevel="0" collapsed="false">
      <c r="A875" s="8" t="s">
        <v>10426</v>
      </c>
      <c r="B875" s="8" t="s">
        <v>10426</v>
      </c>
      <c r="C875" s="2" t="s">
        <v>10427</v>
      </c>
      <c r="D875" s="2" t="s">
        <v>1811</v>
      </c>
      <c r="E875" s="2" t="s">
        <v>1812</v>
      </c>
      <c r="F875" s="9" t="n">
        <f aca="false">Precios!R875</f>
        <v>427</v>
      </c>
      <c r="G875" s="2" t="n">
        <v>0</v>
      </c>
      <c r="H875" s="10" t="str">
        <f aca="false">Parámetros!$B$28</f>
        <v>Nuevo</v>
      </c>
      <c r="I875" s="10" t="str">
        <f aca="false">Parámetros!$B$29</f>
        <v>Clásica</v>
      </c>
      <c r="J875" s="11" t="s">
        <v>10428</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t="s">
        <v>10429</v>
      </c>
      <c r="P875" s="2" t="s">
        <v>2122</v>
      </c>
      <c r="Q875" s="2" t="s">
        <v>3945</v>
      </c>
      <c r="R875" s="2" t="s">
        <v>2124</v>
      </c>
      <c r="S875" s="2"/>
      <c r="T875" s="2" t="s">
        <v>10430</v>
      </c>
      <c r="U875" s="2" t="n">
        <v>12</v>
      </c>
      <c r="V875" s="2" t="s">
        <v>100</v>
      </c>
      <c r="W875" s="2" t="n">
        <v>3</v>
      </c>
      <c r="X875" s="2" t="s">
        <v>2127</v>
      </c>
      <c r="Y875" s="2" t="s">
        <v>2128</v>
      </c>
      <c r="Z875" s="2" t="s">
        <v>5479</v>
      </c>
      <c r="AA875" s="2"/>
      <c r="AB875" s="2"/>
      <c r="AC875" s="2"/>
      <c r="AD875" s="2"/>
      <c r="AE875" s="2"/>
      <c r="AF875" s="2" t="s">
        <v>10431</v>
      </c>
      <c r="AG875" s="2" t="s">
        <v>10432</v>
      </c>
      <c r="AH875" s="2" t="s">
        <v>10433</v>
      </c>
      <c r="AI875" s="2" t="s">
        <v>10434</v>
      </c>
      <c r="AJ875" s="2"/>
      <c r="AK875" s="2"/>
      <c r="AL875" s="2"/>
      <c r="AM875" s="2"/>
      <c r="AN875" s="2" t="s">
        <v>87</v>
      </c>
      <c r="AO875" s="2" t="s">
        <v>10435</v>
      </c>
      <c r="AP875" s="2" t="s">
        <v>89</v>
      </c>
    </row>
    <row r="876" customFormat="false" ht="15" hidden="false" customHeight="false" outlineLevel="0" collapsed="false">
      <c r="A876" s="8" t="s">
        <v>10436</v>
      </c>
      <c r="B876" s="8" t="s">
        <v>10436</v>
      </c>
      <c r="C876" s="2" t="s">
        <v>10437</v>
      </c>
      <c r="D876" s="2" t="s">
        <v>483</v>
      </c>
      <c r="E876" s="2" t="s">
        <v>484</v>
      </c>
      <c r="F876" s="9" t="n">
        <f aca="false">Precios!R876</f>
        <v>169</v>
      </c>
      <c r="G876" s="2" t="n">
        <v>9</v>
      </c>
      <c r="H876" s="10" t="str">
        <f aca="false">Parámetros!$B$28</f>
        <v>Nuevo</v>
      </c>
      <c r="I876" s="10" t="str">
        <f aca="false">Parámetros!$B$29</f>
        <v>Clásica</v>
      </c>
      <c r="J876" s="11" t="s">
        <v>10438</v>
      </c>
      <c r="K876" s="10" t="str">
        <f aca="false">Parámetros!$B$30</f>
        <v>Mercado Envíos</v>
      </c>
      <c r="L876" s="2" t="str">
        <f aca="false">IF(F876&gt;=Parámetros!$B$7,"Envío gratis (obligatorio en Mercado Libre)",Parámetros!$B$31)</f>
        <v>A cargo del comprador</v>
      </c>
      <c r="M876" s="10" t="str">
        <f aca="false">Parámetros!$B$32</f>
        <v>No acepto</v>
      </c>
      <c r="N876" s="10" t="str">
        <f aca="false">Parámetros!$B$33</f>
        <v>Sin garantía</v>
      </c>
      <c r="O876" s="2" t="s">
        <v>10439</v>
      </c>
      <c r="P876" s="2" t="s">
        <v>3036</v>
      </c>
      <c r="Q876" s="2" t="s">
        <v>10193</v>
      </c>
      <c r="R876" s="2" t="s">
        <v>1558</v>
      </c>
      <c r="S876" s="2"/>
      <c r="T876" s="2" t="s">
        <v>4175</v>
      </c>
      <c r="U876" s="2" t="n">
        <v>5</v>
      </c>
      <c r="V876" s="2" t="s">
        <v>77</v>
      </c>
      <c r="W876" s="2" t="n">
        <v>1</v>
      </c>
      <c r="X876" s="2" t="s">
        <v>10440</v>
      </c>
      <c r="Y876" s="2" t="s">
        <v>10441</v>
      </c>
      <c r="Z876" s="2" t="s">
        <v>494</v>
      </c>
      <c r="AA876" s="2"/>
      <c r="AB876" s="2"/>
      <c r="AC876" s="2"/>
      <c r="AD876" s="2"/>
      <c r="AE876" s="2"/>
      <c r="AF876" s="2"/>
      <c r="AG876" s="2" t="s">
        <v>10442</v>
      </c>
      <c r="AH876" s="2" t="s">
        <v>10443</v>
      </c>
      <c r="AI876" s="2" t="s">
        <v>10444</v>
      </c>
      <c r="AJ876" s="2"/>
      <c r="AK876" s="2"/>
      <c r="AL876" s="2"/>
      <c r="AM876" s="2"/>
      <c r="AN876" s="2" t="s">
        <v>87</v>
      </c>
      <c r="AO876" s="2" t="s">
        <v>10445</v>
      </c>
      <c r="AP876" s="2" t="s">
        <v>89</v>
      </c>
    </row>
    <row r="877" customFormat="false" ht="15" hidden="false" customHeight="false" outlineLevel="0" collapsed="false">
      <c r="A877" s="8" t="s">
        <v>10446</v>
      </c>
      <c r="B877" s="8" t="s">
        <v>10446</v>
      </c>
      <c r="C877" s="2" t="s">
        <v>10447</v>
      </c>
      <c r="D877" s="2" t="s">
        <v>6709</v>
      </c>
      <c r="E877" s="2" t="s">
        <v>6710</v>
      </c>
      <c r="F877" s="9" t="n">
        <f aca="false">Precios!R877</f>
        <v>207.77</v>
      </c>
      <c r="G877" s="2" t="n">
        <v>124</v>
      </c>
      <c r="H877" s="10" t="str">
        <f aca="false">Parámetros!$B$28</f>
        <v>Nuevo</v>
      </c>
      <c r="I877" s="10" t="str">
        <f aca="false">Parámetros!$B$29</f>
        <v>Clásica</v>
      </c>
      <c r="J877" s="11" t="s">
        <v>10448</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10449</v>
      </c>
      <c r="P877" s="2" t="s">
        <v>7472</v>
      </c>
      <c r="Q877" s="2" t="s">
        <v>617</v>
      </c>
      <c r="R877" s="2" t="s">
        <v>7473</v>
      </c>
      <c r="S877" s="2" t="s">
        <v>10450</v>
      </c>
      <c r="T877" s="2" t="s">
        <v>8558</v>
      </c>
      <c r="U877" s="2" t="n">
        <v>45</v>
      </c>
      <c r="V877" s="2" t="s">
        <v>100</v>
      </c>
      <c r="W877" s="2" t="n">
        <v>1</v>
      </c>
      <c r="X877" s="2"/>
      <c r="Y877" s="2"/>
      <c r="Z877" s="2"/>
      <c r="AA877" s="2"/>
      <c r="AB877" s="2"/>
      <c r="AC877" s="2" t="s">
        <v>10450</v>
      </c>
      <c r="AD877" s="2" t="s">
        <v>566</v>
      </c>
      <c r="AE877" s="2"/>
      <c r="AF877" s="2"/>
      <c r="AG877" s="2" t="s">
        <v>10451</v>
      </c>
      <c r="AH877" s="2" t="s">
        <v>10452</v>
      </c>
      <c r="AI877" s="2" t="s">
        <v>10453</v>
      </c>
      <c r="AJ877" s="2"/>
      <c r="AK877" s="2"/>
      <c r="AL877" s="2"/>
      <c r="AM877" s="2"/>
      <c r="AN877" s="2" t="s">
        <v>175</v>
      </c>
      <c r="AO877" s="2" t="s">
        <v>10454</v>
      </c>
      <c r="AP877" s="2" t="s">
        <v>89</v>
      </c>
    </row>
    <row r="878" customFormat="false" ht="15" hidden="false" customHeight="false" outlineLevel="0" collapsed="false">
      <c r="A878" s="8" t="s">
        <v>10455</v>
      </c>
      <c r="B878" s="8" t="s">
        <v>10455</v>
      </c>
      <c r="C878" s="2" t="s">
        <v>10456</v>
      </c>
      <c r="D878" s="2" t="s">
        <v>1811</v>
      </c>
      <c r="E878" s="2" t="s">
        <v>1812</v>
      </c>
      <c r="F878" s="9" t="n">
        <f aca="false">Precios!R878</f>
        <v>615</v>
      </c>
      <c r="G878" s="2" t="n">
        <v>117</v>
      </c>
      <c r="H878" s="10" t="str">
        <f aca="false">Parámetros!$B$28</f>
        <v>Nuevo</v>
      </c>
      <c r="I878" s="10" t="str">
        <f aca="false">Parámetros!$B$29</f>
        <v>Clásica</v>
      </c>
      <c r="J878" s="11" t="s">
        <v>10457</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t="s">
        <v>10458</v>
      </c>
      <c r="P878" s="2" t="s">
        <v>7588</v>
      </c>
      <c r="Q878" s="2" t="s">
        <v>10459</v>
      </c>
      <c r="R878" s="2" t="s">
        <v>10460</v>
      </c>
      <c r="S878" s="2" t="s">
        <v>10461</v>
      </c>
      <c r="T878" s="2" t="s">
        <v>2711</v>
      </c>
      <c r="U878" s="2" t="n">
        <v>225</v>
      </c>
      <c r="V878" s="2" t="s">
        <v>77</v>
      </c>
      <c r="W878" s="2" t="n">
        <v>1</v>
      </c>
      <c r="X878" s="2" t="s">
        <v>10462</v>
      </c>
      <c r="Y878" s="2"/>
      <c r="Z878" s="2" t="s">
        <v>341</v>
      </c>
      <c r="AA878" s="2"/>
      <c r="AB878" s="2"/>
      <c r="AC878" s="2"/>
      <c r="AD878" s="2"/>
      <c r="AE878" s="2"/>
      <c r="AF878" s="2"/>
      <c r="AG878" s="2" t="s">
        <v>10463</v>
      </c>
      <c r="AH878" s="2" t="s">
        <v>10464</v>
      </c>
      <c r="AI878" s="2" t="s">
        <v>10465</v>
      </c>
      <c r="AJ878" s="2"/>
      <c r="AK878" s="2"/>
      <c r="AL878" s="2"/>
      <c r="AM878" s="2"/>
      <c r="AN878" s="2" t="s">
        <v>87</v>
      </c>
      <c r="AO878" s="2" t="s">
        <v>10466</v>
      </c>
      <c r="AP878" s="2" t="s">
        <v>89</v>
      </c>
    </row>
    <row r="879" customFormat="false" ht="15" hidden="false" customHeight="false" outlineLevel="0" collapsed="false">
      <c r="A879" s="8" t="s">
        <v>10467</v>
      </c>
      <c r="B879" s="8" t="s">
        <v>10467</v>
      </c>
      <c r="C879" s="2" t="s">
        <v>10468</v>
      </c>
      <c r="D879" s="2" t="s">
        <v>240</v>
      </c>
      <c r="E879" s="2" t="s">
        <v>241</v>
      </c>
      <c r="F879" s="9" t="n">
        <f aca="false">Precios!R879</f>
        <v>75</v>
      </c>
      <c r="G879" s="2" t="n">
        <v>507</v>
      </c>
      <c r="H879" s="10" t="str">
        <f aca="false">Parámetros!$B$28</f>
        <v>Nuevo</v>
      </c>
      <c r="I879" s="10" t="str">
        <f aca="false">Parámetros!$B$29</f>
        <v>Clásica</v>
      </c>
      <c r="J879" s="11" t="s">
        <v>10469</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t="s">
        <v>10470</v>
      </c>
      <c r="P879" s="2" t="s">
        <v>128</v>
      </c>
      <c r="Q879" s="2" t="s">
        <v>4518</v>
      </c>
      <c r="R879" s="2" t="s">
        <v>8224</v>
      </c>
      <c r="S879" s="2"/>
      <c r="T879" s="2" t="s">
        <v>7448</v>
      </c>
      <c r="U879" s="2" t="n">
        <v>12</v>
      </c>
      <c r="V879" s="2" t="s">
        <v>133</v>
      </c>
      <c r="W879" s="2" t="n">
        <v>1</v>
      </c>
      <c r="X879" s="2" t="s">
        <v>134</v>
      </c>
      <c r="Y879" s="2" t="s">
        <v>912</v>
      </c>
      <c r="Z879" s="2" t="s">
        <v>136</v>
      </c>
      <c r="AA879" s="2"/>
      <c r="AB879" s="2"/>
      <c r="AC879" s="2"/>
      <c r="AD879" s="2"/>
      <c r="AE879" s="2"/>
      <c r="AF879" s="2"/>
      <c r="AG879" s="2" t="s">
        <v>10471</v>
      </c>
      <c r="AH879" s="2" t="s">
        <v>10472</v>
      </c>
      <c r="AI879" s="2" t="s">
        <v>10473</v>
      </c>
      <c r="AJ879" s="2"/>
      <c r="AK879" s="2"/>
      <c r="AL879" s="2"/>
      <c r="AM879" s="2"/>
      <c r="AN879" s="2" t="s">
        <v>87</v>
      </c>
      <c r="AO879" s="2" t="s">
        <v>10474</v>
      </c>
      <c r="AP879" s="2" t="s">
        <v>89</v>
      </c>
    </row>
    <row r="880" customFormat="false" ht="15" hidden="false" customHeight="false" outlineLevel="0" collapsed="false">
      <c r="A880" s="8" t="s">
        <v>10475</v>
      </c>
      <c r="B880" s="8" t="s">
        <v>10475</v>
      </c>
      <c r="C880" s="2" t="s">
        <v>10476</v>
      </c>
      <c r="D880" s="2" t="s">
        <v>2629</v>
      </c>
      <c r="E880" s="2" t="s">
        <v>2630</v>
      </c>
      <c r="F880" s="9" t="n">
        <f aca="false">Precios!R880</f>
        <v>234</v>
      </c>
      <c r="G880" s="2" t="n">
        <v>191</v>
      </c>
      <c r="H880" s="10" t="str">
        <f aca="false">Parámetros!$B$28</f>
        <v>Nuevo</v>
      </c>
      <c r="I880" s="10" t="str">
        <f aca="false">Parámetros!$B$29</f>
        <v>Clásica</v>
      </c>
      <c r="J880" s="11" t="s">
        <v>10477</v>
      </c>
      <c r="K880" s="10" t="str">
        <f aca="false">Parámetros!$B$30</f>
        <v>Mercado Envíos</v>
      </c>
      <c r="L880" s="2" t="str">
        <f aca="false">IF(F880&gt;=Parámetros!$B$7,"Envío gratis (obligatorio en Mercado Libre)",Parámetros!$B$31)</f>
        <v>A cargo del comprador</v>
      </c>
      <c r="M880" s="10" t="str">
        <f aca="false">Parámetros!$B$32</f>
        <v>No acepto</v>
      </c>
      <c r="N880" s="10" t="str">
        <f aca="false">Parámetros!$B$33</f>
        <v>Sin garantía</v>
      </c>
      <c r="O880" s="2" t="s">
        <v>10478</v>
      </c>
      <c r="P880" s="2" t="s">
        <v>5874</v>
      </c>
      <c r="Q880" s="2" t="s">
        <v>5839</v>
      </c>
      <c r="R880" s="2" t="s">
        <v>10479</v>
      </c>
      <c r="S880" s="2" t="s">
        <v>10480</v>
      </c>
      <c r="T880" s="2" t="s">
        <v>10481</v>
      </c>
      <c r="U880" s="2" t="n">
        <v>24</v>
      </c>
      <c r="V880" s="2" t="s">
        <v>2636</v>
      </c>
      <c r="W880" s="2" t="n">
        <v>1</v>
      </c>
      <c r="X880" s="2" t="s">
        <v>5877</v>
      </c>
      <c r="Y880" s="2" t="s">
        <v>10482</v>
      </c>
      <c r="Z880" s="2" t="s">
        <v>136</v>
      </c>
      <c r="AA880" s="2"/>
      <c r="AB880" s="2"/>
      <c r="AC880" s="2" t="s">
        <v>10480</v>
      </c>
      <c r="AD880" s="2"/>
      <c r="AE880" s="2"/>
      <c r="AF880" s="2"/>
      <c r="AG880" s="2" t="s">
        <v>10483</v>
      </c>
      <c r="AH880" s="2" t="s">
        <v>10484</v>
      </c>
      <c r="AI880" s="2"/>
      <c r="AJ880" s="2"/>
      <c r="AK880" s="2"/>
      <c r="AL880" s="2"/>
      <c r="AM880" s="2"/>
      <c r="AN880" s="2" t="s">
        <v>87</v>
      </c>
      <c r="AO880" s="2" t="s">
        <v>10485</v>
      </c>
      <c r="AP880" s="2" t="s">
        <v>89</v>
      </c>
    </row>
    <row r="881" customFormat="false" ht="15" hidden="false" customHeight="false" outlineLevel="0" collapsed="false">
      <c r="A881" s="8" t="s">
        <v>10486</v>
      </c>
      <c r="B881" s="8" t="s">
        <v>10486</v>
      </c>
      <c r="C881" s="2" t="s">
        <v>10487</v>
      </c>
      <c r="D881" s="2" t="s">
        <v>240</v>
      </c>
      <c r="E881" s="2" t="s">
        <v>241</v>
      </c>
      <c r="F881" s="9" t="n">
        <f aca="false">Precios!R881</f>
        <v>677.77</v>
      </c>
      <c r="G881" s="2" t="n">
        <v>20</v>
      </c>
      <c r="H881" s="10" t="str">
        <f aca="false">Parámetros!$B$28</f>
        <v>Nuevo</v>
      </c>
      <c r="I881" s="10" t="str">
        <f aca="false">Parámetros!$B$29</f>
        <v>Clásica</v>
      </c>
      <c r="J881" s="11" t="s">
        <v>10488</v>
      </c>
      <c r="K881" s="10" t="str">
        <f aca="false">Parámetros!$B$30</f>
        <v>Mercado Envíos</v>
      </c>
      <c r="L881" s="2" t="str">
        <f aca="false">IF(F881&gt;=Parámetros!$B$7,"Envío gratis (obligatorio en Mercado Libre)",Parámetros!$B$31)</f>
        <v>Envío gratis (obligatorio en Mercado Libre)</v>
      </c>
      <c r="M881" s="10" t="str">
        <f aca="false">Parámetros!$B$32</f>
        <v>No acepto</v>
      </c>
      <c r="N881" s="10" t="str">
        <f aca="false">Parámetros!$B$33</f>
        <v>Sin garantía</v>
      </c>
      <c r="O881" s="2" t="s">
        <v>10489</v>
      </c>
      <c r="P881" s="2" t="s">
        <v>10490</v>
      </c>
      <c r="Q881" s="2" t="s">
        <v>993</v>
      </c>
      <c r="R881" s="2"/>
      <c r="S881" s="2"/>
      <c r="T881" s="2" t="s">
        <v>8326</v>
      </c>
      <c r="U881" s="2" t="n">
        <v>24</v>
      </c>
      <c r="V881" s="2" t="s">
        <v>220</v>
      </c>
      <c r="W881" s="2" t="n">
        <v>1</v>
      </c>
      <c r="X881" s="2" t="s">
        <v>10491</v>
      </c>
      <c r="Y881" s="2" t="s">
        <v>10492</v>
      </c>
      <c r="Z881" s="2" t="s">
        <v>136</v>
      </c>
      <c r="AA881" s="2"/>
      <c r="AB881" s="2"/>
      <c r="AC881" s="2"/>
      <c r="AD881" s="2"/>
      <c r="AE881" s="2"/>
      <c r="AF881" s="2"/>
      <c r="AG881" s="2" t="s">
        <v>10493</v>
      </c>
      <c r="AH881" s="2" t="s">
        <v>10494</v>
      </c>
      <c r="AI881" s="2" t="s">
        <v>10495</v>
      </c>
      <c r="AJ881" s="2"/>
      <c r="AK881" s="2"/>
      <c r="AL881" s="2"/>
      <c r="AM881" s="2"/>
      <c r="AN881" s="2" t="s">
        <v>87</v>
      </c>
      <c r="AO881" s="2" t="s">
        <v>10496</v>
      </c>
      <c r="AP881" s="2" t="s">
        <v>89</v>
      </c>
    </row>
    <row r="882" customFormat="false" ht="15" hidden="false" customHeight="false" outlineLevel="0" collapsed="false">
      <c r="A882" s="8" t="s">
        <v>10497</v>
      </c>
      <c r="B882" s="8" t="s">
        <v>10497</v>
      </c>
      <c r="C882" s="2" t="s">
        <v>10498</v>
      </c>
      <c r="D882" s="2" t="s">
        <v>92</v>
      </c>
      <c r="E882" s="2" t="s">
        <v>93</v>
      </c>
      <c r="F882" s="9" t="n">
        <f aca="false">Precios!R882</f>
        <v>627</v>
      </c>
      <c r="G882" s="2" t="n">
        <v>0</v>
      </c>
      <c r="H882" s="10" t="str">
        <f aca="false">Parámetros!$B$28</f>
        <v>Nuevo</v>
      </c>
      <c r="I882" s="10" t="str">
        <f aca="false">Parámetros!$B$29</f>
        <v>Clásica</v>
      </c>
      <c r="J882" s="11" t="s">
        <v>10499</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t="s">
        <v>10500</v>
      </c>
      <c r="P882" s="2" t="s">
        <v>10501</v>
      </c>
      <c r="Q882" s="2" t="s">
        <v>3520</v>
      </c>
      <c r="R882" s="2" t="s">
        <v>10502</v>
      </c>
      <c r="S882" s="2" t="s">
        <v>10503</v>
      </c>
      <c r="T882" s="2" t="s">
        <v>6530</v>
      </c>
      <c r="U882" s="2" t="n">
        <v>400</v>
      </c>
      <c r="V882" s="2" t="s">
        <v>100</v>
      </c>
      <c r="W882" s="2" t="n">
        <v>1</v>
      </c>
      <c r="X882" s="2"/>
      <c r="Y882" s="2"/>
      <c r="Z882" s="2"/>
      <c r="AA882" s="2" t="s">
        <v>1362</v>
      </c>
      <c r="AB882" s="2"/>
      <c r="AC882" s="2"/>
      <c r="AD882" s="2"/>
      <c r="AE882" s="2"/>
      <c r="AF882" s="2"/>
      <c r="AG882" s="2" t="s">
        <v>10504</v>
      </c>
      <c r="AH882" s="2" t="s">
        <v>10505</v>
      </c>
      <c r="AI882" s="2" t="s">
        <v>10506</v>
      </c>
      <c r="AJ882" s="2"/>
      <c r="AK882" s="2"/>
      <c r="AL882" s="2"/>
      <c r="AM882" s="2"/>
      <c r="AN882" s="2" t="s">
        <v>87</v>
      </c>
      <c r="AO882" s="2" t="s">
        <v>10507</v>
      </c>
      <c r="AP882" s="2" t="s">
        <v>89</v>
      </c>
    </row>
    <row r="883" customFormat="false" ht="15" hidden="false" customHeight="false" outlineLevel="0" collapsed="false">
      <c r="A883" s="8" t="s">
        <v>10508</v>
      </c>
      <c r="B883" s="8" t="s">
        <v>10508</v>
      </c>
      <c r="C883" s="2" t="s">
        <v>10509</v>
      </c>
      <c r="D883" s="2" t="s">
        <v>750</v>
      </c>
      <c r="E883" s="2" t="s">
        <v>751</v>
      </c>
      <c r="F883" s="9" t="n">
        <f aca="false">Precios!R883</f>
        <v>234.03</v>
      </c>
      <c r="G883" s="2" t="n">
        <v>51</v>
      </c>
      <c r="H883" s="10" t="str">
        <f aca="false">Parámetros!$B$28</f>
        <v>Nuevo</v>
      </c>
      <c r="I883" s="10" t="str">
        <f aca="false">Parámetros!$B$29</f>
        <v>Clásica</v>
      </c>
      <c r="J883" s="11" t="s">
        <v>10510</v>
      </c>
      <c r="K883" s="10" t="str">
        <f aca="false">Parámetros!$B$30</f>
        <v>Mercado Envíos</v>
      </c>
      <c r="L883" s="2" t="str">
        <f aca="false">IF(F883&gt;=Parámetros!$B$7,"Envío gratis (obligatorio en Mercado Libre)",Parámetros!$B$31)</f>
        <v>A cargo del comprador</v>
      </c>
      <c r="M883" s="10" t="str">
        <f aca="false">Parámetros!$B$32</f>
        <v>No acepto</v>
      </c>
      <c r="N883" s="10" t="str">
        <f aca="false">Parámetros!$B$33</f>
        <v>Sin garantía</v>
      </c>
      <c r="O883" s="2" t="s">
        <v>10511</v>
      </c>
      <c r="P883" s="2" t="s">
        <v>335</v>
      </c>
      <c r="Q883" s="2" t="s">
        <v>336</v>
      </c>
      <c r="R883" s="2" t="s">
        <v>10512</v>
      </c>
      <c r="S883" s="2" t="s">
        <v>10513</v>
      </c>
      <c r="T883" s="2" t="s">
        <v>10514</v>
      </c>
      <c r="U883" s="2" t="n">
        <v>120</v>
      </c>
      <c r="V883" s="2" t="s">
        <v>77</v>
      </c>
      <c r="W883" s="2" t="n">
        <v>1</v>
      </c>
      <c r="X883" s="2" t="s">
        <v>10515</v>
      </c>
      <c r="Y883" s="2"/>
      <c r="Z883" s="2" t="s">
        <v>136</v>
      </c>
      <c r="AA883" s="2" t="s">
        <v>81</v>
      </c>
      <c r="AB883" s="2"/>
      <c r="AC883" s="2" t="s">
        <v>10516</v>
      </c>
      <c r="AD883" s="2"/>
      <c r="AE883" s="2"/>
      <c r="AF883" s="2" t="s">
        <v>10517</v>
      </c>
      <c r="AG883" s="2" t="s">
        <v>10518</v>
      </c>
      <c r="AH883" s="2" t="s">
        <v>10519</v>
      </c>
      <c r="AI883" s="2"/>
      <c r="AJ883" s="2"/>
      <c r="AK883" s="2"/>
      <c r="AL883" s="2"/>
      <c r="AM883" s="2"/>
      <c r="AN883" s="2" t="s">
        <v>87</v>
      </c>
      <c r="AO883" s="2" t="s">
        <v>10520</v>
      </c>
      <c r="AP883" s="2" t="s">
        <v>89</v>
      </c>
    </row>
    <row r="884" customFormat="false" ht="15" hidden="false" customHeight="false" outlineLevel="0" collapsed="false">
      <c r="A884" s="8" t="s">
        <v>10521</v>
      </c>
      <c r="B884" s="8" t="s">
        <v>10521</v>
      </c>
      <c r="C884" s="2" t="s">
        <v>10522</v>
      </c>
      <c r="D884" s="2" t="s">
        <v>6282</v>
      </c>
      <c r="E884" s="2" t="s">
        <v>6283</v>
      </c>
      <c r="F884" s="9" t="n">
        <f aca="false">Precios!R884</f>
        <v>129</v>
      </c>
      <c r="G884" s="2" t="n">
        <v>8</v>
      </c>
      <c r="H884" s="10" t="str">
        <f aca="false">Parámetros!$B$28</f>
        <v>Nuevo</v>
      </c>
      <c r="I884" s="10" t="str">
        <f aca="false">Parámetros!$B$29</f>
        <v>Clásica</v>
      </c>
      <c r="J884" s="11" t="s">
        <v>10523</v>
      </c>
      <c r="K884" s="10" t="str">
        <f aca="false">Parámetros!$B$30</f>
        <v>Mercado Envíos</v>
      </c>
      <c r="L884" s="2" t="str">
        <f aca="false">IF(F884&gt;=Parámetros!$B$7,"Envío gratis (obligatorio en Mercado Libre)",Parámetros!$B$31)</f>
        <v>A cargo del comprador</v>
      </c>
      <c r="M884" s="10" t="str">
        <f aca="false">Parámetros!$B$32</f>
        <v>No acepto</v>
      </c>
      <c r="N884" s="10" t="str">
        <f aca="false">Parámetros!$B$33</f>
        <v>Sin garantía</v>
      </c>
      <c r="O884" s="2" t="s">
        <v>10524</v>
      </c>
      <c r="P884" s="2" t="s">
        <v>6194</v>
      </c>
      <c r="Q884" s="2" t="s">
        <v>6195</v>
      </c>
      <c r="R884" s="2" t="s">
        <v>10525</v>
      </c>
      <c r="S884" s="2" t="s">
        <v>10526</v>
      </c>
      <c r="T884" s="2" t="s">
        <v>2711</v>
      </c>
      <c r="U884" s="2" t="n">
        <v>200</v>
      </c>
      <c r="V884" s="2" t="s">
        <v>77</v>
      </c>
      <c r="W884" s="2" t="n">
        <v>1</v>
      </c>
      <c r="X884" s="2"/>
      <c r="Y884" s="2"/>
      <c r="Z884" s="2"/>
      <c r="AA884" s="2"/>
      <c r="AB884" s="2"/>
      <c r="AC884" s="2"/>
      <c r="AD884" s="2"/>
      <c r="AE884" s="2" t="s">
        <v>5442</v>
      </c>
      <c r="AF884" s="2"/>
      <c r="AG884" s="2" t="s">
        <v>10527</v>
      </c>
      <c r="AH884" s="2" t="s">
        <v>10528</v>
      </c>
      <c r="AI884" s="2"/>
      <c r="AJ884" s="2"/>
      <c r="AK884" s="2"/>
      <c r="AL884" s="2"/>
      <c r="AM884" s="2"/>
      <c r="AN884" s="2" t="s">
        <v>175</v>
      </c>
      <c r="AO884" s="2" t="s">
        <v>10529</v>
      </c>
      <c r="AP884" s="2" t="s">
        <v>89</v>
      </c>
    </row>
    <row r="885" customFormat="false" ht="15" hidden="false" customHeight="false" outlineLevel="0" collapsed="false">
      <c r="A885" s="8" t="s">
        <v>10530</v>
      </c>
      <c r="B885" s="8" t="s">
        <v>10530</v>
      </c>
      <c r="C885" s="2" t="s">
        <v>10531</v>
      </c>
      <c r="D885" s="2" t="s">
        <v>750</v>
      </c>
      <c r="E885" s="2" t="s">
        <v>751</v>
      </c>
      <c r="F885" s="9" t="n">
        <f aca="false">Precios!R885</f>
        <v>195</v>
      </c>
      <c r="G885" s="2" t="n">
        <v>0</v>
      </c>
      <c r="H885" s="10" t="str">
        <f aca="false">Parámetros!$B$28</f>
        <v>Nuevo</v>
      </c>
      <c r="I885" s="10" t="str">
        <f aca="false">Parámetros!$B$29</f>
        <v>Clásica</v>
      </c>
      <c r="J885" s="11" t="s">
        <v>10532</v>
      </c>
      <c r="K885" s="10" t="str">
        <f aca="false">Parámetros!$B$30</f>
        <v>Mercado Envíos</v>
      </c>
      <c r="L885" s="2" t="str">
        <f aca="false">IF(F885&gt;=Parámetros!$B$7,"Envío gratis (obligatorio en Mercado Libre)",Parámetros!$B$31)</f>
        <v>A cargo del comprador</v>
      </c>
      <c r="M885" s="10" t="str">
        <f aca="false">Parámetros!$B$32</f>
        <v>No acepto</v>
      </c>
      <c r="N885" s="10" t="str">
        <f aca="false">Parámetros!$B$33</f>
        <v>Sin garantía</v>
      </c>
      <c r="O885" s="2" t="s">
        <v>10533</v>
      </c>
      <c r="P885" s="2" t="s">
        <v>10534</v>
      </c>
      <c r="Q885" s="2" t="s">
        <v>10193</v>
      </c>
      <c r="R885" s="2" t="s">
        <v>1222</v>
      </c>
      <c r="S885" s="2" t="s">
        <v>8168</v>
      </c>
      <c r="T885" s="2" t="s">
        <v>10535</v>
      </c>
      <c r="U885" s="2" t="n">
        <v>15</v>
      </c>
      <c r="V885" s="2" t="s">
        <v>77</v>
      </c>
      <c r="W885" s="2" t="n">
        <v>1</v>
      </c>
      <c r="X885" s="2" t="s">
        <v>10536</v>
      </c>
      <c r="Y885" s="2" t="s">
        <v>1620</v>
      </c>
      <c r="Z885" s="2" t="s">
        <v>4114</v>
      </c>
      <c r="AA885" s="2" t="s">
        <v>81</v>
      </c>
      <c r="AB885" s="2"/>
      <c r="AC885" s="2"/>
      <c r="AD885" s="2"/>
      <c r="AE885" s="2"/>
      <c r="AF885" s="2"/>
      <c r="AG885" s="2" t="s">
        <v>10537</v>
      </c>
      <c r="AH885" s="2" t="s">
        <v>10538</v>
      </c>
      <c r="AI885" s="2" t="s">
        <v>10539</v>
      </c>
      <c r="AJ885" s="2"/>
      <c r="AK885" s="2"/>
      <c r="AL885" s="2"/>
      <c r="AM885" s="2"/>
      <c r="AN885" s="2" t="s">
        <v>87</v>
      </c>
      <c r="AO885" s="2" t="s">
        <v>10540</v>
      </c>
      <c r="AP885" s="2" t="s">
        <v>89</v>
      </c>
    </row>
    <row r="886" customFormat="false" ht="15" hidden="false" customHeight="false" outlineLevel="0" collapsed="false">
      <c r="A886" s="8" t="s">
        <v>10541</v>
      </c>
      <c r="B886" s="8" t="s">
        <v>10541</v>
      </c>
      <c r="C886" s="2" t="s">
        <v>10542</v>
      </c>
      <c r="D886" s="2" t="s">
        <v>4715</v>
      </c>
      <c r="E886" s="2" t="s">
        <v>4716</v>
      </c>
      <c r="F886" s="9" t="n">
        <f aca="false">Precios!R886</f>
        <v>77</v>
      </c>
      <c r="G886" s="2" t="n">
        <v>544</v>
      </c>
      <c r="H886" s="10" t="str">
        <f aca="false">Parámetros!$B$28</f>
        <v>Nuevo</v>
      </c>
      <c r="I886" s="10" t="str">
        <f aca="false">Parámetros!$B$29</f>
        <v>Clásica</v>
      </c>
      <c r="J886" s="11" t="s">
        <v>10543</v>
      </c>
      <c r="K886" s="10" t="str">
        <f aca="false">Parámetros!$B$30</f>
        <v>Mercado Envíos</v>
      </c>
      <c r="L886" s="2" t="str">
        <f aca="false">IF(F886&gt;=Parámetros!$B$7,"Envío gratis (obligatorio en Mercado Libre)",Parámetros!$B$31)</f>
        <v>A cargo del comprador</v>
      </c>
      <c r="M886" s="10" t="str">
        <f aca="false">Parámetros!$B$32</f>
        <v>No acepto</v>
      </c>
      <c r="N886" s="10" t="str">
        <f aca="false">Parámetros!$B$33</f>
        <v>Sin garantía</v>
      </c>
      <c r="O886" s="2" t="s">
        <v>10544</v>
      </c>
      <c r="P886" s="2" t="s">
        <v>10545</v>
      </c>
      <c r="Q886" s="2" t="s">
        <v>601</v>
      </c>
      <c r="R886" s="2" t="s">
        <v>10546</v>
      </c>
      <c r="S886" s="2" t="s">
        <v>10547</v>
      </c>
      <c r="T886" s="2" t="s">
        <v>5428</v>
      </c>
      <c r="U886" s="2" t="n">
        <v>42</v>
      </c>
      <c r="V886" s="2" t="s">
        <v>171</v>
      </c>
      <c r="W886" s="2" t="n">
        <v>1</v>
      </c>
      <c r="X886" s="2"/>
      <c r="Y886" s="2"/>
      <c r="Z886" s="2"/>
      <c r="AA886" s="2"/>
      <c r="AB886" s="2"/>
      <c r="AC886" s="2"/>
      <c r="AD886" s="2"/>
      <c r="AE886" s="2"/>
      <c r="AF886" s="2"/>
      <c r="AG886" s="2" t="s">
        <v>10548</v>
      </c>
      <c r="AH886" s="2" t="s">
        <v>10549</v>
      </c>
      <c r="AI886" s="2" t="s">
        <v>10550</v>
      </c>
      <c r="AJ886" s="2" t="s">
        <v>10551</v>
      </c>
      <c r="AK886" s="2"/>
      <c r="AL886" s="2"/>
      <c r="AM886" s="2"/>
      <c r="AN886" s="2" t="s">
        <v>175</v>
      </c>
      <c r="AO886" s="2" t="s">
        <v>10552</v>
      </c>
      <c r="AP886" s="2" t="s">
        <v>89</v>
      </c>
    </row>
    <row r="887" customFormat="false" ht="15" hidden="false" customHeight="false" outlineLevel="0" collapsed="false">
      <c r="A887" s="8" t="s">
        <v>10553</v>
      </c>
      <c r="B887" s="8" t="s">
        <v>10553</v>
      </c>
      <c r="C887" s="2" t="s">
        <v>10554</v>
      </c>
      <c r="D887" s="2" t="s">
        <v>350</v>
      </c>
      <c r="E887" s="2" t="s">
        <v>351</v>
      </c>
      <c r="F887" s="9" t="n">
        <f aca="false">Precios!R887</f>
        <v>864.26</v>
      </c>
      <c r="G887" s="2" t="n">
        <v>0</v>
      </c>
      <c r="H887" s="10" t="str">
        <f aca="false">Parámetros!$B$28</f>
        <v>Nuevo</v>
      </c>
      <c r="I887" s="10" t="str">
        <f aca="false">Parámetros!$B$29</f>
        <v>Clásica</v>
      </c>
      <c r="J887" s="11" t="s">
        <v>10555</v>
      </c>
      <c r="K887" s="10" t="str">
        <f aca="false">Parámetros!$B$30</f>
        <v>Mercado Envíos</v>
      </c>
      <c r="L887" s="2" t="str">
        <f aca="false">IF(F887&gt;=Parámetros!$B$7,"Envío gratis (obligatorio en Mercado Libre)",Parámetros!$B$31)</f>
        <v>Envío gratis (obligatorio en Mercado Libre)</v>
      </c>
      <c r="M887" s="10" t="str">
        <f aca="false">Parámetros!$B$32</f>
        <v>No acepto</v>
      </c>
      <c r="N887" s="10" t="str">
        <f aca="false">Parámetros!$B$33</f>
        <v>Sin garantía</v>
      </c>
      <c r="O887" s="2" t="s">
        <v>10556</v>
      </c>
      <c r="P887" s="2" t="s">
        <v>10557</v>
      </c>
      <c r="Q887" s="2" t="s">
        <v>2007</v>
      </c>
      <c r="R887" s="2" t="s">
        <v>7401</v>
      </c>
      <c r="S887" s="2"/>
      <c r="T887" s="2" t="s">
        <v>6507</v>
      </c>
      <c r="U887" s="2" t="n">
        <v>10</v>
      </c>
      <c r="V887" s="2" t="s">
        <v>220</v>
      </c>
      <c r="W887" s="2" t="n">
        <v>1</v>
      </c>
      <c r="X887" s="2" t="s">
        <v>10558</v>
      </c>
      <c r="Y887" s="2" t="s">
        <v>10559</v>
      </c>
      <c r="Z887" s="2" t="s">
        <v>136</v>
      </c>
      <c r="AA887" s="2"/>
      <c r="AB887" s="2"/>
      <c r="AC887" s="2"/>
      <c r="AD887" s="2"/>
      <c r="AE887" s="2"/>
      <c r="AF887" s="2"/>
      <c r="AG887" s="2" t="s">
        <v>10560</v>
      </c>
      <c r="AH887" s="2" t="s">
        <v>10561</v>
      </c>
      <c r="AI887" s="2" t="s">
        <v>10562</v>
      </c>
      <c r="AJ887" s="2"/>
      <c r="AK887" s="2"/>
      <c r="AL887" s="2"/>
      <c r="AM887" s="2"/>
      <c r="AN887" s="2" t="s">
        <v>87</v>
      </c>
      <c r="AO887" s="2" t="s">
        <v>10563</v>
      </c>
      <c r="AP887" s="2" t="s">
        <v>89</v>
      </c>
    </row>
    <row r="888" customFormat="false" ht="15" hidden="false" customHeight="false" outlineLevel="0" collapsed="false">
      <c r="A888" s="8" t="s">
        <v>10564</v>
      </c>
      <c r="B888" s="8" t="s">
        <v>10564</v>
      </c>
      <c r="C888" s="2" t="s">
        <v>10565</v>
      </c>
      <c r="D888" s="2" t="s">
        <v>10566</v>
      </c>
      <c r="E888" s="2" t="s">
        <v>10567</v>
      </c>
      <c r="F888" s="9" t="n">
        <f aca="false">Precios!R888</f>
        <v>121</v>
      </c>
      <c r="G888" s="2" t="n">
        <v>12</v>
      </c>
      <c r="H888" s="10" t="str">
        <f aca="false">Parámetros!$B$28</f>
        <v>Nuevo</v>
      </c>
      <c r="I888" s="10" t="str">
        <f aca="false">Parámetros!$B$29</f>
        <v>Clásica</v>
      </c>
      <c r="J888" s="11" t="s">
        <v>10568</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t="s">
        <v>10569</v>
      </c>
      <c r="P888" s="2" t="s">
        <v>7995</v>
      </c>
      <c r="Q888" s="2"/>
      <c r="R888" s="2" t="s">
        <v>10570</v>
      </c>
      <c r="S888" s="2" t="s">
        <v>10571</v>
      </c>
      <c r="T888" s="2" t="s">
        <v>10572</v>
      </c>
      <c r="U888" s="2" t="n">
        <v>1</v>
      </c>
      <c r="V888" s="2" t="s">
        <v>1994</v>
      </c>
      <c r="W888" s="2" t="n">
        <v>1</v>
      </c>
      <c r="X888" s="2"/>
      <c r="Y888" s="2"/>
      <c r="Z888" s="2"/>
      <c r="AA888" s="2"/>
      <c r="AB888" s="2"/>
      <c r="AC888" s="2" t="s">
        <v>10573</v>
      </c>
      <c r="AD888" s="2"/>
      <c r="AE888" s="2"/>
      <c r="AF888" s="2"/>
      <c r="AG888" s="2" t="s">
        <v>10574</v>
      </c>
      <c r="AH888" s="2" t="s">
        <v>10575</v>
      </c>
      <c r="AI888" s="2"/>
      <c r="AJ888" s="2"/>
      <c r="AK888" s="2"/>
      <c r="AL888" s="2"/>
      <c r="AM888" s="2"/>
      <c r="AN888" s="2" t="s">
        <v>175</v>
      </c>
      <c r="AO888" s="2" t="s">
        <v>10576</v>
      </c>
      <c r="AP888" s="2" t="s">
        <v>89</v>
      </c>
    </row>
    <row r="889" customFormat="false" ht="15" hidden="false" customHeight="false" outlineLevel="0" collapsed="false">
      <c r="A889" s="8" t="s">
        <v>10577</v>
      </c>
      <c r="B889" s="8" t="s">
        <v>10577</v>
      </c>
      <c r="C889" s="2" t="s">
        <v>10578</v>
      </c>
      <c r="D889" s="2" t="s">
        <v>750</v>
      </c>
      <c r="E889" s="2" t="s">
        <v>751</v>
      </c>
      <c r="F889" s="9" t="n">
        <f aca="false">Precios!R889</f>
        <v>235</v>
      </c>
      <c r="G889" s="2" t="n">
        <v>78</v>
      </c>
      <c r="H889" s="10" t="str">
        <f aca="false">Parámetros!$B$28</f>
        <v>Nuevo</v>
      </c>
      <c r="I889" s="10" t="str">
        <f aca="false">Parámetros!$B$29</f>
        <v>Clásica</v>
      </c>
      <c r="J889" s="11" t="s">
        <v>10579</v>
      </c>
      <c r="K889" s="10" t="str">
        <f aca="false">Parámetros!$B$30</f>
        <v>Mercado Envíos</v>
      </c>
      <c r="L889" s="2" t="str">
        <f aca="false">IF(F889&gt;=Parámetros!$B$7,"Envío gratis (obligatorio en Mercado Libre)",Parámetros!$B$31)</f>
        <v>A cargo del comprador</v>
      </c>
      <c r="M889" s="10" t="str">
        <f aca="false">Parámetros!$B$32</f>
        <v>No acepto</v>
      </c>
      <c r="N889" s="10" t="str">
        <f aca="false">Parámetros!$B$33</f>
        <v>Sin garantía</v>
      </c>
      <c r="O889" s="2" t="s">
        <v>10580</v>
      </c>
      <c r="P889" s="2" t="s">
        <v>6119</v>
      </c>
      <c r="Q889" s="2" t="s">
        <v>949</v>
      </c>
      <c r="R889" s="2" t="s">
        <v>246</v>
      </c>
      <c r="S889" s="2" t="s">
        <v>7250</v>
      </c>
      <c r="T889" s="2" t="s">
        <v>10581</v>
      </c>
      <c r="U889" s="2" t="n">
        <v>120</v>
      </c>
      <c r="V889" s="2" t="s">
        <v>77</v>
      </c>
      <c r="W889" s="2" t="n">
        <v>1</v>
      </c>
      <c r="X889" s="2" t="s">
        <v>10582</v>
      </c>
      <c r="Y889" s="2" t="s">
        <v>10583</v>
      </c>
      <c r="Z889" s="2" t="s">
        <v>136</v>
      </c>
      <c r="AA889" s="2" t="s">
        <v>246</v>
      </c>
      <c r="AB889" s="2"/>
      <c r="AC889" s="2" t="s">
        <v>1461</v>
      </c>
      <c r="AD889" s="2"/>
      <c r="AE889" s="2"/>
      <c r="AF889" s="2"/>
      <c r="AG889" s="2" t="s">
        <v>10584</v>
      </c>
      <c r="AH889" s="2" t="s">
        <v>10585</v>
      </c>
      <c r="AI889" s="2" t="s">
        <v>10586</v>
      </c>
      <c r="AJ889" s="2"/>
      <c r="AK889" s="2"/>
      <c r="AL889" s="2"/>
      <c r="AM889" s="2"/>
      <c r="AN889" s="2" t="s">
        <v>87</v>
      </c>
      <c r="AO889" s="2" t="s">
        <v>10587</v>
      </c>
      <c r="AP889" s="2" t="s">
        <v>89</v>
      </c>
    </row>
    <row r="890" customFormat="false" ht="15" hidden="false" customHeight="false" outlineLevel="0" collapsed="false">
      <c r="A890" s="8" t="s">
        <v>10588</v>
      </c>
      <c r="B890" s="8" t="s">
        <v>10588</v>
      </c>
      <c r="C890" s="2" t="s">
        <v>10589</v>
      </c>
      <c r="D890" s="2" t="s">
        <v>7457</v>
      </c>
      <c r="E890" s="2" t="s">
        <v>7458</v>
      </c>
      <c r="F890" s="9" t="n">
        <f aca="false">Precios!R890</f>
        <v>80</v>
      </c>
      <c r="G890" s="2" t="n">
        <v>2</v>
      </c>
      <c r="H890" s="10" t="str">
        <f aca="false">Parámetros!$B$28</f>
        <v>Nuevo</v>
      </c>
      <c r="I890" s="10" t="str">
        <f aca="false">Parámetros!$B$29</f>
        <v>Clásica</v>
      </c>
      <c r="J890" s="11" t="s">
        <v>10590</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t="s">
        <v>10591</v>
      </c>
      <c r="P890" s="2" t="s">
        <v>9172</v>
      </c>
      <c r="Q890" s="2"/>
      <c r="R890" s="2" t="s">
        <v>9173</v>
      </c>
      <c r="S890" s="2" t="s">
        <v>10592</v>
      </c>
      <c r="T890" s="2" t="s">
        <v>10593</v>
      </c>
      <c r="U890" s="2" t="n">
        <v>10</v>
      </c>
      <c r="V890" s="2" t="s">
        <v>171</v>
      </c>
      <c r="W890" s="2" t="n">
        <v>1</v>
      </c>
      <c r="X890" s="2"/>
      <c r="Y890" s="2"/>
      <c r="Z890" s="2"/>
      <c r="AA890" s="2"/>
      <c r="AB890" s="2"/>
      <c r="AC890" s="2"/>
      <c r="AD890" s="2" t="s">
        <v>566</v>
      </c>
      <c r="AE890" s="2"/>
      <c r="AF890" s="2"/>
      <c r="AG890" s="2" t="s">
        <v>10594</v>
      </c>
      <c r="AH890" s="2" t="s">
        <v>10595</v>
      </c>
      <c r="AI890" s="2" t="s">
        <v>10596</v>
      </c>
      <c r="AJ890" s="2" t="s">
        <v>10597</v>
      </c>
      <c r="AK890" s="2"/>
      <c r="AL890" s="2"/>
      <c r="AM890" s="2"/>
      <c r="AN890" s="2" t="s">
        <v>175</v>
      </c>
      <c r="AO890" s="2" t="s">
        <v>10598</v>
      </c>
      <c r="AP890" s="2" t="s">
        <v>89</v>
      </c>
    </row>
    <row r="891" customFormat="false" ht="15" hidden="false" customHeight="false" outlineLevel="0" collapsed="false">
      <c r="A891" s="8" t="s">
        <v>10599</v>
      </c>
      <c r="B891" s="8" t="s">
        <v>10599</v>
      </c>
      <c r="C891" s="2" t="s">
        <v>10600</v>
      </c>
      <c r="D891" s="2" t="s">
        <v>3440</v>
      </c>
      <c r="E891" s="2" t="s">
        <v>3441</v>
      </c>
      <c r="F891" s="9" t="n">
        <f aca="false">Precios!R891</f>
        <v>122</v>
      </c>
      <c r="G891" s="2" t="n">
        <v>29</v>
      </c>
      <c r="H891" s="10" t="str">
        <f aca="false">Parámetros!$B$28</f>
        <v>Nuevo</v>
      </c>
      <c r="I891" s="10" t="str">
        <f aca="false">Parámetros!$B$29</f>
        <v>Clásica</v>
      </c>
      <c r="J891" s="11" t="s">
        <v>10601</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10602</v>
      </c>
      <c r="P891" s="2" t="s">
        <v>10603</v>
      </c>
      <c r="Q891" s="2" t="s">
        <v>2057</v>
      </c>
      <c r="R891" s="2" t="s">
        <v>5429</v>
      </c>
      <c r="S891" s="2" t="s">
        <v>10604</v>
      </c>
      <c r="T891" s="2" t="s">
        <v>10605</v>
      </c>
      <c r="U891" s="2" t="n">
        <v>45</v>
      </c>
      <c r="V891" s="2" t="s">
        <v>100</v>
      </c>
      <c r="W891" s="2" t="n">
        <v>1</v>
      </c>
      <c r="X891" s="2"/>
      <c r="Y891" s="2"/>
      <c r="Z891" s="2"/>
      <c r="AA891" s="2" t="s">
        <v>1375</v>
      </c>
      <c r="AB891" s="2"/>
      <c r="AC891" s="2"/>
      <c r="AD891" s="2"/>
      <c r="AE891" s="2"/>
      <c r="AF891" s="2" t="s">
        <v>10606</v>
      </c>
      <c r="AG891" s="2" t="s">
        <v>10607</v>
      </c>
      <c r="AH891" s="2" t="s">
        <v>10608</v>
      </c>
      <c r="AI891" s="2" t="s">
        <v>10609</v>
      </c>
      <c r="AJ891" s="2" t="s">
        <v>10610</v>
      </c>
      <c r="AK891" s="2"/>
      <c r="AL891" s="2"/>
      <c r="AM891" s="2"/>
      <c r="AN891" s="2" t="s">
        <v>87</v>
      </c>
      <c r="AO891" s="2" t="s">
        <v>10611</v>
      </c>
      <c r="AP891" s="2" t="s">
        <v>89</v>
      </c>
    </row>
    <row r="892" customFormat="false" ht="15" hidden="false" customHeight="false" outlineLevel="0" collapsed="false">
      <c r="A892" s="8" t="s">
        <v>10612</v>
      </c>
      <c r="B892" s="8" t="s">
        <v>10612</v>
      </c>
      <c r="C892" s="2" t="s">
        <v>10613</v>
      </c>
      <c r="D892" s="2" t="s">
        <v>1059</v>
      </c>
      <c r="E892" s="2" t="s">
        <v>1060</v>
      </c>
      <c r="F892" s="9" t="n">
        <f aca="false">Precios!R892</f>
        <v>607</v>
      </c>
      <c r="G892" s="2" t="n">
        <v>17</v>
      </c>
      <c r="H892" s="10" t="str">
        <f aca="false">Parámetros!$B$28</f>
        <v>Nuevo</v>
      </c>
      <c r="I892" s="10" t="str">
        <f aca="false">Parámetros!$B$29</f>
        <v>Clásica</v>
      </c>
      <c r="J892" s="11" t="s">
        <v>10614</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t="s">
        <v>10615</v>
      </c>
      <c r="P892" s="2" t="s">
        <v>10616</v>
      </c>
      <c r="Q892" s="2" t="s">
        <v>4840</v>
      </c>
      <c r="R892" s="2"/>
      <c r="S892" s="2"/>
      <c r="T892" s="2" t="s">
        <v>5415</v>
      </c>
      <c r="U892" s="2" t="n">
        <v>30</v>
      </c>
      <c r="V892" s="2" t="s">
        <v>133</v>
      </c>
      <c r="W892" s="2" t="n">
        <v>1</v>
      </c>
      <c r="X892" s="2" t="s">
        <v>10617</v>
      </c>
      <c r="Y892" s="2" t="s">
        <v>6039</v>
      </c>
      <c r="Z892" s="2" t="s">
        <v>136</v>
      </c>
      <c r="AA892" s="2"/>
      <c r="AB892" s="2"/>
      <c r="AC892" s="2"/>
      <c r="AD892" s="2"/>
      <c r="AE892" s="2"/>
      <c r="AF892" s="2" t="s">
        <v>10618</v>
      </c>
      <c r="AG892" s="2" t="s">
        <v>10619</v>
      </c>
      <c r="AH892" s="2" t="s">
        <v>10620</v>
      </c>
      <c r="AI892" s="2" t="s">
        <v>10621</v>
      </c>
      <c r="AJ892" s="2"/>
      <c r="AK892" s="2"/>
      <c r="AL892" s="2"/>
      <c r="AM892" s="2"/>
      <c r="AN892" s="2" t="s">
        <v>87</v>
      </c>
      <c r="AO892" s="2" t="s">
        <v>10622</v>
      </c>
      <c r="AP892" s="2" t="s">
        <v>89</v>
      </c>
    </row>
    <row r="893" customFormat="false" ht="15" hidden="false" customHeight="false" outlineLevel="0" collapsed="false">
      <c r="A893" s="8" t="s">
        <v>10623</v>
      </c>
      <c r="B893" s="8" t="s">
        <v>10623</v>
      </c>
      <c r="C893" s="2" t="s">
        <v>10624</v>
      </c>
      <c r="D893" s="2" t="s">
        <v>144</v>
      </c>
      <c r="E893" s="2" t="s">
        <v>145</v>
      </c>
      <c r="F893" s="9" t="n">
        <f aca="false">Precios!R893</f>
        <v>668</v>
      </c>
      <c r="G893" s="2" t="n">
        <v>44</v>
      </c>
      <c r="H893" s="10" t="str">
        <f aca="false">Parámetros!$B$28</f>
        <v>Nuevo</v>
      </c>
      <c r="I893" s="10" t="str">
        <f aca="false">Parámetros!$B$29</f>
        <v>Clásica</v>
      </c>
      <c r="J893" s="11" t="s">
        <v>10625</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t="s">
        <v>10626</v>
      </c>
      <c r="P893" s="2" t="s">
        <v>10627</v>
      </c>
      <c r="Q893" s="2" t="s">
        <v>10628</v>
      </c>
      <c r="R893" s="2"/>
      <c r="S893" s="2"/>
      <c r="T893" s="2" t="s">
        <v>5415</v>
      </c>
      <c r="U893" s="2" t="n">
        <v>30</v>
      </c>
      <c r="V893" s="2" t="s">
        <v>133</v>
      </c>
      <c r="W893" s="2" t="n">
        <v>1</v>
      </c>
      <c r="X893" s="2" t="s">
        <v>7836</v>
      </c>
      <c r="Y893" s="2" t="s">
        <v>7837</v>
      </c>
      <c r="Z893" s="2" t="s">
        <v>136</v>
      </c>
      <c r="AA893" s="2"/>
      <c r="AB893" s="2"/>
      <c r="AC893" s="2"/>
      <c r="AD893" s="2"/>
      <c r="AE893" s="2"/>
      <c r="AF893" s="2" t="s">
        <v>10629</v>
      </c>
      <c r="AG893" s="2" t="s">
        <v>10630</v>
      </c>
      <c r="AH893" s="2" t="s">
        <v>10631</v>
      </c>
      <c r="AI893" s="2" t="s">
        <v>10632</v>
      </c>
      <c r="AJ893" s="2"/>
      <c r="AK893" s="2"/>
      <c r="AL893" s="2"/>
      <c r="AM893" s="2"/>
      <c r="AN893" s="2" t="s">
        <v>87</v>
      </c>
      <c r="AO893" s="2" t="s">
        <v>10633</v>
      </c>
      <c r="AP893" s="2" t="s">
        <v>89</v>
      </c>
    </row>
    <row r="894" customFormat="false" ht="15" hidden="false" customHeight="false" outlineLevel="0" collapsed="false">
      <c r="A894" s="8" t="s">
        <v>10634</v>
      </c>
      <c r="B894" s="8" t="s">
        <v>10634</v>
      </c>
      <c r="C894" s="2" t="s">
        <v>10635</v>
      </c>
      <c r="D894" s="2" t="s">
        <v>6709</v>
      </c>
      <c r="E894" s="2" t="s">
        <v>6710</v>
      </c>
      <c r="F894" s="9" t="n">
        <f aca="false">Precios!R894</f>
        <v>96</v>
      </c>
      <c r="G894" s="2" t="n">
        <v>519</v>
      </c>
      <c r="H894" s="10" t="str">
        <f aca="false">Parámetros!$B$28</f>
        <v>Nuevo</v>
      </c>
      <c r="I894" s="10" t="str">
        <f aca="false">Parámetros!$B$29</f>
        <v>Clásica</v>
      </c>
      <c r="J894" s="11" t="s">
        <v>10636</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t="s">
        <v>10637</v>
      </c>
      <c r="P894" s="2" t="s">
        <v>7300</v>
      </c>
      <c r="Q894" s="2"/>
      <c r="R894" s="2" t="s">
        <v>10638</v>
      </c>
      <c r="S894" s="2" t="s">
        <v>10639</v>
      </c>
      <c r="T894" s="2" t="s">
        <v>3457</v>
      </c>
      <c r="U894" s="2" t="n">
        <v>113</v>
      </c>
      <c r="V894" s="2" t="s">
        <v>100</v>
      </c>
      <c r="W894" s="2" t="n">
        <v>1</v>
      </c>
      <c r="X894" s="2"/>
      <c r="Y894" s="2"/>
      <c r="Z894" s="2"/>
      <c r="AA894" s="2"/>
      <c r="AB894" s="2"/>
      <c r="AC894" s="2" t="s">
        <v>10640</v>
      </c>
      <c r="AD894" s="2" t="s">
        <v>1101</v>
      </c>
      <c r="AE894" s="2"/>
      <c r="AF894" s="2"/>
      <c r="AG894" s="2" t="s">
        <v>10641</v>
      </c>
      <c r="AH894" s="2" t="s">
        <v>10642</v>
      </c>
      <c r="AI894" s="2" t="s">
        <v>10643</v>
      </c>
      <c r="AJ894" s="2"/>
      <c r="AK894" s="2"/>
      <c r="AL894" s="2"/>
      <c r="AM894" s="2"/>
      <c r="AN894" s="2" t="s">
        <v>175</v>
      </c>
      <c r="AO894" s="2" t="s">
        <v>10644</v>
      </c>
      <c r="AP894" s="2" t="s">
        <v>89</v>
      </c>
    </row>
    <row r="895" customFormat="false" ht="15" hidden="false" customHeight="false" outlineLevel="0" collapsed="false">
      <c r="A895" s="8" t="s">
        <v>10645</v>
      </c>
      <c r="B895" s="8" t="s">
        <v>10645</v>
      </c>
      <c r="C895" s="2" t="s">
        <v>10646</v>
      </c>
      <c r="D895" s="2" t="s">
        <v>162</v>
      </c>
      <c r="E895" s="2" t="s">
        <v>163</v>
      </c>
      <c r="F895" s="9" t="n">
        <f aca="false">Precios!R895</f>
        <v>143</v>
      </c>
      <c r="G895" s="2" t="n">
        <v>301</v>
      </c>
      <c r="H895" s="10" t="str">
        <f aca="false">Parámetros!$B$28</f>
        <v>Nuevo</v>
      </c>
      <c r="I895" s="10" t="str">
        <f aca="false">Parámetros!$B$29</f>
        <v>Clásica</v>
      </c>
      <c r="J895" s="11" t="s">
        <v>10647</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t="s">
        <v>10648</v>
      </c>
      <c r="P895" s="2" t="s">
        <v>10649</v>
      </c>
      <c r="Q895" s="2" t="s">
        <v>167</v>
      </c>
      <c r="R895" s="2" t="s">
        <v>3238</v>
      </c>
      <c r="S895" s="2" t="s">
        <v>233</v>
      </c>
      <c r="T895" s="2" t="s">
        <v>10650</v>
      </c>
      <c r="U895" s="2" t="n">
        <v>14</v>
      </c>
      <c r="V895" s="2" t="s">
        <v>171</v>
      </c>
      <c r="W895" s="2" t="n">
        <v>1</v>
      </c>
      <c r="X895" s="2"/>
      <c r="Y895" s="2"/>
      <c r="Z895" s="2"/>
      <c r="AA895" s="2" t="s">
        <v>169</v>
      </c>
      <c r="AB895" s="2" t="s">
        <v>233</v>
      </c>
      <c r="AC895" s="2"/>
      <c r="AD895" s="2" t="s">
        <v>103</v>
      </c>
      <c r="AE895" s="2"/>
      <c r="AF895" s="2"/>
      <c r="AG895" s="2" t="s">
        <v>10651</v>
      </c>
      <c r="AH895" s="2" t="s">
        <v>10652</v>
      </c>
      <c r="AI895" s="2"/>
      <c r="AJ895" s="2"/>
      <c r="AK895" s="2"/>
      <c r="AL895" s="2"/>
      <c r="AM895" s="2"/>
      <c r="AN895" s="2" t="s">
        <v>175</v>
      </c>
      <c r="AO895" s="2" t="s">
        <v>10653</v>
      </c>
      <c r="AP895" s="2" t="s">
        <v>89</v>
      </c>
    </row>
    <row r="896" customFormat="false" ht="15" hidden="false" customHeight="false" outlineLevel="0" collapsed="false">
      <c r="A896" s="8" t="s">
        <v>10654</v>
      </c>
      <c r="B896" s="8" t="s">
        <v>10654</v>
      </c>
      <c r="C896" s="2" t="s">
        <v>10655</v>
      </c>
      <c r="D896" s="2" t="s">
        <v>2351</v>
      </c>
      <c r="E896" s="2" t="s">
        <v>2352</v>
      </c>
      <c r="F896" s="9" t="n">
        <f aca="false">Precios!R896</f>
        <v>107</v>
      </c>
      <c r="G896" s="2" t="n">
        <v>42</v>
      </c>
      <c r="H896" s="10" t="str">
        <f aca="false">Parámetros!$B$28</f>
        <v>Nuevo</v>
      </c>
      <c r="I896" s="10" t="str">
        <f aca="false">Parámetros!$B$29</f>
        <v>Clásica</v>
      </c>
      <c r="J896" s="11" t="s">
        <v>10656</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t="s">
        <v>10657</v>
      </c>
      <c r="P896" s="2" t="s">
        <v>5320</v>
      </c>
      <c r="Q896" s="2" t="s">
        <v>336</v>
      </c>
      <c r="R896" s="2" t="s">
        <v>10658</v>
      </c>
      <c r="S896" s="2" t="s">
        <v>5322</v>
      </c>
      <c r="T896" s="2" t="s">
        <v>10659</v>
      </c>
      <c r="U896" s="2" t="n">
        <v>200</v>
      </c>
      <c r="V896" s="2" t="s">
        <v>100</v>
      </c>
      <c r="W896" s="2" t="n">
        <v>1</v>
      </c>
      <c r="X896" s="2"/>
      <c r="Y896" s="2"/>
      <c r="Z896" s="2"/>
      <c r="AA896" s="2"/>
      <c r="AB896" s="2"/>
      <c r="AC896" s="2"/>
      <c r="AD896" s="2"/>
      <c r="AE896" s="2"/>
      <c r="AF896" s="2"/>
      <c r="AG896" s="2" t="s">
        <v>10660</v>
      </c>
      <c r="AH896" s="2" t="s">
        <v>10661</v>
      </c>
      <c r="AI896" s="2" t="s">
        <v>10662</v>
      </c>
      <c r="AJ896" s="2"/>
      <c r="AK896" s="2"/>
      <c r="AL896" s="2"/>
      <c r="AM896" s="2"/>
      <c r="AN896" s="2" t="s">
        <v>175</v>
      </c>
      <c r="AO896" s="2" t="s">
        <v>10663</v>
      </c>
      <c r="AP896" s="2" t="s">
        <v>89</v>
      </c>
    </row>
    <row r="897" customFormat="false" ht="15" hidden="false" customHeight="false" outlineLevel="0" collapsed="false">
      <c r="A897" s="8" t="s">
        <v>10664</v>
      </c>
      <c r="B897" s="8" t="s">
        <v>10664</v>
      </c>
      <c r="C897" s="2" t="s">
        <v>10665</v>
      </c>
      <c r="D897" s="2" t="s">
        <v>5288</v>
      </c>
      <c r="E897" s="2" t="s">
        <v>5289</v>
      </c>
      <c r="F897" s="9" t="n">
        <f aca="false">Precios!R897</f>
        <v>50</v>
      </c>
      <c r="G897" s="2" t="n">
        <v>399</v>
      </c>
      <c r="H897" s="10" t="str">
        <f aca="false">Parámetros!$B$28</f>
        <v>Nuevo</v>
      </c>
      <c r="I897" s="10" t="str">
        <f aca="false">Parámetros!$B$29</f>
        <v>Clásica</v>
      </c>
      <c r="J897" s="11" t="s">
        <v>10666</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t="s">
        <v>10667</v>
      </c>
      <c r="P897" s="2" t="s">
        <v>2355</v>
      </c>
      <c r="Q897" s="2" t="s">
        <v>617</v>
      </c>
      <c r="R897" s="2" t="s">
        <v>10668</v>
      </c>
      <c r="S897" s="2" t="s">
        <v>10669</v>
      </c>
      <c r="T897" s="2" t="s">
        <v>2711</v>
      </c>
      <c r="U897" s="2" t="n">
        <v>200</v>
      </c>
      <c r="V897" s="2" t="s">
        <v>77</v>
      </c>
      <c r="W897" s="2" t="n">
        <v>1</v>
      </c>
      <c r="X897" s="2"/>
      <c r="Y897" s="2"/>
      <c r="Z897" s="2"/>
      <c r="AA897" s="2"/>
      <c r="AB897" s="2"/>
      <c r="AC897" s="2" t="s">
        <v>10670</v>
      </c>
      <c r="AD897" s="2"/>
      <c r="AE897" s="2" t="s">
        <v>8681</v>
      </c>
      <c r="AF897" s="2"/>
      <c r="AG897" s="2" t="s">
        <v>10671</v>
      </c>
      <c r="AH897" s="2" t="s">
        <v>10672</v>
      </c>
      <c r="AI897" s="2" t="s">
        <v>10673</v>
      </c>
      <c r="AJ897" s="2"/>
      <c r="AK897" s="2"/>
      <c r="AL897" s="2"/>
      <c r="AM897" s="2"/>
      <c r="AN897" s="2" t="s">
        <v>175</v>
      </c>
      <c r="AO897" s="2" t="s">
        <v>10674</v>
      </c>
      <c r="AP897" s="2" t="s">
        <v>89</v>
      </c>
    </row>
    <row r="898" customFormat="false" ht="15" hidden="false" customHeight="false" outlineLevel="0" collapsed="false">
      <c r="A898" s="8" t="s">
        <v>10675</v>
      </c>
      <c r="B898" s="8" t="s">
        <v>10675</v>
      </c>
      <c r="C898" s="2" t="s">
        <v>10676</v>
      </c>
      <c r="D898" s="2" t="s">
        <v>6709</v>
      </c>
      <c r="E898" s="2" t="s">
        <v>6710</v>
      </c>
      <c r="F898" s="9" t="n">
        <f aca="false">Precios!R898</f>
        <v>204.64</v>
      </c>
      <c r="G898" s="2" t="n">
        <v>111</v>
      </c>
      <c r="H898" s="10" t="str">
        <f aca="false">Parámetros!$B$28</f>
        <v>Nuevo</v>
      </c>
      <c r="I898" s="10" t="str">
        <f aca="false">Parámetros!$B$29</f>
        <v>Clásica</v>
      </c>
      <c r="J898" s="11" t="s">
        <v>10677</v>
      </c>
      <c r="K898" s="10" t="str">
        <f aca="false">Parámetros!$B$30</f>
        <v>Mercado Envíos</v>
      </c>
      <c r="L898" s="2" t="str">
        <f aca="false">IF(F898&gt;=Parámetros!$B$7,"Envío gratis (obligatorio en Mercado Libre)",Parámetros!$B$31)</f>
        <v>A cargo del comprador</v>
      </c>
      <c r="M898" s="10" t="str">
        <f aca="false">Parámetros!$B$32</f>
        <v>No acepto</v>
      </c>
      <c r="N898" s="10" t="str">
        <f aca="false">Parámetros!$B$33</f>
        <v>Sin garantía</v>
      </c>
      <c r="O898" s="2" t="s">
        <v>10678</v>
      </c>
      <c r="P898" s="2" t="s">
        <v>10679</v>
      </c>
      <c r="Q898" s="2" t="s">
        <v>10680</v>
      </c>
      <c r="R898" s="2" t="s">
        <v>10681</v>
      </c>
      <c r="S898" s="2" t="s">
        <v>3457</v>
      </c>
      <c r="T898" s="2" t="s">
        <v>3457</v>
      </c>
      <c r="U898" s="2" t="n">
        <v>150</v>
      </c>
      <c r="V898" s="2" t="s">
        <v>77</v>
      </c>
      <c r="W898" s="2" t="n">
        <v>1</v>
      </c>
      <c r="X898" s="2"/>
      <c r="Y898" s="2"/>
      <c r="Z898" s="2"/>
      <c r="AA898" s="2"/>
      <c r="AB898" s="2"/>
      <c r="AC898" s="2" t="s">
        <v>10682</v>
      </c>
      <c r="AD898" s="2" t="s">
        <v>1101</v>
      </c>
      <c r="AE898" s="2"/>
      <c r="AF898" s="2"/>
      <c r="AG898" s="2" t="s">
        <v>10683</v>
      </c>
      <c r="AH898" s="2" t="s">
        <v>10684</v>
      </c>
      <c r="AI898" s="2"/>
      <c r="AJ898" s="2"/>
      <c r="AK898" s="2"/>
      <c r="AL898" s="2"/>
      <c r="AM898" s="2"/>
      <c r="AN898" s="2" t="s">
        <v>175</v>
      </c>
      <c r="AO898" s="2" t="s">
        <v>10685</v>
      </c>
      <c r="AP898" s="2" t="s">
        <v>89</v>
      </c>
    </row>
    <row r="899" customFormat="false" ht="15" hidden="false" customHeight="false" outlineLevel="0" collapsed="false">
      <c r="A899" s="8" t="s">
        <v>10686</v>
      </c>
      <c r="B899" s="8" t="s">
        <v>10686</v>
      </c>
      <c r="C899" s="2" t="s">
        <v>10687</v>
      </c>
      <c r="D899" s="2" t="s">
        <v>1059</v>
      </c>
      <c r="E899" s="2" t="s">
        <v>1060</v>
      </c>
      <c r="F899" s="9" t="n">
        <f aca="false">Precios!R899</f>
        <v>1498</v>
      </c>
      <c r="G899" s="2" t="n">
        <v>3</v>
      </c>
      <c r="H899" s="10" t="str">
        <f aca="false">Parámetros!$B$28</f>
        <v>Nuevo</v>
      </c>
      <c r="I899" s="10" t="str">
        <f aca="false">Parámetros!$B$29</f>
        <v>Clásica</v>
      </c>
      <c r="J899" s="11" t="s">
        <v>10688</v>
      </c>
      <c r="K899" s="10" t="str">
        <f aca="false">Parámetros!$B$30</f>
        <v>Mercado Envíos</v>
      </c>
      <c r="L899" s="2" t="str">
        <f aca="false">IF(F899&gt;=Parámetros!$B$7,"Envío gratis (obligatorio en Mercado Libre)",Parámetros!$B$31)</f>
        <v>Envío gratis (obligatorio en Mercado Libre)</v>
      </c>
      <c r="M899" s="10" t="str">
        <f aca="false">Parámetros!$B$32</f>
        <v>No acepto</v>
      </c>
      <c r="N899" s="10" t="str">
        <f aca="false">Parámetros!$B$33</f>
        <v>Sin garantía</v>
      </c>
      <c r="O899" s="2" t="s">
        <v>10689</v>
      </c>
      <c r="P899" s="2" t="s">
        <v>10690</v>
      </c>
      <c r="Q899" s="2" t="s">
        <v>1126</v>
      </c>
      <c r="R899" s="2"/>
      <c r="S899" s="2"/>
      <c r="T899" s="2" t="s">
        <v>5556</v>
      </c>
      <c r="U899" s="2" t="n">
        <v>28</v>
      </c>
      <c r="V899" s="2" t="s">
        <v>133</v>
      </c>
      <c r="W899" s="2" t="n">
        <v>28</v>
      </c>
      <c r="X899" s="2" t="s">
        <v>10691</v>
      </c>
      <c r="Y899" s="2" t="s">
        <v>10692</v>
      </c>
      <c r="Z899" s="2" t="s">
        <v>136</v>
      </c>
      <c r="AA899" s="2" t="s">
        <v>81</v>
      </c>
      <c r="AB899" s="2"/>
      <c r="AC899" s="2"/>
      <c r="AD899" s="2"/>
      <c r="AE899" s="2"/>
      <c r="AF899" s="2"/>
      <c r="AG899" s="2" t="s">
        <v>10693</v>
      </c>
      <c r="AH899" s="2" t="s">
        <v>10694</v>
      </c>
      <c r="AI899" s="2" t="s">
        <v>10695</v>
      </c>
      <c r="AJ899" s="2"/>
      <c r="AK899" s="2"/>
      <c r="AL899" s="2"/>
      <c r="AM899" s="2"/>
      <c r="AN899" s="2" t="s">
        <v>87</v>
      </c>
      <c r="AO899" s="2" t="s">
        <v>10696</v>
      </c>
      <c r="AP899" s="2" t="s">
        <v>89</v>
      </c>
    </row>
    <row r="900" customFormat="false" ht="15" hidden="false" customHeight="false" outlineLevel="0" collapsed="false">
      <c r="A900" s="8" t="s">
        <v>10697</v>
      </c>
      <c r="B900" s="8" t="s">
        <v>10697</v>
      </c>
      <c r="C900" s="2" t="s">
        <v>10698</v>
      </c>
      <c r="D900" s="2" t="s">
        <v>1093</v>
      </c>
      <c r="E900" s="2" t="s">
        <v>1094</v>
      </c>
      <c r="F900" s="9" t="n">
        <f aca="false">Precios!R900</f>
        <v>814</v>
      </c>
      <c r="G900" s="2" t="n">
        <v>3</v>
      </c>
      <c r="H900" s="10" t="str">
        <f aca="false">Parámetros!$B$28</f>
        <v>Nuevo</v>
      </c>
      <c r="I900" s="10" t="str">
        <f aca="false">Parámetros!$B$29</f>
        <v>Clásica</v>
      </c>
      <c r="J900" s="11" t="s">
        <v>10699</v>
      </c>
      <c r="K900" s="10" t="str">
        <f aca="false">Parámetros!$B$30</f>
        <v>Mercado Envíos</v>
      </c>
      <c r="L900" s="2" t="str">
        <f aca="false">IF(F900&gt;=Parámetros!$B$7,"Envío gratis (obligatorio en Mercado Libre)",Parámetros!$B$31)</f>
        <v>Envío gratis (obligatorio en Mercado Libre)</v>
      </c>
      <c r="M900" s="10" t="str">
        <f aca="false">Parámetros!$B$32</f>
        <v>No acepto</v>
      </c>
      <c r="N900" s="10" t="str">
        <f aca="false">Parámetros!$B$33</f>
        <v>Sin garantía</v>
      </c>
      <c r="O900" s="2" t="s">
        <v>10700</v>
      </c>
      <c r="P900" s="2" t="s">
        <v>10701</v>
      </c>
      <c r="Q900" s="2" t="s">
        <v>949</v>
      </c>
      <c r="R900" s="2" t="s">
        <v>10702</v>
      </c>
      <c r="S900" s="2"/>
      <c r="T900" s="2" t="s">
        <v>5388</v>
      </c>
      <c r="U900" s="2" t="n">
        <v>30</v>
      </c>
      <c r="V900" s="2" t="s">
        <v>220</v>
      </c>
      <c r="W900" s="2" t="n">
        <v>30</v>
      </c>
      <c r="X900" s="2" t="s">
        <v>10703</v>
      </c>
      <c r="Y900" s="2" t="s">
        <v>10704</v>
      </c>
      <c r="Z900" s="2" t="s">
        <v>136</v>
      </c>
      <c r="AA900" s="2" t="s">
        <v>81</v>
      </c>
      <c r="AB900" s="2"/>
      <c r="AC900" s="2"/>
      <c r="AD900" s="2" t="s">
        <v>1101</v>
      </c>
      <c r="AE900" s="2"/>
      <c r="AF900" s="2" t="s">
        <v>10705</v>
      </c>
      <c r="AG900" s="2" t="s">
        <v>10706</v>
      </c>
      <c r="AH900" s="2" t="s">
        <v>10707</v>
      </c>
      <c r="AI900" s="2" t="s">
        <v>10708</v>
      </c>
      <c r="AJ900" s="2"/>
      <c r="AK900" s="2"/>
      <c r="AL900" s="2"/>
      <c r="AM900" s="2"/>
      <c r="AN900" s="2" t="s">
        <v>87</v>
      </c>
      <c r="AO900" s="2" t="s">
        <v>10709</v>
      </c>
      <c r="AP900" s="2" t="s">
        <v>89</v>
      </c>
    </row>
    <row r="901" customFormat="false" ht="15" hidden="false" customHeight="false" outlineLevel="0" collapsed="false">
      <c r="A901" s="8" t="s">
        <v>10710</v>
      </c>
      <c r="B901" s="8" t="s">
        <v>10710</v>
      </c>
      <c r="C901" s="2" t="s">
        <v>10711</v>
      </c>
      <c r="D901" s="2" t="s">
        <v>6227</v>
      </c>
      <c r="E901" s="2" t="s">
        <v>6228</v>
      </c>
      <c r="F901" s="9" t="n">
        <f aca="false">Precios!R901</f>
        <v>136.61</v>
      </c>
      <c r="G901" s="2" t="n">
        <v>271</v>
      </c>
      <c r="H901" s="10" t="str">
        <f aca="false">Parámetros!$B$28</f>
        <v>Nuevo</v>
      </c>
      <c r="I901" s="10" t="str">
        <f aca="false">Parámetros!$B$29</f>
        <v>Clásica</v>
      </c>
      <c r="J901" s="11" t="s">
        <v>10712</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t="s">
        <v>10713</v>
      </c>
      <c r="P901" s="2" t="s">
        <v>6231</v>
      </c>
      <c r="Q901" s="2"/>
      <c r="R901" s="2" t="s">
        <v>10714</v>
      </c>
      <c r="S901" s="2" t="s">
        <v>10715</v>
      </c>
      <c r="T901" s="2" t="s">
        <v>6235</v>
      </c>
      <c r="U901" s="2" t="n">
        <v>3</v>
      </c>
      <c r="V901" s="2" t="s">
        <v>7355</v>
      </c>
      <c r="W901" s="2" t="n">
        <v>3</v>
      </c>
      <c r="X901" s="2"/>
      <c r="Y901" s="2"/>
      <c r="Z901" s="2"/>
      <c r="AA901" s="2"/>
      <c r="AB901" s="2"/>
      <c r="AC901" s="2"/>
      <c r="AD901" s="2"/>
      <c r="AE901" s="2"/>
      <c r="AF901" s="2"/>
      <c r="AG901" s="2" t="s">
        <v>10716</v>
      </c>
      <c r="AH901" s="2" t="s">
        <v>10717</v>
      </c>
      <c r="AI901" s="2"/>
      <c r="AJ901" s="2"/>
      <c r="AK901" s="2"/>
      <c r="AL901" s="2"/>
      <c r="AM901" s="2"/>
      <c r="AN901" s="2" t="s">
        <v>87</v>
      </c>
      <c r="AO901" s="2" t="s">
        <v>10718</v>
      </c>
      <c r="AP901" s="2" t="s">
        <v>89</v>
      </c>
    </row>
    <row r="902" customFormat="false" ht="15" hidden="false" customHeight="false" outlineLevel="0" collapsed="false">
      <c r="A902" s="8" t="s">
        <v>10719</v>
      </c>
      <c r="B902" s="8" t="s">
        <v>10719</v>
      </c>
      <c r="C902" s="2" t="s">
        <v>10720</v>
      </c>
      <c r="D902" s="2" t="s">
        <v>6190</v>
      </c>
      <c r="E902" s="2" t="s">
        <v>6191</v>
      </c>
      <c r="F902" s="9" t="n">
        <f aca="false">Precios!R902</f>
        <v>196</v>
      </c>
      <c r="G902" s="2" t="n">
        <v>117</v>
      </c>
      <c r="H902" s="10" t="str">
        <f aca="false">Parámetros!$B$28</f>
        <v>Nuevo</v>
      </c>
      <c r="I902" s="10" t="str">
        <f aca="false">Parámetros!$B$29</f>
        <v>Clásica</v>
      </c>
      <c r="J902" s="11" t="s">
        <v>10721</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t="s">
        <v>10722</v>
      </c>
      <c r="P902" s="2" t="s">
        <v>6194</v>
      </c>
      <c r="Q902" s="2"/>
      <c r="R902" s="2" t="s">
        <v>10354</v>
      </c>
      <c r="S902" s="2" t="s">
        <v>10723</v>
      </c>
      <c r="T902" s="2" t="s">
        <v>10724</v>
      </c>
      <c r="U902" s="2" t="n">
        <v>400</v>
      </c>
      <c r="V902" s="2" t="s">
        <v>100</v>
      </c>
      <c r="W902" s="2" t="n">
        <v>1</v>
      </c>
      <c r="X902" s="2"/>
      <c r="Y902" s="2"/>
      <c r="Z902" s="2"/>
      <c r="AA902" s="2"/>
      <c r="AB902" s="2"/>
      <c r="AC902" s="2"/>
      <c r="AD902" s="2"/>
      <c r="AE902" s="2"/>
      <c r="AF902" s="2"/>
      <c r="AG902" s="2" t="s">
        <v>10725</v>
      </c>
      <c r="AH902" s="2" t="s">
        <v>10726</v>
      </c>
      <c r="AI902" s="2" t="s">
        <v>10727</v>
      </c>
      <c r="AJ902" s="2"/>
      <c r="AK902" s="2"/>
      <c r="AL902" s="2"/>
      <c r="AM902" s="2"/>
      <c r="AN902" s="2" t="s">
        <v>175</v>
      </c>
      <c r="AO902" s="2" t="s">
        <v>10728</v>
      </c>
      <c r="AP902" s="2" t="s">
        <v>89</v>
      </c>
    </row>
    <row r="903" customFormat="false" ht="15" hidden="false" customHeight="false" outlineLevel="0" collapsed="false">
      <c r="A903" s="8" t="s">
        <v>10729</v>
      </c>
      <c r="B903" s="8" t="s">
        <v>10729</v>
      </c>
      <c r="C903" s="2" t="s">
        <v>10730</v>
      </c>
      <c r="D903" s="2" t="s">
        <v>350</v>
      </c>
      <c r="E903" s="2" t="s">
        <v>351</v>
      </c>
      <c r="F903" s="9" t="n">
        <f aca="false">Precios!R903</f>
        <v>364.31</v>
      </c>
      <c r="G903" s="2" t="n">
        <v>31</v>
      </c>
      <c r="H903" s="10" t="str">
        <f aca="false">Parámetros!$B$28</f>
        <v>Nuevo</v>
      </c>
      <c r="I903" s="10" t="str">
        <f aca="false">Parámetros!$B$29</f>
        <v>Clásica</v>
      </c>
      <c r="J903" s="11" t="s">
        <v>10731</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t="s">
        <v>10732</v>
      </c>
      <c r="P903" s="2" t="s">
        <v>803</v>
      </c>
      <c r="Q903" s="2" t="s">
        <v>355</v>
      </c>
      <c r="R903" s="2" t="s">
        <v>804</v>
      </c>
      <c r="S903" s="2"/>
      <c r="T903" s="2" t="s">
        <v>10733</v>
      </c>
      <c r="U903" s="2" t="n">
        <v>3</v>
      </c>
      <c r="V903" s="2" t="s">
        <v>77</v>
      </c>
      <c r="W903" s="2" t="n">
        <v>1</v>
      </c>
      <c r="X903" s="2" t="s">
        <v>10734</v>
      </c>
      <c r="Y903" s="2" t="s">
        <v>10735</v>
      </c>
      <c r="Z903" s="2" t="s">
        <v>80</v>
      </c>
      <c r="AA903" s="2" t="s">
        <v>81</v>
      </c>
      <c r="AB903" s="2"/>
      <c r="AC903" s="2"/>
      <c r="AD903" s="2"/>
      <c r="AE903" s="2"/>
      <c r="AF903" s="2"/>
      <c r="AG903" s="2" t="s">
        <v>10736</v>
      </c>
      <c r="AH903" s="2" t="s">
        <v>10737</v>
      </c>
      <c r="AI903" s="2" t="s">
        <v>10738</v>
      </c>
      <c r="AJ903" s="2" t="s">
        <v>10739</v>
      </c>
      <c r="AK903" s="2"/>
      <c r="AL903" s="2"/>
      <c r="AM903" s="2"/>
      <c r="AN903" s="2" t="s">
        <v>87</v>
      </c>
      <c r="AO903" s="2" t="s">
        <v>10740</v>
      </c>
      <c r="AP903" s="2" t="s">
        <v>89</v>
      </c>
    </row>
    <row r="904" customFormat="false" ht="15" hidden="false" customHeight="false" outlineLevel="0" collapsed="false">
      <c r="A904" s="8" t="s">
        <v>10741</v>
      </c>
      <c r="B904" s="8" t="s">
        <v>10741</v>
      </c>
      <c r="C904" s="2" t="s">
        <v>10742</v>
      </c>
      <c r="D904" s="2" t="s">
        <v>556</v>
      </c>
      <c r="E904" s="2" t="s">
        <v>557</v>
      </c>
      <c r="F904" s="9" t="n">
        <f aca="false">Precios!R904</f>
        <v>969</v>
      </c>
      <c r="G904" s="2" t="n">
        <v>4</v>
      </c>
      <c r="H904" s="10" t="str">
        <f aca="false">Parámetros!$B$28</f>
        <v>Nuevo</v>
      </c>
      <c r="I904" s="10" t="str">
        <f aca="false">Parámetros!$B$29</f>
        <v>Clásica</v>
      </c>
      <c r="J904" s="11" t="s">
        <v>10743</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t="s">
        <v>10744</v>
      </c>
      <c r="P904" s="2" t="s">
        <v>10745</v>
      </c>
      <c r="Q904" s="2" t="s">
        <v>129</v>
      </c>
      <c r="R904" s="2" t="s">
        <v>1197</v>
      </c>
      <c r="S904" s="2"/>
      <c r="T904" s="2" t="s">
        <v>10746</v>
      </c>
      <c r="U904" s="2" t="n">
        <v>1</v>
      </c>
      <c r="V904" s="2" t="s">
        <v>77</v>
      </c>
      <c r="W904" s="2" t="n">
        <v>1</v>
      </c>
      <c r="X904" s="2" t="s">
        <v>10747</v>
      </c>
      <c r="Y904" s="2" t="s">
        <v>10748</v>
      </c>
      <c r="Z904" s="2" t="s">
        <v>80</v>
      </c>
      <c r="AA904" s="2" t="s">
        <v>81</v>
      </c>
      <c r="AB904" s="2"/>
      <c r="AC904" s="2"/>
      <c r="AD904" s="2" t="s">
        <v>1101</v>
      </c>
      <c r="AE904" s="2"/>
      <c r="AF904" s="2"/>
      <c r="AG904" s="2" t="s">
        <v>10749</v>
      </c>
      <c r="AH904" s="2" t="s">
        <v>10750</v>
      </c>
      <c r="AI904" s="2" t="s">
        <v>10751</v>
      </c>
      <c r="AJ904" s="2"/>
      <c r="AK904" s="2"/>
      <c r="AL904" s="2"/>
      <c r="AM904" s="2"/>
      <c r="AN904" s="2" t="s">
        <v>87</v>
      </c>
      <c r="AO904" s="2" t="s">
        <v>10752</v>
      </c>
      <c r="AP904" s="2" t="s">
        <v>89</v>
      </c>
    </row>
    <row r="905" customFormat="false" ht="15" hidden="false" customHeight="false" outlineLevel="0" collapsed="false">
      <c r="A905" s="8" t="s">
        <v>10753</v>
      </c>
      <c r="B905" s="8" t="s">
        <v>10753</v>
      </c>
      <c r="C905" s="2" t="s">
        <v>10754</v>
      </c>
      <c r="D905" s="2" t="s">
        <v>9784</v>
      </c>
      <c r="E905" s="2" t="s">
        <v>9785</v>
      </c>
      <c r="F905" s="9" t="n">
        <f aca="false">Precios!R905</f>
        <v>189</v>
      </c>
      <c r="G905" s="2" t="n">
        <v>51</v>
      </c>
      <c r="H905" s="10" t="str">
        <f aca="false">Parámetros!$B$28</f>
        <v>Nuevo</v>
      </c>
      <c r="I905" s="10" t="str">
        <f aca="false">Parámetros!$B$29</f>
        <v>Clásica</v>
      </c>
      <c r="J905" s="11" t="s">
        <v>10755</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t="s">
        <v>10756</v>
      </c>
      <c r="P905" s="2" t="s">
        <v>616</v>
      </c>
      <c r="Q905" s="2" t="s">
        <v>617</v>
      </c>
      <c r="R905" s="2" t="s">
        <v>9548</v>
      </c>
      <c r="S905" s="2" t="s">
        <v>9789</v>
      </c>
      <c r="T905" s="2" t="s">
        <v>10757</v>
      </c>
      <c r="U905" s="2" t="n">
        <v>25</v>
      </c>
      <c r="V905" s="2" t="s">
        <v>5247</v>
      </c>
      <c r="W905" s="2" t="n">
        <v>2</v>
      </c>
      <c r="X905" s="2"/>
      <c r="Y905" s="2"/>
      <c r="Z905" s="2"/>
      <c r="AA905" s="2"/>
      <c r="AB905" s="2"/>
      <c r="AC905" s="2"/>
      <c r="AD905" s="2"/>
      <c r="AE905" s="2"/>
      <c r="AF905" s="2"/>
      <c r="AG905" s="2" t="s">
        <v>10758</v>
      </c>
      <c r="AH905" s="2" t="s">
        <v>10759</v>
      </c>
      <c r="AI905" s="2" t="s">
        <v>10760</v>
      </c>
      <c r="AJ905" s="2"/>
      <c r="AK905" s="2"/>
      <c r="AL905" s="2"/>
      <c r="AM905" s="2"/>
      <c r="AN905" s="2" t="s">
        <v>175</v>
      </c>
      <c r="AO905" s="2" t="s">
        <v>10761</v>
      </c>
      <c r="AP905" s="2" t="s">
        <v>89</v>
      </c>
    </row>
    <row r="906" customFormat="false" ht="15" hidden="false" customHeight="false" outlineLevel="0" collapsed="false">
      <c r="A906" s="8" t="s">
        <v>10762</v>
      </c>
      <c r="B906" s="8" t="s">
        <v>10762</v>
      </c>
      <c r="C906" s="2" t="s">
        <v>10763</v>
      </c>
      <c r="D906" s="2" t="s">
        <v>445</v>
      </c>
      <c r="E906" s="2" t="s">
        <v>446</v>
      </c>
      <c r="F906" s="9" t="n">
        <f aca="false">Precios!R906</f>
        <v>927</v>
      </c>
      <c r="G906" s="2" t="n">
        <v>31</v>
      </c>
      <c r="H906" s="10" t="str">
        <f aca="false">Parámetros!$B$28</f>
        <v>Nuevo</v>
      </c>
      <c r="I906" s="10" t="str">
        <f aca="false">Parámetros!$B$29</f>
        <v>Clásica</v>
      </c>
      <c r="J906" s="11" t="s">
        <v>10764</v>
      </c>
      <c r="K906" s="10" t="str">
        <f aca="false">Parámetros!$B$30</f>
        <v>Mercado Envíos</v>
      </c>
      <c r="L906" s="2" t="str">
        <f aca="false">IF(F906&gt;=Parámetros!$B$7,"Envío gratis (obligatorio en Mercado Libre)",Parámetros!$B$31)</f>
        <v>Envío gratis (obligatorio en Mercado Libre)</v>
      </c>
      <c r="M906" s="10" t="str">
        <f aca="false">Parámetros!$B$32</f>
        <v>No acepto</v>
      </c>
      <c r="N906" s="10" t="str">
        <f aca="false">Parámetros!$B$33</f>
        <v>Sin garantía</v>
      </c>
      <c r="O906" s="2" t="s">
        <v>10765</v>
      </c>
      <c r="P906" s="2" t="s">
        <v>5921</v>
      </c>
      <c r="Q906" s="2" t="s">
        <v>897</v>
      </c>
      <c r="R906" s="2"/>
      <c r="S906" s="2"/>
      <c r="T906" s="2" t="s">
        <v>10766</v>
      </c>
      <c r="U906" s="2" t="n">
        <v>60</v>
      </c>
      <c r="V906" s="2" t="s">
        <v>77</v>
      </c>
      <c r="W906" s="2" t="n">
        <v>1</v>
      </c>
      <c r="X906" s="2" t="s">
        <v>5922</v>
      </c>
      <c r="Y906" s="2" t="s">
        <v>3650</v>
      </c>
      <c r="Z906" s="2" t="s">
        <v>136</v>
      </c>
      <c r="AA906" s="2" t="s">
        <v>1130</v>
      </c>
      <c r="AB906" s="2"/>
      <c r="AC906" s="2"/>
      <c r="AD906" s="2"/>
      <c r="AE906" s="2"/>
      <c r="AF906" s="2" t="s">
        <v>10767</v>
      </c>
      <c r="AG906" s="2" t="s">
        <v>10768</v>
      </c>
      <c r="AH906" s="2" t="s">
        <v>10769</v>
      </c>
      <c r="AI906" s="2" t="s">
        <v>10770</v>
      </c>
      <c r="AJ906" s="2"/>
      <c r="AK906" s="2"/>
      <c r="AL906" s="2"/>
      <c r="AM906" s="2"/>
      <c r="AN906" s="2" t="s">
        <v>87</v>
      </c>
      <c r="AO906" s="2" t="s">
        <v>10771</v>
      </c>
      <c r="AP906" s="2" t="s">
        <v>89</v>
      </c>
    </row>
    <row r="907" customFormat="false" ht="15" hidden="false" customHeight="false" outlineLevel="0" collapsed="false">
      <c r="A907" s="8" t="s">
        <v>10772</v>
      </c>
      <c r="B907" s="8" t="s">
        <v>10772</v>
      </c>
      <c r="C907" s="2" t="s">
        <v>10773</v>
      </c>
      <c r="D907" s="2" t="s">
        <v>331</v>
      </c>
      <c r="E907" s="2" t="s">
        <v>332</v>
      </c>
      <c r="F907" s="9" t="n">
        <f aca="false">Precios!R907</f>
        <v>69</v>
      </c>
      <c r="G907" s="2" t="n">
        <v>838</v>
      </c>
      <c r="H907" s="10" t="str">
        <f aca="false">Parámetros!$B$28</f>
        <v>Nuevo</v>
      </c>
      <c r="I907" s="10" t="str">
        <f aca="false">Parámetros!$B$29</f>
        <v>Clásica</v>
      </c>
      <c r="J907" s="11" t="s">
        <v>10774</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t="s">
        <v>10775</v>
      </c>
      <c r="P907" s="2" t="s">
        <v>10776</v>
      </c>
      <c r="Q907" s="2" t="s">
        <v>129</v>
      </c>
      <c r="R907" s="2"/>
      <c r="S907" s="2"/>
      <c r="T907" s="2" t="s">
        <v>7496</v>
      </c>
      <c r="U907" s="2" t="n">
        <v>12</v>
      </c>
      <c r="V907" s="2" t="s">
        <v>133</v>
      </c>
      <c r="W907" s="2" t="n">
        <v>12</v>
      </c>
      <c r="X907" s="2" t="s">
        <v>10777</v>
      </c>
      <c r="Y907" s="2" t="s">
        <v>2902</v>
      </c>
      <c r="Z907" s="2" t="s">
        <v>136</v>
      </c>
      <c r="AA907" s="2" t="s">
        <v>547</v>
      </c>
      <c r="AB907" s="2"/>
      <c r="AC907" s="2"/>
      <c r="AD907" s="2"/>
      <c r="AE907" s="2"/>
      <c r="AF907" s="2"/>
      <c r="AG907" s="2" t="s">
        <v>10778</v>
      </c>
      <c r="AH907" s="2" t="s">
        <v>10779</v>
      </c>
      <c r="AI907" s="2" t="s">
        <v>10780</v>
      </c>
      <c r="AJ907" s="2"/>
      <c r="AK907" s="2"/>
      <c r="AL907" s="2"/>
      <c r="AM907" s="2"/>
      <c r="AN907" s="2" t="s">
        <v>87</v>
      </c>
      <c r="AO907" s="2" t="s">
        <v>10781</v>
      </c>
      <c r="AP907" s="2" t="s">
        <v>89</v>
      </c>
    </row>
    <row r="908" customFormat="false" ht="15" hidden="false" customHeight="false" outlineLevel="0" collapsed="false">
      <c r="A908" s="8" t="s">
        <v>10782</v>
      </c>
      <c r="B908" s="8" t="s">
        <v>10782</v>
      </c>
      <c r="C908" s="2" t="s">
        <v>10783</v>
      </c>
      <c r="D908" s="2" t="s">
        <v>483</v>
      </c>
      <c r="E908" s="2" t="s">
        <v>484</v>
      </c>
      <c r="F908" s="9" t="n">
        <f aca="false">Precios!R908</f>
        <v>620</v>
      </c>
      <c r="G908" s="2" t="n">
        <v>0</v>
      </c>
      <c r="H908" s="10" t="str">
        <f aca="false">Parámetros!$B$28</f>
        <v>Nuevo</v>
      </c>
      <c r="I908" s="10" t="str">
        <f aca="false">Parámetros!$B$29</f>
        <v>Clásica</v>
      </c>
      <c r="J908" s="11" t="s">
        <v>10784</v>
      </c>
      <c r="K908" s="10" t="str">
        <f aca="false">Parámetros!$B$30</f>
        <v>Mercado Envíos</v>
      </c>
      <c r="L908" s="2" t="str">
        <f aca="false">IF(F908&gt;=Parámetros!$B$7,"Envío gratis (obligatorio en Mercado Libre)",Parámetros!$B$31)</f>
        <v>Envío gratis (obligatorio en Mercado Libre)</v>
      </c>
      <c r="M908" s="10" t="str">
        <f aca="false">Parámetros!$B$32</f>
        <v>No acepto</v>
      </c>
      <c r="N908" s="10" t="str">
        <f aca="false">Parámetros!$B$33</f>
        <v>Sin garantía</v>
      </c>
      <c r="O908" s="2" t="s">
        <v>10785</v>
      </c>
      <c r="P908" s="2" t="s">
        <v>8095</v>
      </c>
      <c r="Q908" s="2" t="s">
        <v>7514</v>
      </c>
      <c r="R908" s="2" t="s">
        <v>7117</v>
      </c>
      <c r="S908" s="2" t="s">
        <v>10786</v>
      </c>
      <c r="T908" s="2" t="s">
        <v>10787</v>
      </c>
      <c r="U908" s="2" t="n">
        <v>10</v>
      </c>
      <c r="V908" s="2" t="s">
        <v>77</v>
      </c>
      <c r="W908" s="2" t="n">
        <v>1</v>
      </c>
      <c r="X908" s="2" t="s">
        <v>10788</v>
      </c>
      <c r="Y908" s="2"/>
      <c r="Z908" s="2" t="s">
        <v>494</v>
      </c>
      <c r="AA908" s="2"/>
      <c r="AB908" s="2"/>
      <c r="AC908" s="2"/>
      <c r="AD908" s="2"/>
      <c r="AE908" s="2"/>
      <c r="AF908" s="2"/>
      <c r="AG908" s="2" t="s">
        <v>10789</v>
      </c>
      <c r="AH908" s="2" t="s">
        <v>10790</v>
      </c>
      <c r="AI908" s="2" t="s">
        <v>10791</v>
      </c>
      <c r="AJ908" s="2" t="s">
        <v>10792</v>
      </c>
      <c r="AK908" s="2"/>
      <c r="AL908" s="2"/>
      <c r="AM908" s="2"/>
      <c r="AN908" s="2" t="s">
        <v>87</v>
      </c>
      <c r="AO908" s="2" t="s">
        <v>10793</v>
      </c>
      <c r="AP908" s="2" t="s">
        <v>89</v>
      </c>
    </row>
    <row r="909" customFormat="false" ht="15" hidden="false" customHeight="false" outlineLevel="0" collapsed="false">
      <c r="A909" s="8" t="s">
        <v>10794</v>
      </c>
      <c r="B909" s="8" t="s">
        <v>10794</v>
      </c>
      <c r="C909" s="2" t="s">
        <v>10795</v>
      </c>
      <c r="D909" s="2" t="s">
        <v>6709</v>
      </c>
      <c r="E909" s="2" t="s">
        <v>6710</v>
      </c>
      <c r="F909" s="9" t="n">
        <f aca="false">Precios!R909</f>
        <v>187</v>
      </c>
      <c r="G909" s="2" t="n">
        <v>22</v>
      </c>
      <c r="H909" s="10" t="str">
        <f aca="false">Parámetros!$B$28</f>
        <v>Nuevo</v>
      </c>
      <c r="I909" s="10" t="str">
        <f aca="false">Parámetros!$B$29</f>
        <v>Clásica</v>
      </c>
      <c r="J909" s="11" t="s">
        <v>10796</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t="s">
        <v>10797</v>
      </c>
      <c r="P909" s="2" t="s">
        <v>10798</v>
      </c>
      <c r="Q909" s="2"/>
      <c r="R909" s="2" t="s">
        <v>6676</v>
      </c>
      <c r="S909" s="2" t="s">
        <v>3457</v>
      </c>
      <c r="T909" s="2" t="s">
        <v>3457</v>
      </c>
      <c r="U909" s="2" t="n">
        <v>150</v>
      </c>
      <c r="V909" s="2" t="s">
        <v>77</v>
      </c>
      <c r="W909" s="2" t="n">
        <v>1</v>
      </c>
      <c r="X909" s="2"/>
      <c r="Y909" s="2"/>
      <c r="Z909" s="2"/>
      <c r="AA909" s="2"/>
      <c r="AB909" s="2"/>
      <c r="AC909" s="2" t="s">
        <v>6676</v>
      </c>
      <c r="AD909" s="2" t="s">
        <v>1101</v>
      </c>
      <c r="AE909" s="2"/>
      <c r="AF909" s="2"/>
      <c r="AG909" s="2" t="s">
        <v>10799</v>
      </c>
      <c r="AH909" s="2" t="s">
        <v>10800</v>
      </c>
      <c r="AI909" s="2"/>
      <c r="AJ909" s="2"/>
      <c r="AK909" s="2"/>
      <c r="AL909" s="2"/>
      <c r="AM909" s="2"/>
      <c r="AN909" s="2" t="s">
        <v>175</v>
      </c>
      <c r="AO909" s="2" t="s">
        <v>10801</v>
      </c>
      <c r="AP909" s="2" t="s">
        <v>89</v>
      </c>
    </row>
    <row r="910" customFormat="false" ht="15" hidden="false" customHeight="false" outlineLevel="0" collapsed="false">
      <c r="A910" s="8" t="s">
        <v>10802</v>
      </c>
      <c r="B910" s="8" t="s">
        <v>10802</v>
      </c>
      <c r="C910" s="2" t="s">
        <v>10803</v>
      </c>
      <c r="D910" s="2" t="s">
        <v>5225</v>
      </c>
      <c r="E910" s="2" t="s">
        <v>5226</v>
      </c>
      <c r="F910" s="9" t="n">
        <f aca="false">Precios!R910</f>
        <v>137</v>
      </c>
      <c r="G910" s="2" t="n">
        <v>167</v>
      </c>
      <c r="H910" s="10" t="str">
        <f aca="false">Parámetros!$B$28</f>
        <v>Nuevo</v>
      </c>
      <c r="I910" s="10" t="str">
        <f aca="false">Parámetros!$B$29</f>
        <v>Clásica</v>
      </c>
      <c r="J910" s="11" t="s">
        <v>10804</v>
      </c>
      <c r="K910" s="10" t="str">
        <f aca="false">Parámetros!$B$30</f>
        <v>Mercado Envíos</v>
      </c>
      <c r="L910" s="2" t="str">
        <f aca="false">IF(F910&gt;=Parámetros!$B$7,"Envío gratis (obligatorio en Mercado Libre)",Parámetros!$B$31)</f>
        <v>A cargo del comprador</v>
      </c>
      <c r="M910" s="10" t="str">
        <f aca="false">Parámetros!$B$32</f>
        <v>No acepto</v>
      </c>
      <c r="N910" s="10" t="str">
        <f aca="false">Parámetros!$B$33</f>
        <v>Sin garantía</v>
      </c>
      <c r="O910" s="2" t="s">
        <v>10805</v>
      </c>
      <c r="P910" s="2" t="s">
        <v>6493</v>
      </c>
      <c r="Q910" s="2" t="s">
        <v>1830</v>
      </c>
      <c r="R910" s="2" t="s">
        <v>10806</v>
      </c>
      <c r="S910" s="2" t="s">
        <v>5232</v>
      </c>
      <c r="T910" s="2" t="s">
        <v>3695</v>
      </c>
      <c r="U910" s="2" t="n">
        <v>400</v>
      </c>
      <c r="V910" s="2" t="s">
        <v>77</v>
      </c>
      <c r="W910" s="2" t="n">
        <v>1</v>
      </c>
      <c r="X910" s="2"/>
      <c r="Y910" s="2"/>
      <c r="Z910" s="2"/>
      <c r="AA910" s="2"/>
      <c r="AB910" s="2"/>
      <c r="AC910" s="2"/>
      <c r="AD910" s="2"/>
      <c r="AE910" s="2" t="s">
        <v>8667</v>
      </c>
      <c r="AF910" s="2"/>
      <c r="AG910" s="2" t="s">
        <v>10807</v>
      </c>
      <c r="AH910" s="2" t="s">
        <v>10808</v>
      </c>
      <c r="AI910" s="2"/>
      <c r="AJ910" s="2"/>
      <c r="AK910" s="2"/>
      <c r="AL910" s="2"/>
      <c r="AM910" s="2"/>
      <c r="AN910" s="2" t="s">
        <v>175</v>
      </c>
      <c r="AO910" s="2" t="s">
        <v>10809</v>
      </c>
      <c r="AP910" s="2" t="s">
        <v>89</v>
      </c>
    </row>
    <row r="911" customFormat="false" ht="15" hidden="false" customHeight="false" outlineLevel="0" collapsed="false">
      <c r="A911" s="8" t="s">
        <v>10810</v>
      </c>
      <c r="B911" s="8" t="s">
        <v>10810</v>
      </c>
      <c r="C911" s="2" t="s">
        <v>10811</v>
      </c>
      <c r="D911" s="2" t="s">
        <v>350</v>
      </c>
      <c r="E911" s="2" t="s">
        <v>351</v>
      </c>
      <c r="F911" s="9" t="n">
        <f aca="false">Precios!R911</f>
        <v>179</v>
      </c>
      <c r="G911" s="2" t="n">
        <v>0</v>
      </c>
      <c r="H911" s="10" t="str">
        <f aca="false">Parámetros!$B$28</f>
        <v>Nuevo</v>
      </c>
      <c r="I911" s="10" t="str">
        <f aca="false">Parámetros!$B$29</f>
        <v>Clásica</v>
      </c>
      <c r="J911" s="11" t="s">
        <v>10812</v>
      </c>
      <c r="K911" s="10" t="str">
        <f aca="false">Parámetros!$B$30</f>
        <v>Mercado Envíos</v>
      </c>
      <c r="L911" s="2" t="str">
        <f aca="false">IF(F911&gt;=Parámetros!$B$7,"Envío gratis (obligatorio en Mercado Libre)",Parámetros!$B$31)</f>
        <v>A cargo del comprador</v>
      </c>
      <c r="M911" s="10" t="str">
        <f aca="false">Parámetros!$B$32</f>
        <v>No acepto</v>
      </c>
      <c r="N911" s="10" t="str">
        <f aca="false">Parámetros!$B$33</f>
        <v>Sin garantía</v>
      </c>
      <c r="O911" s="2" t="s">
        <v>10813</v>
      </c>
      <c r="P911" s="2" t="s">
        <v>10814</v>
      </c>
      <c r="Q911" s="2"/>
      <c r="R911" s="2" t="s">
        <v>10815</v>
      </c>
      <c r="S911" s="2"/>
      <c r="T911" s="2" t="s">
        <v>10816</v>
      </c>
      <c r="U911" s="2" t="n">
        <v>50</v>
      </c>
      <c r="V911" s="2" t="s">
        <v>100</v>
      </c>
      <c r="W911" s="2" t="n">
        <v>1</v>
      </c>
      <c r="X911" s="2" t="s">
        <v>10817</v>
      </c>
      <c r="Y911" s="2" t="s">
        <v>10818</v>
      </c>
      <c r="Z911" s="2" t="s">
        <v>8595</v>
      </c>
      <c r="AA911" s="2" t="s">
        <v>81</v>
      </c>
      <c r="AB911" s="2"/>
      <c r="AC911" s="2"/>
      <c r="AD911" s="2"/>
      <c r="AE911" s="2"/>
      <c r="AF911" s="2"/>
      <c r="AG911" s="2" t="s">
        <v>10819</v>
      </c>
      <c r="AH911" s="2" t="s">
        <v>10820</v>
      </c>
      <c r="AI911" s="2"/>
      <c r="AJ911" s="2"/>
      <c r="AK911" s="2"/>
      <c r="AL911" s="2"/>
      <c r="AM911" s="2"/>
      <c r="AN911" s="2" t="s">
        <v>87</v>
      </c>
      <c r="AO911" s="2" t="s">
        <v>10821</v>
      </c>
      <c r="AP911" s="2" t="s">
        <v>89</v>
      </c>
    </row>
    <row r="912" customFormat="false" ht="15" hidden="false" customHeight="false" outlineLevel="0" collapsed="false">
      <c r="A912" s="8" t="s">
        <v>10822</v>
      </c>
      <c r="B912" s="8" t="s">
        <v>10822</v>
      </c>
      <c r="C912" s="2" t="s">
        <v>10823</v>
      </c>
      <c r="D912" s="2" t="s">
        <v>7008</v>
      </c>
      <c r="E912" s="2" t="s">
        <v>7009</v>
      </c>
      <c r="F912" s="9" t="n">
        <f aca="false">Precios!R912</f>
        <v>70</v>
      </c>
      <c r="G912" s="2" t="n">
        <v>84</v>
      </c>
      <c r="H912" s="10" t="str">
        <f aca="false">Parámetros!$B$28</f>
        <v>Nuevo</v>
      </c>
      <c r="I912" s="10" t="str">
        <f aca="false">Parámetros!$B$29</f>
        <v>Clásica</v>
      </c>
      <c r="J912" s="11" t="s">
        <v>10824</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c r="P912" s="2" t="s">
        <v>847</v>
      </c>
      <c r="Q912" s="2"/>
      <c r="R912" s="2"/>
      <c r="S912" s="2" t="s">
        <v>7011</v>
      </c>
      <c r="T912" s="2" t="s">
        <v>10825</v>
      </c>
      <c r="U912" s="2" t="n">
        <v>500</v>
      </c>
      <c r="V912" s="2" t="s">
        <v>77</v>
      </c>
      <c r="W912" s="2" t="n">
        <v>1</v>
      </c>
      <c r="X912" s="2" t="s">
        <v>1995</v>
      </c>
      <c r="Y912" s="2" t="s">
        <v>10826</v>
      </c>
      <c r="Z912" s="2" t="s">
        <v>8595</v>
      </c>
      <c r="AA912" s="2"/>
      <c r="AB912" s="2"/>
      <c r="AC912" s="2"/>
      <c r="AD912" s="2"/>
      <c r="AE912" s="2"/>
      <c r="AF912" s="2"/>
      <c r="AG912" s="2" t="s">
        <v>10827</v>
      </c>
      <c r="AH912" s="2" t="s">
        <v>10828</v>
      </c>
      <c r="AI912" s="2"/>
      <c r="AJ912" s="2"/>
      <c r="AK912" s="2"/>
      <c r="AL912" s="2"/>
      <c r="AM912" s="2"/>
      <c r="AN912" s="2" t="s">
        <v>87</v>
      </c>
      <c r="AO912" s="2" t="s">
        <v>10829</v>
      </c>
      <c r="AP912" s="2" t="s">
        <v>89</v>
      </c>
    </row>
    <row r="913" customFormat="false" ht="15" hidden="false" customHeight="false" outlineLevel="0" collapsed="false">
      <c r="A913" s="8" t="s">
        <v>10830</v>
      </c>
      <c r="B913" s="8" t="s">
        <v>10830</v>
      </c>
      <c r="C913" s="2" t="s">
        <v>10831</v>
      </c>
      <c r="D913" s="2" t="s">
        <v>8491</v>
      </c>
      <c r="E913" s="2" t="s">
        <v>8492</v>
      </c>
      <c r="F913" s="9" t="n">
        <f aca="false">Precios!R913</f>
        <v>591</v>
      </c>
      <c r="G913" s="2" t="n">
        <v>32</v>
      </c>
      <c r="H913" s="10" t="str">
        <f aca="false">Parámetros!$B$28</f>
        <v>Nuevo</v>
      </c>
      <c r="I913" s="10" t="str">
        <f aca="false">Parámetros!$B$29</f>
        <v>Clásica</v>
      </c>
      <c r="J913" s="11" t="s">
        <v>10832</v>
      </c>
      <c r="K913" s="10" t="str">
        <f aca="false">Parámetros!$B$30</f>
        <v>Mercado Envíos</v>
      </c>
      <c r="L913" s="2" t="str">
        <f aca="false">IF(F913&gt;=Parámetros!$B$7,"Envío gratis (obligatorio en Mercado Libre)",Parámetros!$B$31)</f>
        <v>Envío gratis (obligatorio en Mercado Libre)</v>
      </c>
      <c r="M913" s="10" t="str">
        <f aca="false">Parámetros!$B$32</f>
        <v>No acepto</v>
      </c>
      <c r="N913" s="10" t="str">
        <f aca="false">Parámetros!$B$33</f>
        <v>Sin garantía</v>
      </c>
      <c r="O913" s="2" t="s">
        <v>10833</v>
      </c>
      <c r="P913" s="2" t="s">
        <v>8495</v>
      </c>
      <c r="Q913" s="2" t="s">
        <v>8496</v>
      </c>
      <c r="R913" s="2" t="s">
        <v>10834</v>
      </c>
      <c r="S913" s="2" t="s">
        <v>10835</v>
      </c>
      <c r="T913" s="2" t="s">
        <v>10836</v>
      </c>
      <c r="U913" s="2"/>
      <c r="V913" s="2"/>
      <c r="W913" s="2" t="n">
        <v>1</v>
      </c>
      <c r="X913" s="2"/>
      <c r="Y913" s="2"/>
      <c r="Z913" s="2"/>
      <c r="AA913" s="2"/>
      <c r="AB913" s="2"/>
      <c r="AC913" s="2"/>
      <c r="AD913" s="2"/>
      <c r="AE913" s="2"/>
      <c r="AF913" s="2"/>
      <c r="AG913" s="2" t="s">
        <v>10837</v>
      </c>
      <c r="AH913" s="2" t="s">
        <v>10838</v>
      </c>
      <c r="AI913" s="2" t="s">
        <v>10839</v>
      </c>
      <c r="AJ913" s="2" t="s">
        <v>10840</v>
      </c>
      <c r="AK913" s="2"/>
      <c r="AL913" s="2"/>
      <c r="AM913" s="2"/>
      <c r="AN913" s="2" t="s">
        <v>87</v>
      </c>
      <c r="AO913" s="2" t="s">
        <v>10841</v>
      </c>
      <c r="AP913" s="2" t="s">
        <v>89</v>
      </c>
    </row>
    <row r="914" customFormat="false" ht="15" hidden="false" customHeight="false" outlineLevel="0" collapsed="false">
      <c r="A914" s="8" t="s">
        <v>10842</v>
      </c>
      <c r="B914" s="8" t="s">
        <v>10842</v>
      </c>
      <c r="C914" s="2" t="s">
        <v>10843</v>
      </c>
      <c r="D914" s="2" t="s">
        <v>303</v>
      </c>
      <c r="E914" s="2" t="s">
        <v>304</v>
      </c>
      <c r="F914" s="9" t="n">
        <f aca="false">Precios!R914</f>
        <v>473.21</v>
      </c>
      <c r="G914" s="2" t="n">
        <v>12</v>
      </c>
      <c r="H914" s="10" t="str">
        <f aca="false">Parámetros!$B$28</f>
        <v>Nuevo</v>
      </c>
      <c r="I914" s="10" t="str">
        <f aca="false">Parámetros!$B$29</f>
        <v>Clásica</v>
      </c>
      <c r="J914" s="11" t="s">
        <v>10844</v>
      </c>
      <c r="K914" s="10" t="str">
        <f aca="false">Parámetros!$B$30</f>
        <v>Mercado Envíos</v>
      </c>
      <c r="L914" s="2" t="str">
        <f aca="false">IF(F914&gt;=Parámetros!$B$7,"Envío gratis (obligatorio en Mercado Libre)",Parámetros!$B$31)</f>
        <v>Envío gratis (obligatorio en Mercado Libre)</v>
      </c>
      <c r="M914" s="10" t="str">
        <f aca="false">Parámetros!$B$32</f>
        <v>No acepto</v>
      </c>
      <c r="N914" s="10" t="str">
        <f aca="false">Parámetros!$B$33</f>
        <v>Sin garantía</v>
      </c>
      <c r="O914" s="2" t="s">
        <v>10845</v>
      </c>
      <c r="P914" s="2" t="s">
        <v>10846</v>
      </c>
      <c r="Q914" s="2" t="s">
        <v>3066</v>
      </c>
      <c r="R914" s="2"/>
      <c r="S914" s="2"/>
      <c r="T914" s="2" t="s">
        <v>5388</v>
      </c>
      <c r="U914" s="2" t="n">
        <v>30</v>
      </c>
      <c r="V914" s="2" t="s">
        <v>220</v>
      </c>
      <c r="W914" s="2" t="n">
        <v>1</v>
      </c>
      <c r="X914" s="2" t="s">
        <v>10847</v>
      </c>
      <c r="Y914" s="2"/>
      <c r="Z914" s="2" t="s">
        <v>136</v>
      </c>
      <c r="AA914" s="2"/>
      <c r="AB914" s="2"/>
      <c r="AC914" s="2"/>
      <c r="AD914" s="2" t="s">
        <v>566</v>
      </c>
      <c r="AE914" s="2"/>
      <c r="AF914" s="2"/>
      <c r="AG914" s="2" t="s">
        <v>10848</v>
      </c>
      <c r="AH914" s="2" t="s">
        <v>10849</v>
      </c>
      <c r="AI914" s="2" t="s">
        <v>10850</v>
      </c>
      <c r="AJ914" s="2" t="s">
        <v>10851</v>
      </c>
      <c r="AK914" s="2"/>
      <c r="AL914" s="2"/>
      <c r="AM914" s="2"/>
      <c r="AN914" s="2" t="s">
        <v>87</v>
      </c>
      <c r="AO914" s="2" t="s">
        <v>10852</v>
      </c>
      <c r="AP914" s="2" t="s">
        <v>89</v>
      </c>
    </row>
    <row r="915" customFormat="false" ht="15" hidden="false" customHeight="false" outlineLevel="0" collapsed="false">
      <c r="A915" s="8" t="s">
        <v>10853</v>
      </c>
      <c r="B915" s="8" t="s">
        <v>10853</v>
      </c>
      <c r="C915" s="2" t="s">
        <v>10854</v>
      </c>
      <c r="D915" s="2" t="s">
        <v>8032</v>
      </c>
      <c r="E915" s="2" t="s">
        <v>8033</v>
      </c>
      <c r="F915" s="9" t="n">
        <f aca="false">Precios!R915</f>
        <v>196</v>
      </c>
      <c r="G915" s="2" t="n">
        <v>212</v>
      </c>
      <c r="H915" s="10" t="str">
        <f aca="false">Parámetros!$B$28</f>
        <v>Nuevo</v>
      </c>
      <c r="I915" s="10" t="str">
        <f aca="false">Parámetros!$B$29</f>
        <v>Clásica</v>
      </c>
      <c r="J915" s="11" t="s">
        <v>10855</v>
      </c>
      <c r="K915" s="10" t="str">
        <f aca="false">Parámetros!$B$30</f>
        <v>Mercado Envíos</v>
      </c>
      <c r="L915" s="2" t="str">
        <f aca="false">IF(F915&gt;=Parámetros!$B$7,"Envío gratis (obligatorio en Mercado Libre)",Parámetros!$B$31)</f>
        <v>A cargo del comprador</v>
      </c>
      <c r="M915" s="10" t="str">
        <f aca="false">Parámetros!$B$32</f>
        <v>No acepto</v>
      </c>
      <c r="N915" s="10" t="str">
        <f aca="false">Parámetros!$B$33</f>
        <v>Sin garantía</v>
      </c>
      <c r="O915" s="2" t="s">
        <v>10856</v>
      </c>
      <c r="P915" s="2" t="s">
        <v>8036</v>
      </c>
      <c r="Q915" s="2" t="s">
        <v>8036</v>
      </c>
      <c r="R915" s="2" t="s">
        <v>10857</v>
      </c>
      <c r="S915" s="2" t="s">
        <v>10858</v>
      </c>
      <c r="T915" s="2" t="s">
        <v>10859</v>
      </c>
      <c r="U915" s="2" t="n">
        <v>270</v>
      </c>
      <c r="V915" s="2" t="s">
        <v>77</v>
      </c>
      <c r="W915" s="2" t="n">
        <v>1</v>
      </c>
      <c r="X915" s="2"/>
      <c r="Y915" s="2"/>
      <c r="Z915" s="2"/>
      <c r="AA915" s="2" t="s">
        <v>10860</v>
      </c>
      <c r="AB915" s="2"/>
      <c r="AC915" s="2"/>
      <c r="AD915" s="2"/>
      <c r="AE915" s="2"/>
      <c r="AF915" s="2"/>
      <c r="AG915" s="2" t="s">
        <v>10861</v>
      </c>
      <c r="AH915" s="2" t="s">
        <v>10862</v>
      </c>
      <c r="AI915" s="2" t="s">
        <v>10863</v>
      </c>
      <c r="AJ915" s="2" t="s">
        <v>10864</v>
      </c>
      <c r="AK915" s="2"/>
      <c r="AL915" s="2"/>
      <c r="AM915" s="2"/>
      <c r="AN915" s="2" t="s">
        <v>175</v>
      </c>
      <c r="AO915" s="2" t="s">
        <v>10865</v>
      </c>
      <c r="AP915" s="2" t="s">
        <v>89</v>
      </c>
    </row>
    <row r="916" customFormat="false" ht="15" hidden="false" customHeight="false" outlineLevel="0" collapsed="false">
      <c r="A916" s="8" t="s">
        <v>10866</v>
      </c>
      <c r="B916" s="8" t="s">
        <v>10866</v>
      </c>
      <c r="C916" s="2" t="s">
        <v>10867</v>
      </c>
      <c r="D916" s="2" t="s">
        <v>750</v>
      </c>
      <c r="E916" s="2" t="s">
        <v>751</v>
      </c>
      <c r="F916" s="9" t="n">
        <f aca="false">Precios!R916</f>
        <v>1394</v>
      </c>
      <c r="G916" s="2" t="n">
        <v>0</v>
      </c>
      <c r="H916" s="10" t="str">
        <f aca="false">Parámetros!$B$28</f>
        <v>Nuevo</v>
      </c>
      <c r="I916" s="10" t="str">
        <f aca="false">Parámetros!$B$29</f>
        <v>Clásica</v>
      </c>
      <c r="J916" s="11" t="s">
        <v>10868</v>
      </c>
      <c r="K916" s="10" t="str">
        <f aca="false">Parámetros!$B$30</f>
        <v>Mercado Envíos</v>
      </c>
      <c r="L916" s="2" t="str">
        <f aca="false">IF(F916&gt;=Parámetros!$B$7,"Envío gratis (obligatorio en Mercado Libre)",Parámetros!$B$31)</f>
        <v>Envío gratis (obligatorio en Mercado Libre)</v>
      </c>
      <c r="M916" s="10" t="str">
        <f aca="false">Parámetros!$B$32</f>
        <v>No acepto</v>
      </c>
      <c r="N916" s="10" t="str">
        <f aca="false">Parámetros!$B$33</f>
        <v>Sin garantía</v>
      </c>
      <c r="O916" s="2" t="s">
        <v>10869</v>
      </c>
      <c r="P916" s="2" t="s">
        <v>10870</v>
      </c>
      <c r="Q916" s="2" t="s">
        <v>1523</v>
      </c>
      <c r="R916" s="2"/>
      <c r="S916" s="2"/>
      <c r="T916" s="2" t="s">
        <v>10871</v>
      </c>
      <c r="U916" s="2" t="n">
        <v>120</v>
      </c>
      <c r="V916" s="2" t="s">
        <v>2684</v>
      </c>
      <c r="W916" s="2" t="n">
        <v>1</v>
      </c>
      <c r="X916" s="2" t="s">
        <v>10872</v>
      </c>
      <c r="Y916" s="2" t="s">
        <v>10873</v>
      </c>
      <c r="Z916" s="2" t="s">
        <v>10874</v>
      </c>
      <c r="AA916" s="2" t="s">
        <v>10875</v>
      </c>
      <c r="AB916" s="2"/>
      <c r="AC916" s="2"/>
      <c r="AD916" s="2"/>
      <c r="AE916" s="2"/>
      <c r="AF916" s="2" t="s">
        <v>10876</v>
      </c>
      <c r="AG916" s="2" t="s">
        <v>10877</v>
      </c>
      <c r="AH916" s="2" t="s">
        <v>10878</v>
      </c>
      <c r="AI916" s="2" t="s">
        <v>10879</v>
      </c>
      <c r="AJ916" s="2"/>
      <c r="AK916" s="2"/>
      <c r="AL916" s="2"/>
      <c r="AM916" s="2"/>
      <c r="AN916" s="2" t="s">
        <v>87</v>
      </c>
      <c r="AO916" s="2" t="s">
        <v>10880</v>
      </c>
      <c r="AP916" s="2" t="s">
        <v>89</v>
      </c>
    </row>
    <row r="917" customFormat="false" ht="15" hidden="false" customHeight="false" outlineLevel="0" collapsed="false">
      <c r="A917" s="8" t="s">
        <v>10881</v>
      </c>
      <c r="B917" s="8" t="s">
        <v>10881</v>
      </c>
      <c r="C917" s="2" t="s">
        <v>10882</v>
      </c>
      <c r="D917" s="2" t="s">
        <v>1811</v>
      </c>
      <c r="E917" s="2" t="s">
        <v>1812</v>
      </c>
      <c r="F917" s="9" t="n">
        <f aca="false">Precios!R917</f>
        <v>141</v>
      </c>
      <c r="G917" s="2" t="n">
        <v>0</v>
      </c>
      <c r="H917" s="10" t="str">
        <f aca="false">Parámetros!$B$28</f>
        <v>Nuevo</v>
      </c>
      <c r="I917" s="10" t="str">
        <f aca="false">Parámetros!$B$29</f>
        <v>Clásica</v>
      </c>
      <c r="J917" s="11" t="s">
        <v>10883</v>
      </c>
      <c r="K917" s="10" t="str">
        <f aca="false">Parámetros!$B$30</f>
        <v>Mercado Envíos</v>
      </c>
      <c r="L917" s="2" t="str">
        <f aca="false">IF(F917&gt;=Parámetros!$B$7,"Envío gratis (obligatorio en Mercado Libre)",Parámetros!$B$31)</f>
        <v>A cargo del comprador</v>
      </c>
      <c r="M917" s="10" t="str">
        <f aca="false">Parámetros!$B$32</f>
        <v>No acepto</v>
      </c>
      <c r="N917" s="10" t="str">
        <f aca="false">Parámetros!$B$33</f>
        <v>Sin garantía</v>
      </c>
      <c r="O917" s="2"/>
      <c r="P917" s="2" t="s">
        <v>7274</v>
      </c>
      <c r="Q917" s="2" t="s">
        <v>10884</v>
      </c>
      <c r="R917" s="2"/>
      <c r="S917" s="2" t="s">
        <v>10885</v>
      </c>
      <c r="T917" s="2" t="s">
        <v>3946</v>
      </c>
      <c r="U917" s="2" t="n">
        <v>110</v>
      </c>
      <c r="V917" s="2" t="s">
        <v>100</v>
      </c>
      <c r="W917" s="2" t="n">
        <v>1</v>
      </c>
      <c r="X917" s="2" t="s">
        <v>6850</v>
      </c>
      <c r="Y917" s="2" t="s">
        <v>7278</v>
      </c>
      <c r="Z917" s="2" t="s">
        <v>341</v>
      </c>
      <c r="AA917" s="2"/>
      <c r="AB917" s="2"/>
      <c r="AC917" s="2"/>
      <c r="AD917" s="2"/>
      <c r="AE917" s="2"/>
      <c r="AF917" s="2"/>
      <c r="AG917" s="2" t="s">
        <v>10886</v>
      </c>
      <c r="AH917" s="2" t="s">
        <v>10887</v>
      </c>
      <c r="AI917" s="2" t="s">
        <v>10888</v>
      </c>
      <c r="AJ917" s="2"/>
      <c r="AK917" s="2"/>
      <c r="AL917" s="2"/>
      <c r="AM917" s="2"/>
      <c r="AN917" s="2" t="s">
        <v>87</v>
      </c>
      <c r="AO917" s="2" t="s">
        <v>10889</v>
      </c>
      <c r="AP917" s="2" t="s">
        <v>89</v>
      </c>
    </row>
    <row r="918" customFormat="false" ht="15" hidden="false" customHeight="false" outlineLevel="0" collapsed="false">
      <c r="A918" s="8" t="s">
        <v>10890</v>
      </c>
      <c r="B918" s="8" t="s">
        <v>10890</v>
      </c>
      <c r="C918" s="2" t="s">
        <v>10891</v>
      </c>
      <c r="D918" s="2" t="s">
        <v>144</v>
      </c>
      <c r="E918" s="2" t="s">
        <v>145</v>
      </c>
      <c r="F918" s="9" t="n">
        <f aca="false">Precios!R918</f>
        <v>525</v>
      </c>
      <c r="G918" s="2" t="n">
        <v>85</v>
      </c>
      <c r="H918" s="10" t="str">
        <f aca="false">Parámetros!$B$28</f>
        <v>Nuevo</v>
      </c>
      <c r="I918" s="10" t="str">
        <f aca="false">Parámetros!$B$29</f>
        <v>Clásica</v>
      </c>
      <c r="J918" s="11" t="s">
        <v>10892</v>
      </c>
      <c r="K918" s="10" t="str">
        <f aca="false">Parámetros!$B$30</f>
        <v>Mercado Envíos</v>
      </c>
      <c r="L918" s="2" t="str">
        <f aca="false">IF(F918&gt;=Parámetros!$B$7,"Envío gratis (obligatorio en Mercado Libre)",Parámetros!$B$31)</f>
        <v>Envío gratis (obligatorio en Mercado Libre)</v>
      </c>
      <c r="M918" s="10" t="str">
        <f aca="false">Parámetros!$B$32</f>
        <v>No acepto</v>
      </c>
      <c r="N918" s="10" t="str">
        <f aca="false">Parámetros!$B$33</f>
        <v>Sin garantía</v>
      </c>
      <c r="O918" s="2" t="s">
        <v>10893</v>
      </c>
      <c r="P918" s="2" t="s">
        <v>10894</v>
      </c>
      <c r="Q918" s="2" t="s">
        <v>962</v>
      </c>
      <c r="R918" s="2"/>
      <c r="S918" s="2" t="s">
        <v>8257</v>
      </c>
      <c r="T918" s="2" t="s">
        <v>10895</v>
      </c>
      <c r="U918" s="2" t="n">
        <v>4</v>
      </c>
      <c r="V918" s="2" t="s">
        <v>544</v>
      </c>
      <c r="W918" s="2" t="n">
        <v>4</v>
      </c>
      <c r="X918" s="2" t="s">
        <v>10896</v>
      </c>
      <c r="Y918" s="2" t="s">
        <v>10897</v>
      </c>
      <c r="Z918" s="2" t="s">
        <v>136</v>
      </c>
      <c r="AA918" s="2"/>
      <c r="AB918" s="2"/>
      <c r="AC918" s="2" t="s">
        <v>2856</v>
      </c>
      <c r="AD918" s="2"/>
      <c r="AE918" s="2"/>
      <c r="AF918" s="2" t="s">
        <v>10898</v>
      </c>
      <c r="AG918" s="2" t="s">
        <v>10899</v>
      </c>
      <c r="AH918" s="2" t="s">
        <v>10900</v>
      </c>
      <c r="AI918" s="2" t="s">
        <v>10901</v>
      </c>
      <c r="AJ918" s="2" t="s">
        <v>10902</v>
      </c>
      <c r="AK918" s="2"/>
      <c r="AL918" s="2"/>
      <c r="AM918" s="2"/>
      <c r="AN918" s="2" t="s">
        <v>87</v>
      </c>
      <c r="AO918" s="2" t="s">
        <v>10903</v>
      </c>
      <c r="AP918" s="2" t="s">
        <v>89</v>
      </c>
    </row>
    <row r="919" customFormat="false" ht="15" hidden="false" customHeight="false" outlineLevel="0" collapsed="false">
      <c r="A919" s="8" t="s">
        <v>10904</v>
      </c>
      <c r="B919" s="8" t="s">
        <v>10904</v>
      </c>
      <c r="C919" s="2" t="s">
        <v>10905</v>
      </c>
      <c r="D919" s="2" t="s">
        <v>144</v>
      </c>
      <c r="E919" s="2" t="s">
        <v>145</v>
      </c>
      <c r="F919" s="9" t="n">
        <f aca="false">Precios!R919</f>
        <v>449</v>
      </c>
      <c r="G919" s="2" t="n">
        <v>334</v>
      </c>
      <c r="H919" s="10" t="str">
        <f aca="false">Parámetros!$B$28</f>
        <v>Nuevo</v>
      </c>
      <c r="I919" s="10" t="str">
        <f aca="false">Parámetros!$B$29</f>
        <v>Clásica</v>
      </c>
      <c r="J919" s="11" t="s">
        <v>10906</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t="s">
        <v>10907</v>
      </c>
      <c r="P919" s="2" t="s">
        <v>10908</v>
      </c>
      <c r="Q919" s="2" t="s">
        <v>10909</v>
      </c>
      <c r="R919" s="2"/>
      <c r="S919" s="2"/>
      <c r="T919" s="2" t="s">
        <v>5556</v>
      </c>
      <c r="U919" s="2" t="n">
        <v>28</v>
      </c>
      <c r="V919" s="2" t="s">
        <v>133</v>
      </c>
      <c r="W919" s="2" t="n">
        <v>1</v>
      </c>
      <c r="X919" s="2" t="s">
        <v>10910</v>
      </c>
      <c r="Y919" s="2" t="s">
        <v>4754</v>
      </c>
      <c r="Z919" s="2" t="s">
        <v>136</v>
      </c>
      <c r="AA919" s="2"/>
      <c r="AB919" s="2"/>
      <c r="AC919" s="2"/>
      <c r="AD919" s="2"/>
      <c r="AE919" s="2"/>
      <c r="AF919" s="2"/>
      <c r="AG919" s="2" t="s">
        <v>6412</v>
      </c>
      <c r="AH919" s="2" t="s">
        <v>10911</v>
      </c>
      <c r="AI919" s="2" t="s">
        <v>10912</v>
      </c>
      <c r="AJ919" s="2"/>
      <c r="AK919" s="2"/>
      <c r="AL919" s="2"/>
      <c r="AM919" s="2"/>
      <c r="AN919" s="2" t="s">
        <v>87</v>
      </c>
      <c r="AO919" s="2" t="s">
        <v>10913</v>
      </c>
      <c r="AP919" s="2" t="s">
        <v>89</v>
      </c>
    </row>
    <row r="920" customFormat="false" ht="15" hidden="false" customHeight="false" outlineLevel="0" collapsed="false">
      <c r="A920" s="8" t="s">
        <v>10914</v>
      </c>
      <c r="B920" s="8" t="s">
        <v>10914</v>
      </c>
      <c r="C920" s="2" t="s">
        <v>10915</v>
      </c>
      <c r="D920" s="2" t="s">
        <v>5369</v>
      </c>
      <c r="E920" s="2" t="s">
        <v>5370</v>
      </c>
      <c r="F920" s="9" t="n">
        <f aca="false">Precios!R920</f>
        <v>188</v>
      </c>
      <c r="G920" s="2" t="n">
        <v>432</v>
      </c>
      <c r="H920" s="10" t="str">
        <f aca="false">Parámetros!$B$28</f>
        <v>Nuevo</v>
      </c>
      <c r="I920" s="10" t="str">
        <f aca="false">Parámetros!$B$29</f>
        <v>Clásica</v>
      </c>
      <c r="J920" s="11" t="s">
        <v>10916</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c r="P920" s="2" t="s">
        <v>10917</v>
      </c>
      <c r="Q920" s="2" t="s">
        <v>10918</v>
      </c>
      <c r="R920" s="2" t="s">
        <v>6366</v>
      </c>
      <c r="S920" s="2" t="s">
        <v>10919</v>
      </c>
      <c r="T920" s="2" t="s">
        <v>6367</v>
      </c>
      <c r="U920" s="2" t="n">
        <v>30</v>
      </c>
      <c r="V920" s="2" t="s">
        <v>805</v>
      </c>
      <c r="W920" s="2" t="n">
        <v>30</v>
      </c>
      <c r="X920" s="2"/>
      <c r="Y920" s="2"/>
      <c r="Z920" s="2"/>
      <c r="AA920" s="2"/>
      <c r="AB920" s="2"/>
      <c r="AC920" s="2"/>
      <c r="AD920" s="2"/>
      <c r="AE920" s="2"/>
      <c r="AF920" s="2"/>
      <c r="AG920" s="2" t="s">
        <v>10920</v>
      </c>
      <c r="AH920" s="2" t="s">
        <v>10921</v>
      </c>
      <c r="AI920" s="2" t="s">
        <v>10922</v>
      </c>
      <c r="AJ920" s="2" t="s">
        <v>10923</v>
      </c>
      <c r="AK920" s="2"/>
      <c r="AL920" s="2"/>
      <c r="AM920" s="2"/>
      <c r="AN920" s="2" t="s">
        <v>87</v>
      </c>
      <c r="AO920" s="2" t="s">
        <v>10924</v>
      </c>
      <c r="AP920" s="2" t="s">
        <v>89</v>
      </c>
    </row>
    <row r="921" customFormat="false" ht="15" hidden="false" customHeight="false" outlineLevel="0" collapsed="false">
      <c r="A921" s="8" t="s">
        <v>10925</v>
      </c>
      <c r="B921" s="8" t="s">
        <v>10925</v>
      </c>
      <c r="C921" s="2" t="s">
        <v>10926</v>
      </c>
      <c r="D921" s="2" t="s">
        <v>240</v>
      </c>
      <c r="E921" s="2" t="s">
        <v>241</v>
      </c>
      <c r="F921" s="9" t="n">
        <f aca="false">Precios!R921</f>
        <v>146</v>
      </c>
      <c r="G921" s="2" t="n">
        <v>91</v>
      </c>
      <c r="H921" s="10" t="str">
        <f aca="false">Parámetros!$B$28</f>
        <v>Nuevo</v>
      </c>
      <c r="I921" s="10" t="str">
        <f aca="false">Parámetros!$B$29</f>
        <v>Clásica</v>
      </c>
      <c r="J921" s="11" t="s">
        <v>10927</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c r="P921" s="2" t="s">
        <v>8009</v>
      </c>
      <c r="Q921" s="2" t="s">
        <v>3066</v>
      </c>
      <c r="R921" s="2"/>
      <c r="S921" s="2"/>
      <c r="T921" s="2" t="s">
        <v>7414</v>
      </c>
      <c r="U921" s="2" t="n">
        <v>10</v>
      </c>
      <c r="V921" s="2" t="s">
        <v>133</v>
      </c>
      <c r="W921" s="2" t="n">
        <v>1</v>
      </c>
      <c r="X921" s="2" t="s">
        <v>8011</v>
      </c>
      <c r="Y921" s="2" t="s">
        <v>4754</v>
      </c>
      <c r="Z921" s="2" t="s">
        <v>136</v>
      </c>
      <c r="AA921" s="2"/>
      <c r="AB921" s="2"/>
      <c r="AC921" s="2"/>
      <c r="AD921" s="2"/>
      <c r="AE921" s="2"/>
      <c r="AF921" s="2" t="s">
        <v>10928</v>
      </c>
      <c r="AG921" s="2" t="s">
        <v>10929</v>
      </c>
      <c r="AH921" s="2" t="s">
        <v>10930</v>
      </c>
      <c r="AI921" s="2" t="s">
        <v>10931</v>
      </c>
      <c r="AJ921" s="2" t="s">
        <v>10932</v>
      </c>
      <c r="AK921" s="2"/>
      <c r="AL921" s="2"/>
      <c r="AM921" s="2"/>
      <c r="AN921" s="2" t="s">
        <v>87</v>
      </c>
      <c r="AO921" s="2" t="s">
        <v>10933</v>
      </c>
      <c r="AP921" s="2" t="s">
        <v>89</v>
      </c>
    </row>
    <row r="922" customFormat="false" ht="15" hidden="false" customHeight="false" outlineLevel="0" collapsed="false">
      <c r="A922" s="8" t="s">
        <v>10934</v>
      </c>
      <c r="B922" s="8" t="s">
        <v>10934</v>
      </c>
      <c r="C922" s="2" t="s">
        <v>10935</v>
      </c>
      <c r="D922" s="2" t="s">
        <v>2644</v>
      </c>
      <c r="E922" s="2" t="s">
        <v>2645</v>
      </c>
      <c r="F922" s="9" t="n">
        <f aca="false">Precios!R922</f>
        <v>444</v>
      </c>
      <c r="G922" s="2" t="n">
        <v>0</v>
      </c>
      <c r="H922" s="10" t="str">
        <f aca="false">Parámetros!$B$28</f>
        <v>Nuevo</v>
      </c>
      <c r="I922" s="10" t="str">
        <f aca="false">Parámetros!$B$29</f>
        <v>Clásica</v>
      </c>
      <c r="J922" s="11" t="s">
        <v>10936</v>
      </c>
      <c r="K922" s="10" t="str">
        <f aca="false">Parámetros!$B$30</f>
        <v>Mercado Envíos</v>
      </c>
      <c r="L922" s="2" t="str">
        <f aca="false">IF(F922&gt;=Parámetros!$B$7,"Envío gratis (obligatorio en Mercado Libre)",Parámetros!$B$31)</f>
        <v>Envío gratis (obligatorio en Mercado Libre)</v>
      </c>
      <c r="M922" s="10" t="str">
        <f aca="false">Parámetros!$B$32</f>
        <v>No acepto</v>
      </c>
      <c r="N922" s="10" t="str">
        <f aca="false">Parámetros!$B$33</f>
        <v>Sin garantía</v>
      </c>
      <c r="O922" s="2" t="s">
        <v>10937</v>
      </c>
      <c r="P922" s="2" t="s">
        <v>10938</v>
      </c>
      <c r="Q922" s="2" t="s">
        <v>10939</v>
      </c>
      <c r="R922" s="2" t="s">
        <v>10940</v>
      </c>
      <c r="S922" s="2" t="s">
        <v>10941</v>
      </c>
      <c r="T922" s="2" t="s">
        <v>7329</v>
      </c>
      <c r="U922" s="2" t="n">
        <v>20</v>
      </c>
      <c r="V922" s="2" t="s">
        <v>133</v>
      </c>
      <c r="W922" s="2" t="n">
        <v>1</v>
      </c>
      <c r="X922" s="2" t="s">
        <v>10942</v>
      </c>
      <c r="Y922" s="2" t="s">
        <v>10941</v>
      </c>
      <c r="Z922" s="2" t="s">
        <v>136</v>
      </c>
      <c r="AA922" s="2" t="s">
        <v>81</v>
      </c>
      <c r="AB922" s="2"/>
      <c r="AC922" s="2"/>
      <c r="AD922" s="2"/>
      <c r="AE922" s="2"/>
      <c r="AF922" s="2"/>
      <c r="AG922" s="2" t="s">
        <v>10943</v>
      </c>
      <c r="AH922" s="2" t="s">
        <v>10944</v>
      </c>
      <c r="AI922" s="2"/>
      <c r="AJ922" s="2"/>
      <c r="AK922" s="2"/>
      <c r="AL922" s="2"/>
      <c r="AM922" s="2"/>
      <c r="AN922" s="2" t="s">
        <v>87</v>
      </c>
      <c r="AO922" s="2" t="s">
        <v>10945</v>
      </c>
      <c r="AP922" s="2" t="s">
        <v>89</v>
      </c>
    </row>
    <row r="923" customFormat="false" ht="15" hidden="false" customHeight="false" outlineLevel="0" collapsed="false">
      <c r="A923" s="8" t="s">
        <v>10946</v>
      </c>
      <c r="B923" s="8" t="s">
        <v>10946</v>
      </c>
      <c r="C923" s="2" t="s">
        <v>10947</v>
      </c>
      <c r="D923" s="2" t="s">
        <v>483</v>
      </c>
      <c r="E923" s="2" t="s">
        <v>484</v>
      </c>
      <c r="F923" s="9" t="n">
        <f aca="false">Precios!R923</f>
        <v>1344</v>
      </c>
      <c r="G923" s="2" t="n">
        <v>4</v>
      </c>
      <c r="H923" s="10" t="str">
        <f aca="false">Parámetros!$B$28</f>
        <v>Nuevo</v>
      </c>
      <c r="I923" s="10" t="str">
        <f aca="false">Parámetros!$B$29</f>
        <v>Clásica</v>
      </c>
      <c r="J923" s="11" t="s">
        <v>10948</v>
      </c>
      <c r="K923" s="10" t="str">
        <f aca="false">Parámetros!$B$30</f>
        <v>Mercado Envíos</v>
      </c>
      <c r="L923" s="2" t="str">
        <f aca="false">IF(F923&gt;=Parámetros!$B$7,"Envío gratis (obligatorio en Mercado Libre)",Parámetros!$B$31)</f>
        <v>Envío gratis (obligatorio en Mercado Libre)</v>
      </c>
      <c r="M923" s="10" t="str">
        <f aca="false">Parámetros!$B$32</f>
        <v>No acepto</v>
      </c>
      <c r="N923" s="10" t="str">
        <f aca="false">Parámetros!$B$33</f>
        <v>Sin garantía</v>
      </c>
      <c r="O923" s="2" t="s">
        <v>10949</v>
      </c>
      <c r="P923" s="2" t="s">
        <v>10950</v>
      </c>
      <c r="Q923" s="2" t="s">
        <v>10951</v>
      </c>
      <c r="R923" s="2"/>
      <c r="S923" s="2"/>
      <c r="T923" s="2" t="s">
        <v>10952</v>
      </c>
      <c r="U923" s="2" t="n">
        <v>2.5</v>
      </c>
      <c r="V923" s="2" t="s">
        <v>77</v>
      </c>
      <c r="W923" s="2" t="n">
        <v>1</v>
      </c>
      <c r="X923" s="2" t="s">
        <v>10953</v>
      </c>
      <c r="Y923" s="2" t="s">
        <v>10954</v>
      </c>
      <c r="Z923" s="2" t="s">
        <v>494</v>
      </c>
      <c r="AA923" s="2"/>
      <c r="AB923" s="2"/>
      <c r="AC923" s="2"/>
      <c r="AD923" s="2"/>
      <c r="AE923" s="2"/>
      <c r="AF923" s="2" t="s">
        <v>10955</v>
      </c>
      <c r="AG923" s="2" t="s">
        <v>10956</v>
      </c>
      <c r="AH923" s="2" t="s">
        <v>10957</v>
      </c>
      <c r="AI923" s="2" t="s">
        <v>10958</v>
      </c>
      <c r="AJ923" s="2"/>
      <c r="AK923" s="2"/>
      <c r="AL923" s="2"/>
      <c r="AM923" s="2"/>
      <c r="AN923" s="2" t="s">
        <v>87</v>
      </c>
      <c r="AO923" s="2" t="s">
        <v>10959</v>
      </c>
      <c r="AP923" s="2" t="s">
        <v>89</v>
      </c>
    </row>
    <row r="924" customFormat="false" ht="15" hidden="false" customHeight="false" outlineLevel="0" collapsed="false">
      <c r="A924" s="8" t="s">
        <v>10960</v>
      </c>
      <c r="B924" s="8" t="s">
        <v>10960</v>
      </c>
      <c r="C924" s="2" t="s">
        <v>10961</v>
      </c>
      <c r="D924" s="2" t="s">
        <v>1059</v>
      </c>
      <c r="E924" s="2" t="s">
        <v>1060</v>
      </c>
      <c r="F924" s="9" t="n">
        <f aca="false">Precios!R924</f>
        <v>1188</v>
      </c>
      <c r="G924" s="2" t="n">
        <v>23</v>
      </c>
      <c r="H924" s="10" t="str">
        <f aca="false">Parámetros!$B$28</f>
        <v>Nuevo</v>
      </c>
      <c r="I924" s="10" t="str">
        <f aca="false">Parámetros!$B$29</f>
        <v>Clásica</v>
      </c>
      <c r="J924" s="11" t="s">
        <v>10962</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10963</v>
      </c>
      <c r="P924" s="2" t="s">
        <v>10964</v>
      </c>
      <c r="Q924" s="2" t="s">
        <v>450</v>
      </c>
      <c r="R924" s="2" t="s">
        <v>10965</v>
      </c>
      <c r="S924" s="2"/>
      <c r="T924" s="2" t="s">
        <v>5415</v>
      </c>
      <c r="U924" s="2" t="n">
        <v>30</v>
      </c>
      <c r="V924" s="2" t="s">
        <v>133</v>
      </c>
      <c r="W924" s="2" t="n">
        <v>1</v>
      </c>
      <c r="X924" s="2" t="s">
        <v>10966</v>
      </c>
      <c r="Y924" s="2" t="s">
        <v>10967</v>
      </c>
      <c r="Z924" s="2" t="s">
        <v>136</v>
      </c>
      <c r="AA924" s="2"/>
      <c r="AB924" s="2"/>
      <c r="AC924" s="2"/>
      <c r="AD924" s="2"/>
      <c r="AE924" s="2"/>
      <c r="AF924" s="2" t="s">
        <v>10968</v>
      </c>
      <c r="AG924" s="2" t="s">
        <v>10969</v>
      </c>
      <c r="AH924" s="2" t="s">
        <v>10970</v>
      </c>
      <c r="AI924" s="2" t="s">
        <v>10971</v>
      </c>
      <c r="AJ924" s="2" t="s">
        <v>10972</v>
      </c>
      <c r="AK924" s="2"/>
      <c r="AL924" s="2"/>
      <c r="AM924" s="2"/>
      <c r="AN924" s="2" t="s">
        <v>87</v>
      </c>
      <c r="AO924" s="2" t="s">
        <v>10973</v>
      </c>
      <c r="AP924" s="2" t="s">
        <v>89</v>
      </c>
    </row>
    <row r="925" customFormat="false" ht="15" hidden="false" customHeight="false" outlineLevel="0" collapsed="false">
      <c r="A925" s="8" t="s">
        <v>10974</v>
      </c>
      <c r="B925" s="8" t="s">
        <v>10974</v>
      </c>
      <c r="C925" s="2" t="s">
        <v>10975</v>
      </c>
      <c r="D925" s="2" t="s">
        <v>1811</v>
      </c>
      <c r="E925" s="2" t="s">
        <v>1812</v>
      </c>
      <c r="F925" s="9" t="n">
        <f aca="false">Precios!R925</f>
        <v>1699</v>
      </c>
      <c r="G925" s="2" t="n">
        <v>12</v>
      </c>
      <c r="H925" s="10" t="str">
        <f aca="false">Parámetros!$B$28</f>
        <v>Nuevo</v>
      </c>
      <c r="I925" s="10" t="str">
        <f aca="false">Parámetros!$B$29</f>
        <v>Clásica</v>
      </c>
      <c r="J925" s="11" t="s">
        <v>10976</v>
      </c>
      <c r="K925" s="10" t="str">
        <f aca="false">Parámetros!$B$30</f>
        <v>Mercado Envíos</v>
      </c>
      <c r="L925" s="2" t="str">
        <f aca="false">IF(F925&gt;=Parámetros!$B$7,"Envío gratis (obligatorio en Mercado Libre)",Parámetros!$B$31)</f>
        <v>Envío gratis (obligatorio en Mercado Libre)</v>
      </c>
      <c r="M925" s="10" t="str">
        <f aca="false">Parámetros!$B$32</f>
        <v>No acepto</v>
      </c>
      <c r="N925" s="10" t="str">
        <f aca="false">Parámetros!$B$33</f>
        <v>Sin garantía</v>
      </c>
      <c r="O925" s="2" t="s">
        <v>10977</v>
      </c>
      <c r="P925" s="2" t="s">
        <v>9216</v>
      </c>
      <c r="Q925" s="2" t="s">
        <v>3066</v>
      </c>
      <c r="R925" s="2"/>
      <c r="S925" s="2"/>
      <c r="T925" s="2" t="s">
        <v>10978</v>
      </c>
      <c r="U925" s="2" t="n">
        <v>5</v>
      </c>
      <c r="V925" s="2" t="s">
        <v>100</v>
      </c>
      <c r="W925" s="2" t="n">
        <v>1</v>
      </c>
      <c r="X925" s="2" t="s">
        <v>9219</v>
      </c>
      <c r="Y925" s="2" t="s">
        <v>2085</v>
      </c>
      <c r="Z925" s="2" t="s">
        <v>341</v>
      </c>
      <c r="AA925" s="2"/>
      <c r="AB925" s="2"/>
      <c r="AC925" s="2"/>
      <c r="AD925" s="2"/>
      <c r="AE925" s="2"/>
      <c r="AF925" s="2"/>
      <c r="AG925" s="2" t="s">
        <v>10979</v>
      </c>
      <c r="AH925" s="2" t="s">
        <v>10980</v>
      </c>
      <c r="AI925" s="2" t="s">
        <v>10981</v>
      </c>
      <c r="AJ925" s="2"/>
      <c r="AK925" s="2"/>
      <c r="AL925" s="2"/>
      <c r="AM925" s="2"/>
      <c r="AN925" s="2" t="s">
        <v>87</v>
      </c>
      <c r="AO925" s="2" t="s">
        <v>10982</v>
      </c>
      <c r="AP925" s="2" t="s">
        <v>89</v>
      </c>
    </row>
    <row r="926" customFormat="false" ht="15" hidden="false" customHeight="false" outlineLevel="0" collapsed="false">
      <c r="A926" s="8" t="s">
        <v>10983</v>
      </c>
      <c r="B926" s="8" t="s">
        <v>10983</v>
      </c>
      <c r="C926" s="2" t="s">
        <v>10984</v>
      </c>
      <c r="D926" s="2" t="s">
        <v>144</v>
      </c>
      <c r="E926" s="2" t="s">
        <v>145</v>
      </c>
      <c r="F926" s="9" t="n">
        <f aca="false">Precios!R926</f>
        <v>199.05</v>
      </c>
      <c r="G926" s="2" t="n">
        <v>46</v>
      </c>
      <c r="H926" s="10" t="str">
        <f aca="false">Parámetros!$B$28</f>
        <v>Nuevo</v>
      </c>
      <c r="I926" s="10" t="str">
        <f aca="false">Parámetros!$B$29</f>
        <v>Clásica</v>
      </c>
      <c r="J926" s="11" t="s">
        <v>10985</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t="s">
        <v>10986</v>
      </c>
      <c r="P926" s="2" t="s">
        <v>10987</v>
      </c>
      <c r="Q926" s="2" t="s">
        <v>5567</v>
      </c>
      <c r="R926" s="2"/>
      <c r="S926" s="2" t="s">
        <v>10988</v>
      </c>
      <c r="T926" s="2" t="s">
        <v>2711</v>
      </c>
      <c r="U926" s="2" t="n">
        <v>400</v>
      </c>
      <c r="V926" s="2" t="s">
        <v>77</v>
      </c>
      <c r="W926" s="2" t="n">
        <v>1</v>
      </c>
      <c r="X926" s="2" t="s">
        <v>10988</v>
      </c>
      <c r="Y926" s="2"/>
      <c r="Z926" s="2" t="s">
        <v>136</v>
      </c>
      <c r="AA926" s="2"/>
      <c r="AB926" s="2"/>
      <c r="AC926" s="2"/>
      <c r="AD926" s="2"/>
      <c r="AE926" s="2"/>
      <c r="AF926" s="2" t="s">
        <v>10989</v>
      </c>
      <c r="AG926" s="2" t="s">
        <v>10990</v>
      </c>
      <c r="AH926" s="2" t="s">
        <v>10991</v>
      </c>
      <c r="AI926" s="2"/>
      <c r="AJ926" s="2"/>
      <c r="AK926" s="2"/>
      <c r="AL926" s="2"/>
      <c r="AM926" s="2"/>
      <c r="AN926" s="2" t="s">
        <v>87</v>
      </c>
      <c r="AO926" s="2" t="s">
        <v>10992</v>
      </c>
      <c r="AP926" s="2" t="s">
        <v>89</v>
      </c>
    </row>
    <row r="927" customFormat="false" ht="15" hidden="false" customHeight="false" outlineLevel="0" collapsed="false">
      <c r="A927" s="8" t="s">
        <v>10993</v>
      </c>
      <c r="B927" s="8" t="s">
        <v>10993</v>
      </c>
      <c r="C927" s="2" t="s">
        <v>10994</v>
      </c>
      <c r="D927" s="2" t="s">
        <v>1811</v>
      </c>
      <c r="E927" s="2" t="s">
        <v>1812</v>
      </c>
      <c r="F927" s="9" t="n">
        <f aca="false">Precios!R927</f>
        <v>177</v>
      </c>
      <c r="G927" s="2" t="n">
        <v>155</v>
      </c>
      <c r="H927" s="10" t="str">
        <f aca="false">Parámetros!$B$28</f>
        <v>Nuevo</v>
      </c>
      <c r="I927" s="10" t="str">
        <f aca="false">Parámetros!$B$29</f>
        <v>Clásica</v>
      </c>
      <c r="J927" s="11" t="s">
        <v>10995</v>
      </c>
      <c r="K927" s="10" t="str">
        <f aca="false">Parámetros!$B$30</f>
        <v>Mercado Envíos</v>
      </c>
      <c r="L927" s="2" t="str">
        <f aca="false">IF(F927&gt;=Parámetros!$B$7,"Envío gratis (obligatorio en Mercado Libre)",Parámetros!$B$31)</f>
        <v>A cargo del comprador</v>
      </c>
      <c r="M927" s="10" t="str">
        <f aca="false">Parámetros!$B$32</f>
        <v>No acepto</v>
      </c>
      <c r="N927" s="10" t="str">
        <f aca="false">Parámetros!$B$33</f>
        <v>Sin garantía</v>
      </c>
      <c r="O927" s="2"/>
      <c r="P927" s="2" t="s">
        <v>2534</v>
      </c>
      <c r="Q927" s="2" t="s">
        <v>10996</v>
      </c>
      <c r="R927" s="2"/>
      <c r="S927" s="2" t="s">
        <v>10997</v>
      </c>
      <c r="T927" s="2" t="s">
        <v>10998</v>
      </c>
      <c r="U927" s="2" t="n">
        <v>120</v>
      </c>
      <c r="V927" s="2" t="s">
        <v>77</v>
      </c>
      <c r="W927" s="2" t="n">
        <v>1</v>
      </c>
      <c r="X927" s="2" t="s">
        <v>10999</v>
      </c>
      <c r="Y927" s="2" t="s">
        <v>11000</v>
      </c>
      <c r="Z927" s="2" t="s">
        <v>341</v>
      </c>
      <c r="AA927" s="2"/>
      <c r="AB927" s="2"/>
      <c r="AC927" s="2"/>
      <c r="AD927" s="2"/>
      <c r="AE927" s="2"/>
      <c r="AF927" s="2"/>
      <c r="AG927" s="2" t="s">
        <v>11001</v>
      </c>
      <c r="AH927" s="2" t="s">
        <v>11002</v>
      </c>
      <c r="AI927" s="2"/>
      <c r="AJ927" s="2"/>
      <c r="AK927" s="2"/>
      <c r="AL927" s="2"/>
      <c r="AM927" s="2"/>
      <c r="AN927" s="2" t="s">
        <v>87</v>
      </c>
      <c r="AO927" s="2" t="s">
        <v>11003</v>
      </c>
      <c r="AP927" s="2" t="s">
        <v>89</v>
      </c>
    </row>
    <row r="928" customFormat="false" ht="15" hidden="false" customHeight="false" outlineLevel="0" collapsed="false">
      <c r="A928" s="8" t="s">
        <v>11004</v>
      </c>
      <c r="B928" s="8" t="s">
        <v>11004</v>
      </c>
      <c r="C928" s="2" t="s">
        <v>11005</v>
      </c>
      <c r="D928" s="2" t="s">
        <v>10053</v>
      </c>
      <c r="E928" s="2" t="s">
        <v>10054</v>
      </c>
      <c r="F928" s="9" t="n">
        <f aca="false">Precios!R928</f>
        <v>174.83</v>
      </c>
      <c r="G928" s="2" t="n">
        <v>375</v>
      </c>
      <c r="H928" s="10" t="str">
        <f aca="false">Parámetros!$B$28</f>
        <v>Nuevo</v>
      </c>
      <c r="I928" s="10" t="str">
        <f aca="false">Parámetros!$B$29</f>
        <v>Clásica</v>
      </c>
      <c r="J928" s="11" t="s">
        <v>11006</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t="s">
        <v>11007</v>
      </c>
      <c r="P928" s="2" t="s">
        <v>11008</v>
      </c>
      <c r="Q928" s="2"/>
      <c r="R928" s="2" t="s">
        <v>11009</v>
      </c>
      <c r="S928" s="2" t="s">
        <v>11010</v>
      </c>
      <c r="T928" s="2" t="s">
        <v>2711</v>
      </c>
      <c r="U928" s="2" t="n">
        <v>120</v>
      </c>
      <c r="V928" s="2" t="s">
        <v>77</v>
      </c>
      <c r="W928" s="2" t="n">
        <v>1</v>
      </c>
      <c r="X928" s="2"/>
      <c r="Y928" s="2"/>
      <c r="Z928" s="2"/>
      <c r="AA928" s="2"/>
      <c r="AB928" s="2"/>
      <c r="AC928" s="2" t="s">
        <v>1363</v>
      </c>
      <c r="AD928" s="2"/>
      <c r="AE928" s="2"/>
      <c r="AF928" s="2"/>
      <c r="AG928" s="2" t="s">
        <v>11011</v>
      </c>
      <c r="AH928" s="2" t="s">
        <v>11012</v>
      </c>
      <c r="AI928" s="2" t="s">
        <v>11013</v>
      </c>
      <c r="AJ928" s="2" t="s">
        <v>11014</v>
      </c>
      <c r="AK928" s="2"/>
      <c r="AL928" s="2"/>
      <c r="AM928" s="2"/>
      <c r="AN928" s="2" t="s">
        <v>175</v>
      </c>
      <c r="AO928" s="2" t="s">
        <v>11015</v>
      </c>
      <c r="AP928" s="2" t="s">
        <v>89</v>
      </c>
    </row>
    <row r="929" customFormat="false" ht="15" hidden="false" customHeight="false" outlineLevel="0" collapsed="false">
      <c r="A929" s="8" t="s">
        <v>11016</v>
      </c>
      <c r="B929" s="8" t="s">
        <v>11016</v>
      </c>
      <c r="C929" s="2" t="s">
        <v>11017</v>
      </c>
      <c r="D929" s="2" t="s">
        <v>6440</v>
      </c>
      <c r="E929" s="2" t="s">
        <v>6441</v>
      </c>
      <c r="F929" s="9" t="n">
        <f aca="false">Precios!R929</f>
        <v>278</v>
      </c>
      <c r="G929" s="2" t="n">
        <v>96</v>
      </c>
      <c r="H929" s="10" t="str">
        <f aca="false">Parámetros!$B$28</f>
        <v>Nuevo</v>
      </c>
      <c r="I929" s="10" t="str">
        <f aca="false">Parámetros!$B$29</f>
        <v>Clásica</v>
      </c>
      <c r="J929" s="11" t="s">
        <v>11018</v>
      </c>
      <c r="K929" s="10" t="str">
        <f aca="false">Parámetros!$B$30</f>
        <v>Mercado Envíos</v>
      </c>
      <c r="L929" s="2" t="str">
        <f aca="false">IF(F929&gt;=Parámetros!$B$7,"Envío gratis (obligatorio en Mercado Libre)",Parámetros!$B$31)</f>
        <v>A cargo del comprador</v>
      </c>
      <c r="M929" s="10" t="str">
        <f aca="false">Parámetros!$B$32</f>
        <v>No acepto</v>
      </c>
      <c r="N929" s="10" t="str">
        <f aca="false">Parámetros!$B$33</f>
        <v>Sin garantía</v>
      </c>
      <c r="O929" s="2"/>
      <c r="P929" s="2" t="s">
        <v>5242</v>
      </c>
      <c r="Q929" s="2" t="s">
        <v>5243</v>
      </c>
      <c r="R929" s="2" t="s">
        <v>5244</v>
      </c>
      <c r="S929" s="2" t="s">
        <v>11019</v>
      </c>
      <c r="T929" s="2" t="s">
        <v>11020</v>
      </c>
      <c r="U929" s="2" t="n">
        <v>12</v>
      </c>
      <c r="V929" s="2" t="s">
        <v>171</v>
      </c>
      <c r="W929" s="2" t="n">
        <v>12</v>
      </c>
      <c r="X929" s="2"/>
      <c r="Y929" s="2"/>
      <c r="Z929" s="2"/>
      <c r="AA929" s="2"/>
      <c r="AB929" s="2"/>
      <c r="AC929" s="2"/>
      <c r="AD929" s="2"/>
      <c r="AE929" s="2"/>
      <c r="AF929" s="2"/>
      <c r="AG929" s="2" t="s">
        <v>11021</v>
      </c>
      <c r="AH929" s="2" t="s">
        <v>11022</v>
      </c>
      <c r="AI929" s="2" t="s">
        <v>11023</v>
      </c>
      <c r="AJ929" s="2"/>
      <c r="AK929" s="2"/>
      <c r="AL929" s="2"/>
      <c r="AM929" s="2"/>
      <c r="AN929" s="2" t="s">
        <v>87</v>
      </c>
      <c r="AO929" s="2" t="s">
        <v>11024</v>
      </c>
      <c r="AP929" s="2" t="s">
        <v>89</v>
      </c>
    </row>
    <row r="930" customFormat="false" ht="15" hidden="false" customHeight="false" outlineLevel="0" collapsed="false">
      <c r="A930" s="8" t="s">
        <v>11025</v>
      </c>
      <c r="B930" s="8" t="s">
        <v>11025</v>
      </c>
      <c r="C930" s="2" t="s">
        <v>11026</v>
      </c>
      <c r="D930" s="2" t="s">
        <v>68</v>
      </c>
      <c r="E930" s="2" t="s">
        <v>69</v>
      </c>
      <c r="F930" s="9" t="n">
        <f aca="false">Precios!R930</f>
        <v>1237.06</v>
      </c>
      <c r="G930" s="2" t="n">
        <v>48</v>
      </c>
      <c r="H930" s="10" t="str">
        <f aca="false">Parámetros!$B$28</f>
        <v>Nuevo</v>
      </c>
      <c r="I930" s="10" t="str">
        <f aca="false">Parámetros!$B$29</f>
        <v>Clásica</v>
      </c>
      <c r="J930" s="11" t="s">
        <v>11027</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t="s">
        <v>11028</v>
      </c>
      <c r="P930" s="2" t="s">
        <v>11029</v>
      </c>
      <c r="Q930" s="2" t="s">
        <v>1098</v>
      </c>
      <c r="R930" s="2"/>
      <c r="S930" s="2"/>
      <c r="T930" s="2" t="s">
        <v>9151</v>
      </c>
      <c r="U930" s="2" t="n">
        <v>28</v>
      </c>
      <c r="V930" s="2" t="s">
        <v>220</v>
      </c>
      <c r="W930" s="2" t="n">
        <v>1</v>
      </c>
      <c r="X930" s="2" t="s">
        <v>11030</v>
      </c>
      <c r="Y930" s="2" t="s">
        <v>11031</v>
      </c>
      <c r="Z930" s="2" t="s">
        <v>136</v>
      </c>
      <c r="AA930" s="2" t="s">
        <v>81</v>
      </c>
      <c r="AB930" s="2"/>
      <c r="AC930" s="2"/>
      <c r="AD930" s="2"/>
      <c r="AE930" s="2"/>
      <c r="AF930" s="2"/>
      <c r="AG930" s="2" t="s">
        <v>11032</v>
      </c>
      <c r="AH930" s="2" t="s">
        <v>11033</v>
      </c>
      <c r="AI930" s="2" t="s">
        <v>11034</v>
      </c>
      <c r="AJ930" s="2"/>
      <c r="AK930" s="2"/>
      <c r="AL930" s="2"/>
      <c r="AM930" s="2"/>
      <c r="AN930" s="2" t="s">
        <v>87</v>
      </c>
      <c r="AO930" s="2" t="s">
        <v>11035</v>
      </c>
      <c r="AP930" s="2" t="s">
        <v>89</v>
      </c>
    </row>
    <row r="931" customFormat="false" ht="15" hidden="false" customHeight="false" outlineLevel="0" collapsed="false">
      <c r="A931" s="8" t="s">
        <v>11036</v>
      </c>
      <c r="B931" s="8" t="s">
        <v>11036</v>
      </c>
      <c r="C931" s="2" t="s">
        <v>11037</v>
      </c>
      <c r="D931" s="2" t="s">
        <v>162</v>
      </c>
      <c r="E931" s="2" t="s">
        <v>163</v>
      </c>
      <c r="F931" s="9" t="n">
        <f aca="false">Precios!R931</f>
        <v>349</v>
      </c>
      <c r="G931" s="2" t="n">
        <v>66</v>
      </c>
      <c r="H931" s="10" t="str">
        <f aca="false">Parámetros!$B$28</f>
        <v>Nuevo</v>
      </c>
      <c r="I931" s="10" t="str">
        <f aca="false">Parámetros!$B$29</f>
        <v>Clásica</v>
      </c>
      <c r="J931" s="11" t="s">
        <v>11038</v>
      </c>
      <c r="K931" s="10" t="str">
        <f aca="false">Parámetros!$B$30</f>
        <v>Mercado Envíos</v>
      </c>
      <c r="L931" s="2" t="str">
        <f aca="false">IF(F931&gt;=Parámetros!$B$7,"Envío gratis (obligatorio en Mercado Libre)",Parámetros!$B$31)</f>
        <v>Envío gratis (obligatorio en Mercado Libre)</v>
      </c>
      <c r="M931" s="10" t="str">
        <f aca="false">Parámetros!$B$32</f>
        <v>No acepto</v>
      </c>
      <c r="N931" s="10" t="str">
        <f aca="false">Parámetros!$B$33</f>
        <v>Sin garantía</v>
      </c>
      <c r="O931" s="2" t="s">
        <v>11039</v>
      </c>
      <c r="P931" s="2" t="s">
        <v>166</v>
      </c>
      <c r="Q931" s="2"/>
      <c r="R931" s="2" t="s">
        <v>7768</v>
      </c>
      <c r="S931" s="2" t="s">
        <v>11040</v>
      </c>
      <c r="T931" s="2" t="s">
        <v>7770</v>
      </c>
      <c r="U931" s="2" t="n">
        <v>30</v>
      </c>
      <c r="V931" s="2" t="s">
        <v>171</v>
      </c>
      <c r="W931" s="2" t="n">
        <v>30</v>
      </c>
      <c r="X931" s="2"/>
      <c r="Y931" s="2"/>
      <c r="Z931" s="2"/>
      <c r="AA931" s="2" t="s">
        <v>7771</v>
      </c>
      <c r="AB931" s="2" t="s">
        <v>11041</v>
      </c>
      <c r="AC931" s="2"/>
      <c r="AD931" s="2" t="s">
        <v>983</v>
      </c>
      <c r="AE931" s="2"/>
      <c r="AF931" s="2"/>
      <c r="AG931" s="2" t="s">
        <v>11042</v>
      </c>
      <c r="AH931" s="2" t="s">
        <v>11043</v>
      </c>
      <c r="AI931" s="2" t="s">
        <v>11044</v>
      </c>
      <c r="AJ931" s="2" t="s">
        <v>11045</v>
      </c>
      <c r="AK931" s="2"/>
      <c r="AL931" s="2"/>
      <c r="AM931" s="2"/>
      <c r="AN931" s="2" t="s">
        <v>175</v>
      </c>
      <c r="AO931" s="2" t="s">
        <v>11046</v>
      </c>
      <c r="AP931" s="2" t="s">
        <v>89</v>
      </c>
    </row>
    <row r="932" customFormat="false" ht="15" hidden="false" customHeight="false" outlineLevel="0" collapsed="false">
      <c r="A932" s="8" t="s">
        <v>11047</v>
      </c>
      <c r="B932" s="8" t="s">
        <v>11047</v>
      </c>
      <c r="C932" s="2" t="s">
        <v>11048</v>
      </c>
      <c r="D932" s="2" t="s">
        <v>6709</v>
      </c>
      <c r="E932" s="2" t="s">
        <v>6710</v>
      </c>
      <c r="F932" s="9" t="n">
        <f aca="false">Precios!R932</f>
        <v>84</v>
      </c>
      <c r="G932" s="2" t="n">
        <v>409</v>
      </c>
      <c r="H932" s="10" t="str">
        <f aca="false">Parámetros!$B$28</f>
        <v>Nuevo</v>
      </c>
      <c r="I932" s="10" t="str">
        <f aca="false">Parámetros!$B$29</f>
        <v>Clásica</v>
      </c>
      <c r="J932" s="11" t="s">
        <v>11049</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t="s">
        <v>11050</v>
      </c>
      <c r="P932" s="2" t="s">
        <v>7300</v>
      </c>
      <c r="Q932" s="2"/>
      <c r="R932" s="2" t="s">
        <v>8395</v>
      </c>
      <c r="S932" s="2" t="s">
        <v>475</v>
      </c>
      <c r="T932" s="2" t="s">
        <v>8558</v>
      </c>
      <c r="U932" s="2" t="n">
        <v>60</v>
      </c>
      <c r="V932" s="2" t="s">
        <v>100</v>
      </c>
      <c r="W932" s="2" t="n">
        <v>1</v>
      </c>
      <c r="X932" s="2"/>
      <c r="Y932" s="2"/>
      <c r="Z932" s="2"/>
      <c r="AA932" s="2"/>
      <c r="AB932" s="2"/>
      <c r="AC932" s="2" t="s">
        <v>11051</v>
      </c>
      <c r="AD932" s="2" t="s">
        <v>1101</v>
      </c>
      <c r="AE932" s="2"/>
      <c r="AF932" s="2"/>
      <c r="AG932" s="2" t="s">
        <v>11052</v>
      </c>
      <c r="AH932" s="2" t="s">
        <v>11053</v>
      </c>
      <c r="AI932" s="2" t="s">
        <v>11054</v>
      </c>
      <c r="AJ932" s="2" t="s">
        <v>11055</v>
      </c>
      <c r="AK932" s="2"/>
      <c r="AL932" s="2"/>
      <c r="AM932" s="2"/>
      <c r="AN932" s="2" t="s">
        <v>175</v>
      </c>
      <c r="AO932" s="2" t="s">
        <v>11056</v>
      </c>
      <c r="AP932" s="2" t="s">
        <v>89</v>
      </c>
    </row>
    <row r="933" customFormat="false" ht="15" hidden="false" customHeight="false" outlineLevel="0" collapsed="false">
      <c r="A933" s="8" t="s">
        <v>11057</v>
      </c>
      <c r="B933" s="8" t="s">
        <v>11057</v>
      </c>
      <c r="C933" s="2" t="s">
        <v>11058</v>
      </c>
      <c r="D933" s="2" t="s">
        <v>596</v>
      </c>
      <c r="E933" s="2" t="s">
        <v>597</v>
      </c>
      <c r="F933" s="9" t="n">
        <f aca="false">Precios!R933</f>
        <v>218</v>
      </c>
      <c r="G933" s="2" t="n">
        <v>194</v>
      </c>
      <c r="H933" s="10" t="str">
        <f aca="false">Parámetros!$B$28</f>
        <v>Nuevo</v>
      </c>
      <c r="I933" s="10" t="str">
        <f aca="false">Parámetros!$B$29</f>
        <v>Clásica</v>
      </c>
      <c r="J933" s="11" t="s">
        <v>11059</v>
      </c>
      <c r="K933" s="10" t="str">
        <f aca="false">Parámetros!$B$30</f>
        <v>Mercado Envíos</v>
      </c>
      <c r="L933" s="2" t="str">
        <f aca="false">IF(F933&gt;=Parámetros!$B$7,"Envío gratis (obligatorio en Mercado Libre)",Parámetros!$B$31)</f>
        <v>A cargo del comprador</v>
      </c>
      <c r="M933" s="10" t="str">
        <f aca="false">Parámetros!$B$32</f>
        <v>No acepto</v>
      </c>
      <c r="N933" s="10" t="str">
        <f aca="false">Parámetros!$B$33</f>
        <v>Sin garantía</v>
      </c>
      <c r="O933" s="2" t="s">
        <v>11060</v>
      </c>
      <c r="P933" s="2" t="s">
        <v>3671</v>
      </c>
      <c r="Q933" s="2" t="s">
        <v>3672</v>
      </c>
      <c r="R933" s="2" t="s">
        <v>7105</v>
      </c>
      <c r="S933" s="2" t="s">
        <v>11061</v>
      </c>
      <c r="T933" s="2" t="s">
        <v>7107</v>
      </c>
      <c r="U933" s="2" t="n">
        <v>10</v>
      </c>
      <c r="V933" s="2" t="s">
        <v>171</v>
      </c>
      <c r="W933" s="2" t="n">
        <v>10</v>
      </c>
      <c r="X933" s="2"/>
      <c r="Y933" s="2"/>
      <c r="Z933" s="2"/>
      <c r="AA933" s="2"/>
      <c r="AB933" s="2" t="s">
        <v>11062</v>
      </c>
      <c r="AC933" s="2"/>
      <c r="AD933" s="2" t="s">
        <v>103</v>
      </c>
      <c r="AE933" s="2"/>
      <c r="AF933" s="2"/>
      <c r="AG933" s="2" t="s">
        <v>11063</v>
      </c>
      <c r="AH933" s="2" t="s">
        <v>11064</v>
      </c>
      <c r="AI933" s="2" t="s">
        <v>11065</v>
      </c>
      <c r="AJ933" s="2" t="s">
        <v>11066</v>
      </c>
      <c r="AK933" s="2" t="s">
        <v>11067</v>
      </c>
      <c r="AL933" s="2"/>
      <c r="AM933" s="2"/>
      <c r="AN933" s="2" t="s">
        <v>175</v>
      </c>
      <c r="AO933" s="2" t="s">
        <v>11068</v>
      </c>
      <c r="AP933" s="2" t="s">
        <v>89</v>
      </c>
    </row>
    <row r="934" customFormat="false" ht="15" hidden="false" customHeight="false" outlineLevel="0" collapsed="false">
      <c r="A934" s="8" t="s">
        <v>11069</v>
      </c>
      <c r="B934" s="8" t="s">
        <v>11069</v>
      </c>
      <c r="C934" s="2" t="s">
        <v>11070</v>
      </c>
      <c r="D934" s="2" t="s">
        <v>92</v>
      </c>
      <c r="E934" s="2" t="s">
        <v>93</v>
      </c>
      <c r="F934" s="9" t="n">
        <f aca="false">Precios!R934</f>
        <v>599</v>
      </c>
      <c r="G934" s="2" t="n">
        <v>110</v>
      </c>
      <c r="H934" s="10" t="str">
        <f aca="false">Parámetros!$B$28</f>
        <v>Nuevo</v>
      </c>
      <c r="I934" s="10" t="str">
        <f aca="false">Parámetros!$B$29</f>
        <v>Clásica</v>
      </c>
      <c r="J934" s="11" t="s">
        <v>11071</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t="s">
        <v>11072</v>
      </c>
      <c r="P934" s="2" t="s">
        <v>1283</v>
      </c>
      <c r="Q934" s="2" t="s">
        <v>11073</v>
      </c>
      <c r="R934" s="2" t="s">
        <v>3736</v>
      </c>
      <c r="S934" s="2" t="s">
        <v>98</v>
      </c>
      <c r="T934" s="2" t="s">
        <v>6530</v>
      </c>
      <c r="U934" s="2" t="n">
        <v>800</v>
      </c>
      <c r="V934" s="2" t="s">
        <v>100</v>
      </c>
      <c r="W934" s="2" t="n">
        <v>1</v>
      </c>
      <c r="X934" s="2"/>
      <c r="Y934" s="2"/>
      <c r="Z934" s="2"/>
      <c r="AA934" s="2" t="s">
        <v>11074</v>
      </c>
      <c r="AB934" s="2"/>
      <c r="AC934" s="2"/>
      <c r="AD934" s="2"/>
      <c r="AE934" s="2"/>
      <c r="AF934" s="2"/>
      <c r="AG934" s="2" t="s">
        <v>11075</v>
      </c>
      <c r="AH934" s="2" t="s">
        <v>11076</v>
      </c>
      <c r="AI934" s="2" t="s">
        <v>11077</v>
      </c>
      <c r="AJ934" s="2"/>
      <c r="AK934" s="2"/>
      <c r="AL934" s="2"/>
      <c r="AM934" s="2"/>
      <c r="AN934" s="2" t="s">
        <v>87</v>
      </c>
      <c r="AO934" s="2" t="s">
        <v>11078</v>
      </c>
      <c r="AP934" s="2" t="s">
        <v>89</v>
      </c>
    </row>
    <row r="935" customFormat="false" ht="15" hidden="false" customHeight="false" outlineLevel="0" collapsed="false">
      <c r="A935" s="8" t="s">
        <v>11079</v>
      </c>
      <c r="B935" s="8" t="s">
        <v>11079</v>
      </c>
      <c r="C935" s="2" t="s">
        <v>11080</v>
      </c>
      <c r="D935" s="2" t="s">
        <v>6190</v>
      </c>
      <c r="E935" s="2" t="s">
        <v>6191</v>
      </c>
      <c r="F935" s="9" t="n">
        <f aca="false">Precios!R935</f>
        <v>102</v>
      </c>
      <c r="G935" s="2" t="n">
        <v>500</v>
      </c>
      <c r="H935" s="10" t="str">
        <f aca="false">Parámetros!$B$28</f>
        <v>Nuevo</v>
      </c>
      <c r="I935" s="10" t="str">
        <f aca="false">Parámetros!$B$29</f>
        <v>Clásica</v>
      </c>
      <c r="J935" s="11" t="s">
        <v>11081</v>
      </c>
      <c r="K935" s="10" t="str">
        <f aca="false">Parámetros!$B$30</f>
        <v>Mercado Envíos</v>
      </c>
      <c r="L935" s="2" t="str">
        <f aca="false">IF(F935&gt;=Parámetros!$B$7,"Envío gratis (obligatorio en Mercado Libre)",Parámetros!$B$31)</f>
        <v>A cargo del comprador</v>
      </c>
      <c r="M935" s="10" t="str">
        <f aca="false">Parámetros!$B$32</f>
        <v>No acepto</v>
      </c>
      <c r="N935" s="10" t="str">
        <f aca="false">Parámetros!$B$33</f>
        <v>Sin garantía</v>
      </c>
      <c r="O935" s="2" t="s">
        <v>11082</v>
      </c>
      <c r="P935" s="2" t="s">
        <v>6194</v>
      </c>
      <c r="Q935" s="2" t="s">
        <v>6195</v>
      </c>
      <c r="R935" s="2" t="s">
        <v>6196</v>
      </c>
      <c r="S935" s="2" t="s">
        <v>11083</v>
      </c>
      <c r="T935" s="2" t="s">
        <v>6006</v>
      </c>
      <c r="U935" s="2" t="n">
        <v>50</v>
      </c>
      <c r="V935" s="2" t="s">
        <v>100</v>
      </c>
      <c r="W935" s="2" t="n">
        <v>1</v>
      </c>
      <c r="X935" s="2"/>
      <c r="Y935" s="2"/>
      <c r="Z935" s="2"/>
      <c r="AA935" s="2"/>
      <c r="AB935" s="2"/>
      <c r="AC935" s="2"/>
      <c r="AD935" s="2"/>
      <c r="AE935" s="2" t="s">
        <v>8667</v>
      </c>
      <c r="AF935" s="2"/>
      <c r="AG935" s="2" t="s">
        <v>11084</v>
      </c>
      <c r="AH935" s="2" t="s">
        <v>11085</v>
      </c>
      <c r="AI935" s="2" t="s">
        <v>11086</v>
      </c>
      <c r="AJ935" s="2"/>
      <c r="AK935" s="2"/>
      <c r="AL935" s="2"/>
      <c r="AM935" s="2"/>
      <c r="AN935" s="2" t="s">
        <v>175</v>
      </c>
      <c r="AO935" s="2" t="s">
        <v>11087</v>
      </c>
      <c r="AP935" s="2" t="s">
        <v>89</v>
      </c>
    </row>
    <row r="936" customFormat="false" ht="15" hidden="false" customHeight="false" outlineLevel="0" collapsed="false">
      <c r="A936" s="8" t="s">
        <v>11088</v>
      </c>
      <c r="B936" s="8" t="s">
        <v>11088</v>
      </c>
      <c r="C936" s="2" t="s">
        <v>11089</v>
      </c>
      <c r="D936" s="2" t="s">
        <v>7457</v>
      </c>
      <c r="E936" s="2" t="s">
        <v>7458</v>
      </c>
      <c r="F936" s="9" t="n">
        <f aca="false">Precios!R936</f>
        <v>74</v>
      </c>
      <c r="G936" s="2" t="n">
        <v>423</v>
      </c>
      <c r="H936" s="10" t="str">
        <f aca="false">Parámetros!$B$28</f>
        <v>Nuevo</v>
      </c>
      <c r="I936" s="10" t="str">
        <f aca="false">Parámetros!$B$29</f>
        <v>Clásica</v>
      </c>
      <c r="J936" s="11" t="s">
        <v>11090</v>
      </c>
      <c r="K936" s="10" t="str">
        <f aca="false">Parámetros!$B$30</f>
        <v>Mercado Envíos</v>
      </c>
      <c r="L936" s="2" t="str">
        <f aca="false">IF(F936&gt;=Parámetros!$B$7,"Envío gratis (obligatorio en Mercado Libre)",Parámetros!$B$31)</f>
        <v>A cargo del comprador</v>
      </c>
      <c r="M936" s="10" t="str">
        <f aca="false">Parámetros!$B$32</f>
        <v>No acepto</v>
      </c>
      <c r="N936" s="10" t="str">
        <f aca="false">Parámetros!$B$33</f>
        <v>Sin garantía</v>
      </c>
      <c r="O936" s="2" t="s">
        <v>11091</v>
      </c>
      <c r="P936" s="2" t="s">
        <v>7461</v>
      </c>
      <c r="Q936" s="2"/>
      <c r="R936" s="2" t="s">
        <v>7462</v>
      </c>
      <c r="S936" s="2" t="s">
        <v>11092</v>
      </c>
      <c r="T936" s="2" t="s">
        <v>11093</v>
      </c>
      <c r="U936" s="2" t="n">
        <v>12</v>
      </c>
      <c r="V936" s="2" t="s">
        <v>171</v>
      </c>
      <c r="W936" s="2" t="n">
        <v>12</v>
      </c>
      <c r="X936" s="2"/>
      <c r="Y936" s="2"/>
      <c r="Z936" s="2"/>
      <c r="AA936" s="2"/>
      <c r="AB936" s="2"/>
      <c r="AC936" s="2"/>
      <c r="AD936" s="2" t="s">
        <v>566</v>
      </c>
      <c r="AE936" s="2"/>
      <c r="AF936" s="2"/>
      <c r="AG936" s="2" t="s">
        <v>11094</v>
      </c>
      <c r="AH936" s="2" t="s">
        <v>11095</v>
      </c>
      <c r="AI936" s="2" t="s">
        <v>11096</v>
      </c>
      <c r="AJ936" s="2"/>
      <c r="AK936" s="2"/>
      <c r="AL936" s="2"/>
      <c r="AM936" s="2"/>
      <c r="AN936" s="2" t="s">
        <v>175</v>
      </c>
      <c r="AO936" s="2" t="s">
        <v>11097</v>
      </c>
      <c r="AP936" s="2" t="s">
        <v>89</v>
      </c>
    </row>
    <row r="937" customFormat="false" ht="15" hidden="false" customHeight="false" outlineLevel="0" collapsed="false">
      <c r="A937" s="8" t="s">
        <v>11098</v>
      </c>
      <c r="B937" s="8" t="s">
        <v>11098</v>
      </c>
      <c r="C937" s="2" t="s">
        <v>11099</v>
      </c>
      <c r="D937" s="2" t="s">
        <v>5633</v>
      </c>
      <c r="E937" s="2" t="s">
        <v>5634</v>
      </c>
      <c r="F937" s="9" t="n">
        <f aca="false">Precios!R937</f>
        <v>61</v>
      </c>
      <c r="G937" s="2" t="n">
        <v>867</v>
      </c>
      <c r="H937" s="10" t="str">
        <f aca="false">Parámetros!$B$28</f>
        <v>Nuevo</v>
      </c>
      <c r="I937" s="10" t="str">
        <f aca="false">Parámetros!$B$29</f>
        <v>Clásica</v>
      </c>
      <c r="J937" s="11" t="s">
        <v>11100</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t="s">
        <v>11101</v>
      </c>
      <c r="P937" s="2" t="s">
        <v>1162</v>
      </c>
      <c r="Q937" s="2" t="s">
        <v>11102</v>
      </c>
      <c r="R937" s="2"/>
      <c r="S937" s="2" t="s">
        <v>11103</v>
      </c>
      <c r="T937" s="2" t="s">
        <v>11104</v>
      </c>
      <c r="U937" s="2" t="n">
        <v>100</v>
      </c>
      <c r="V937" s="2" t="s">
        <v>77</v>
      </c>
      <c r="W937" s="2" t="n">
        <v>1</v>
      </c>
      <c r="X937" s="2" t="s">
        <v>5640</v>
      </c>
      <c r="Y937" s="2" t="s">
        <v>5641</v>
      </c>
      <c r="Z937" s="2" t="s">
        <v>4398</v>
      </c>
      <c r="AA937" s="2"/>
      <c r="AB937" s="2"/>
      <c r="AC937" s="2"/>
      <c r="AD937" s="2"/>
      <c r="AE937" s="2"/>
      <c r="AF937" s="2" t="s">
        <v>5642</v>
      </c>
      <c r="AG937" s="2" t="s">
        <v>11105</v>
      </c>
      <c r="AH937" s="2" t="s">
        <v>11106</v>
      </c>
      <c r="AI937" s="2" t="s">
        <v>11107</v>
      </c>
      <c r="AJ937" s="2"/>
      <c r="AK937" s="2"/>
      <c r="AL937" s="2"/>
      <c r="AM937" s="2"/>
      <c r="AN937" s="2" t="s">
        <v>87</v>
      </c>
      <c r="AO937" s="2" t="s">
        <v>11108</v>
      </c>
      <c r="AP937" s="2" t="s">
        <v>89</v>
      </c>
    </row>
    <row r="938" customFormat="false" ht="15" hidden="false" customHeight="false" outlineLevel="0" collapsed="false">
      <c r="A938" s="8" t="s">
        <v>11109</v>
      </c>
      <c r="B938" s="8" t="s">
        <v>11109</v>
      </c>
      <c r="C938" s="2" t="s">
        <v>11110</v>
      </c>
      <c r="D938" s="2" t="s">
        <v>483</v>
      </c>
      <c r="E938" s="2" t="s">
        <v>484</v>
      </c>
      <c r="F938" s="9" t="n">
        <f aca="false">Precios!R938</f>
        <v>1498</v>
      </c>
      <c r="G938" s="2" t="n">
        <v>0</v>
      </c>
      <c r="H938" s="10" t="str">
        <f aca="false">Parámetros!$B$28</f>
        <v>Nuevo</v>
      </c>
      <c r="I938" s="10" t="str">
        <f aca="false">Parámetros!$B$29</f>
        <v>Clásica</v>
      </c>
      <c r="J938" s="11" t="s">
        <v>11111</v>
      </c>
      <c r="K938" s="10" t="str">
        <f aca="false">Parámetros!$B$30</f>
        <v>Mercado Envíos</v>
      </c>
      <c r="L938" s="2" t="str">
        <f aca="false">IF(F938&gt;=Parámetros!$B$7,"Envío gratis (obligatorio en Mercado Libre)",Parámetros!$B$31)</f>
        <v>Envío gratis (obligatorio en Mercado Libre)</v>
      </c>
      <c r="M938" s="10" t="str">
        <f aca="false">Parámetros!$B$32</f>
        <v>No acepto</v>
      </c>
      <c r="N938" s="10" t="str">
        <f aca="false">Parámetros!$B$33</f>
        <v>Sin garantía</v>
      </c>
      <c r="O938" s="2" t="s">
        <v>11112</v>
      </c>
      <c r="P938" s="2" t="s">
        <v>11113</v>
      </c>
      <c r="Q938" s="2" t="s">
        <v>4325</v>
      </c>
      <c r="R938" s="2"/>
      <c r="S938" s="2"/>
      <c r="T938" s="2" t="s">
        <v>5662</v>
      </c>
      <c r="U938" s="2" t="n">
        <v>5</v>
      </c>
      <c r="V938" s="2" t="s">
        <v>77</v>
      </c>
      <c r="W938" s="2" t="n">
        <v>1</v>
      </c>
      <c r="X938" s="2" t="s">
        <v>11114</v>
      </c>
      <c r="Y938" s="2" t="s">
        <v>11115</v>
      </c>
      <c r="Z938" s="2" t="s">
        <v>494</v>
      </c>
      <c r="AA938" s="2" t="s">
        <v>81</v>
      </c>
      <c r="AB938" s="2"/>
      <c r="AC938" s="2"/>
      <c r="AD938" s="2"/>
      <c r="AE938" s="2"/>
      <c r="AF938" s="2"/>
      <c r="AG938" s="2" t="s">
        <v>11116</v>
      </c>
      <c r="AH938" s="2" t="s">
        <v>11117</v>
      </c>
      <c r="AI938" s="2" t="s">
        <v>11118</v>
      </c>
      <c r="AJ938" s="2"/>
      <c r="AK938" s="2"/>
      <c r="AL938" s="2"/>
      <c r="AM938" s="2"/>
      <c r="AN938" s="2" t="s">
        <v>87</v>
      </c>
      <c r="AO938" s="2" t="s">
        <v>11119</v>
      </c>
      <c r="AP938" s="2" t="s">
        <v>89</v>
      </c>
    </row>
    <row r="939" customFormat="false" ht="15" hidden="false" customHeight="false" outlineLevel="0" collapsed="false">
      <c r="A939" s="8" t="s">
        <v>11120</v>
      </c>
      <c r="B939" s="8" t="s">
        <v>11120</v>
      </c>
      <c r="C939" s="2" t="s">
        <v>11121</v>
      </c>
      <c r="D939" s="2" t="s">
        <v>1059</v>
      </c>
      <c r="E939" s="2" t="s">
        <v>1060</v>
      </c>
      <c r="F939" s="9" t="n">
        <f aca="false">Precios!R939</f>
        <v>1843.22</v>
      </c>
      <c r="G939" s="2" t="n">
        <v>1</v>
      </c>
      <c r="H939" s="10" t="str">
        <f aca="false">Parámetros!$B$28</f>
        <v>Nuevo</v>
      </c>
      <c r="I939" s="10" t="str">
        <f aca="false">Parámetros!$B$29</f>
        <v>Clásica</v>
      </c>
      <c r="J939" s="11" t="s">
        <v>11122</v>
      </c>
      <c r="K939" s="10" t="str">
        <f aca="false">Parámetros!$B$30</f>
        <v>Mercado Envíos</v>
      </c>
      <c r="L939" s="2" t="str">
        <f aca="false">IF(F939&gt;=Parámetros!$B$7,"Envío gratis (obligatorio en Mercado Libre)",Parámetros!$B$31)</f>
        <v>Envío gratis (obligatorio en Mercado Libre)</v>
      </c>
      <c r="M939" s="10" t="str">
        <f aca="false">Parámetros!$B$32</f>
        <v>No acepto</v>
      </c>
      <c r="N939" s="10" t="str">
        <f aca="false">Parámetros!$B$33</f>
        <v>Sin garantía</v>
      </c>
      <c r="O939" s="2" t="s">
        <v>11123</v>
      </c>
      <c r="P939" s="2" t="s">
        <v>11124</v>
      </c>
      <c r="Q939" s="2" t="s">
        <v>5214</v>
      </c>
      <c r="R939" s="2" t="s">
        <v>11125</v>
      </c>
      <c r="S939" s="2"/>
      <c r="T939" s="2" t="s">
        <v>5388</v>
      </c>
      <c r="U939" s="2" t="n">
        <v>30</v>
      </c>
      <c r="V939" s="2" t="s">
        <v>220</v>
      </c>
      <c r="W939" s="2" t="n">
        <v>30</v>
      </c>
      <c r="X939" s="2" t="s">
        <v>11126</v>
      </c>
      <c r="Y939" s="2" t="s">
        <v>11127</v>
      </c>
      <c r="Z939" s="2" t="s">
        <v>136</v>
      </c>
      <c r="AA939" s="2"/>
      <c r="AB939" s="2"/>
      <c r="AC939" s="2"/>
      <c r="AD939" s="2"/>
      <c r="AE939" s="2"/>
      <c r="AF939" s="2" t="s">
        <v>11128</v>
      </c>
      <c r="AG939" s="2" t="s">
        <v>11129</v>
      </c>
      <c r="AH939" s="2" t="s">
        <v>11130</v>
      </c>
      <c r="AI939" s="2" t="s">
        <v>11131</v>
      </c>
      <c r="AJ939" s="2"/>
      <c r="AK939" s="2"/>
      <c r="AL939" s="2"/>
      <c r="AM939" s="2"/>
      <c r="AN939" s="2" t="s">
        <v>87</v>
      </c>
      <c r="AO939" s="2" t="s">
        <v>11132</v>
      </c>
      <c r="AP939" s="2" t="s">
        <v>89</v>
      </c>
    </row>
    <row r="940" customFormat="false" ht="15" hidden="false" customHeight="false" outlineLevel="0" collapsed="false">
      <c r="A940" s="8" t="s">
        <v>11133</v>
      </c>
      <c r="B940" s="8" t="s">
        <v>11133</v>
      </c>
      <c r="C940" s="2" t="s">
        <v>11134</v>
      </c>
      <c r="D940" s="2" t="s">
        <v>6282</v>
      </c>
      <c r="E940" s="2" t="s">
        <v>6283</v>
      </c>
      <c r="F940" s="9" t="n">
        <f aca="false">Precios!R940</f>
        <v>129</v>
      </c>
      <c r="G940" s="2" t="n">
        <v>13</v>
      </c>
      <c r="H940" s="10" t="str">
        <f aca="false">Parámetros!$B$28</f>
        <v>Nuevo</v>
      </c>
      <c r="I940" s="10" t="str">
        <f aca="false">Parámetros!$B$29</f>
        <v>Clásica</v>
      </c>
      <c r="J940" s="11" t="s">
        <v>11135</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t="s">
        <v>11136</v>
      </c>
      <c r="P940" s="2" t="s">
        <v>6194</v>
      </c>
      <c r="Q940" s="2" t="s">
        <v>6195</v>
      </c>
      <c r="R940" s="2" t="s">
        <v>6196</v>
      </c>
      <c r="S940" s="2" t="s">
        <v>11137</v>
      </c>
      <c r="T940" s="2" t="s">
        <v>11138</v>
      </c>
      <c r="U940" s="2" t="n">
        <v>200</v>
      </c>
      <c r="V940" s="2" t="s">
        <v>77</v>
      </c>
      <c r="W940" s="2" t="n">
        <v>1</v>
      </c>
      <c r="X940" s="2"/>
      <c r="Y940" s="2"/>
      <c r="Z940" s="2"/>
      <c r="AA940" s="2"/>
      <c r="AB940" s="2"/>
      <c r="AC940" s="2"/>
      <c r="AD940" s="2"/>
      <c r="AE940" s="2" t="s">
        <v>5442</v>
      </c>
      <c r="AF940" s="2"/>
      <c r="AG940" s="2" t="s">
        <v>11139</v>
      </c>
      <c r="AH940" s="2" t="s">
        <v>11140</v>
      </c>
      <c r="AI940" s="2"/>
      <c r="AJ940" s="2"/>
      <c r="AK940" s="2"/>
      <c r="AL940" s="2"/>
      <c r="AM940" s="2"/>
      <c r="AN940" s="2" t="s">
        <v>175</v>
      </c>
      <c r="AO940" s="2" t="s">
        <v>11141</v>
      </c>
      <c r="AP940" s="2" t="s">
        <v>89</v>
      </c>
    </row>
    <row r="941" customFormat="false" ht="15" hidden="false" customHeight="false" outlineLevel="0" collapsed="false">
      <c r="A941" s="8" t="s">
        <v>11142</v>
      </c>
      <c r="B941" s="8" t="s">
        <v>11142</v>
      </c>
      <c r="C941" s="2" t="s">
        <v>11143</v>
      </c>
      <c r="D941" s="2" t="s">
        <v>240</v>
      </c>
      <c r="E941" s="2" t="s">
        <v>241</v>
      </c>
      <c r="F941" s="9" t="n">
        <f aca="false">Precios!R941</f>
        <v>90</v>
      </c>
      <c r="G941" s="2" t="n">
        <v>859</v>
      </c>
      <c r="H941" s="10" t="str">
        <f aca="false">Parámetros!$B$28</f>
        <v>Nuevo</v>
      </c>
      <c r="I941" s="10" t="str">
        <f aca="false">Parámetros!$B$29</f>
        <v>Clásica</v>
      </c>
      <c r="J941" s="11" t="s">
        <v>11144</v>
      </c>
      <c r="K941" s="10" t="str">
        <f aca="false">Parámetros!$B$30</f>
        <v>Mercado Envíos</v>
      </c>
      <c r="L941" s="2" t="str">
        <f aca="false">IF(F941&gt;=Parámetros!$B$7,"Envío gratis (obligatorio en Mercado Libre)",Parámetros!$B$31)</f>
        <v>A cargo del comprador</v>
      </c>
      <c r="M941" s="10" t="str">
        <f aca="false">Parámetros!$B$32</f>
        <v>No acepto</v>
      </c>
      <c r="N941" s="10" t="str">
        <f aca="false">Parámetros!$B$33</f>
        <v>Sin garantía</v>
      </c>
      <c r="O941" s="2"/>
      <c r="P941" s="2" t="s">
        <v>9192</v>
      </c>
      <c r="Q941" s="2"/>
      <c r="R941" s="2" t="s">
        <v>11145</v>
      </c>
      <c r="S941" s="2"/>
      <c r="T941" s="2" t="s">
        <v>11146</v>
      </c>
      <c r="U941" s="2" t="n">
        <v>10</v>
      </c>
      <c r="V941" s="2" t="s">
        <v>133</v>
      </c>
      <c r="W941" s="2" t="n">
        <v>10</v>
      </c>
      <c r="X941" s="2" t="s">
        <v>1361</v>
      </c>
      <c r="Y941" s="2" t="s">
        <v>451</v>
      </c>
      <c r="Z941" s="2" t="s">
        <v>136</v>
      </c>
      <c r="AA941" s="2" t="s">
        <v>1835</v>
      </c>
      <c r="AB941" s="2"/>
      <c r="AC941" s="2"/>
      <c r="AD941" s="2"/>
      <c r="AE941" s="2"/>
      <c r="AF941" s="2"/>
      <c r="AG941" s="2" t="s">
        <v>11147</v>
      </c>
      <c r="AH941" s="2" t="s">
        <v>11148</v>
      </c>
      <c r="AI941" s="2" t="s">
        <v>11149</v>
      </c>
      <c r="AJ941" s="2" t="s">
        <v>11150</v>
      </c>
      <c r="AK941" s="2"/>
      <c r="AL941" s="2"/>
      <c r="AM941" s="2"/>
      <c r="AN941" s="2" t="s">
        <v>87</v>
      </c>
      <c r="AO941" s="2" t="s">
        <v>11151</v>
      </c>
      <c r="AP941" s="2" t="s">
        <v>89</v>
      </c>
    </row>
    <row r="942" customFormat="false" ht="15" hidden="false" customHeight="false" outlineLevel="0" collapsed="false">
      <c r="A942" s="8" t="s">
        <v>11152</v>
      </c>
      <c r="B942" s="8" t="s">
        <v>11152</v>
      </c>
      <c r="C942" s="2" t="s">
        <v>11153</v>
      </c>
      <c r="D942" s="2" t="s">
        <v>4258</v>
      </c>
      <c r="E942" s="2" t="s">
        <v>4259</v>
      </c>
      <c r="F942" s="9" t="n">
        <f aca="false">Precios!R942</f>
        <v>231.81</v>
      </c>
      <c r="G942" s="2" t="n">
        <v>224</v>
      </c>
      <c r="H942" s="10" t="str">
        <f aca="false">Parámetros!$B$28</f>
        <v>Nuevo</v>
      </c>
      <c r="I942" s="10" t="str">
        <f aca="false">Parámetros!$B$29</f>
        <v>Clásica</v>
      </c>
      <c r="J942" s="11" t="s">
        <v>11154</v>
      </c>
      <c r="K942" s="10" t="str">
        <f aca="false">Parámetros!$B$30</f>
        <v>Mercado Envíos</v>
      </c>
      <c r="L942" s="2" t="str">
        <f aca="false">IF(F942&gt;=Parámetros!$B$7,"Envío gratis (obligatorio en Mercado Libre)",Parámetros!$B$31)</f>
        <v>A cargo del comprador</v>
      </c>
      <c r="M942" s="10" t="str">
        <f aca="false">Parámetros!$B$32</f>
        <v>No acepto</v>
      </c>
      <c r="N942" s="10" t="str">
        <f aca="false">Parámetros!$B$33</f>
        <v>Sin garantía</v>
      </c>
      <c r="O942" s="2" t="s">
        <v>11155</v>
      </c>
      <c r="P942" s="2" t="s">
        <v>9516</v>
      </c>
      <c r="Q942" s="2" t="s">
        <v>1641</v>
      </c>
      <c r="R942" s="2" t="s">
        <v>9516</v>
      </c>
      <c r="S942" s="2" t="s">
        <v>11156</v>
      </c>
      <c r="T942" s="2" t="s">
        <v>11157</v>
      </c>
      <c r="U942" s="2" t="n">
        <v>15</v>
      </c>
      <c r="V942" s="2" t="s">
        <v>100</v>
      </c>
      <c r="W942" s="2" t="n">
        <v>1</v>
      </c>
      <c r="X942" s="2" t="s">
        <v>11158</v>
      </c>
      <c r="Y942" s="2" t="s">
        <v>11159</v>
      </c>
      <c r="Z942" s="2" t="s">
        <v>341</v>
      </c>
      <c r="AA942" s="2"/>
      <c r="AB942" s="2"/>
      <c r="AC942" s="2"/>
      <c r="AD942" s="2"/>
      <c r="AE942" s="2"/>
      <c r="AF942" s="2"/>
      <c r="AG942" s="2" t="s">
        <v>11160</v>
      </c>
      <c r="AH942" s="2" t="s">
        <v>11161</v>
      </c>
      <c r="AI942" s="2" t="s">
        <v>11162</v>
      </c>
      <c r="AJ942" s="2" t="s">
        <v>11163</v>
      </c>
      <c r="AK942" s="2"/>
      <c r="AL942" s="2"/>
      <c r="AM942" s="2"/>
      <c r="AN942" s="2" t="s">
        <v>87</v>
      </c>
      <c r="AO942" s="2" t="s">
        <v>11164</v>
      </c>
      <c r="AP942" s="2" t="s">
        <v>89</v>
      </c>
    </row>
    <row r="943" customFormat="false" ht="15" hidden="false" customHeight="false" outlineLevel="0" collapsed="false">
      <c r="A943" s="8" t="s">
        <v>11165</v>
      </c>
      <c r="B943" s="8" t="s">
        <v>11165</v>
      </c>
      <c r="C943" s="2" t="s">
        <v>11166</v>
      </c>
      <c r="D943" s="2" t="s">
        <v>556</v>
      </c>
      <c r="E943" s="2" t="s">
        <v>557</v>
      </c>
      <c r="F943" s="9" t="n">
        <f aca="false">Precios!R943</f>
        <v>109</v>
      </c>
      <c r="G943" s="2" t="n">
        <v>2544</v>
      </c>
      <c r="H943" s="10" t="str">
        <f aca="false">Parámetros!$B$28</f>
        <v>Nuevo</v>
      </c>
      <c r="I943" s="10" t="str">
        <f aca="false">Parámetros!$B$29</f>
        <v>Clásica</v>
      </c>
      <c r="J943" s="11" t="s">
        <v>11167</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t="s">
        <v>11168</v>
      </c>
      <c r="P943" s="2" t="s">
        <v>11169</v>
      </c>
      <c r="Q943" s="2" t="s">
        <v>11170</v>
      </c>
      <c r="R943" s="2"/>
      <c r="S943" s="2"/>
      <c r="T943" s="2" t="s">
        <v>11171</v>
      </c>
      <c r="U943" s="2" t="n">
        <v>2</v>
      </c>
      <c r="V943" s="2" t="s">
        <v>77</v>
      </c>
      <c r="W943" s="2" t="n">
        <v>3</v>
      </c>
      <c r="X943" s="2" t="s">
        <v>11172</v>
      </c>
      <c r="Y943" s="2" t="s">
        <v>3037</v>
      </c>
      <c r="Z943" s="2" t="s">
        <v>760</v>
      </c>
      <c r="AA943" s="2"/>
      <c r="AB943" s="2"/>
      <c r="AC943" s="2"/>
      <c r="AD943" s="2"/>
      <c r="AE943" s="2"/>
      <c r="AF943" s="2"/>
      <c r="AG943" s="2" t="s">
        <v>11173</v>
      </c>
      <c r="AH943" s="2" t="s">
        <v>11174</v>
      </c>
      <c r="AI943" s="2" t="s">
        <v>11175</v>
      </c>
      <c r="AJ943" s="2" t="s">
        <v>11176</v>
      </c>
      <c r="AK943" s="2"/>
      <c r="AL943" s="2"/>
      <c r="AM943" s="2"/>
      <c r="AN943" s="2" t="s">
        <v>87</v>
      </c>
      <c r="AO943" s="2" t="s">
        <v>11177</v>
      </c>
      <c r="AP943" s="2" t="s">
        <v>89</v>
      </c>
    </row>
    <row r="944" customFormat="false" ht="15" hidden="false" customHeight="false" outlineLevel="0" collapsed="false">
      <c r="A944" s="8" t="s">
        <v>11178</v>
      </c>
      <c r="B944" s="8" t="s">
        <v>11178</v>
      </c>
      <c r="C944" s="2" t="s">
        <v>11179</v>
      </c>
      <c r="D944" s="2" t="s">
        <v>144</v>
      </c>
      <c r="E944" s="2" t="s">
        <v>145</v>
      </c>
      <c r="F944" s="9" t="n">
        <f aca="false">Precios!R944</f>
        <v>861.29</v>
      </c>
      <c r="G944" s="2" t="n">
        <v>44</v>
      </c>
      <c r="H944" s="10" t="str">
        <f aca="false">Parámetros!$B$28</f>
        <v>Nuevo</v>
      </c>
      <c r="I944" s="10" t="str">
        <f aca="false">Parámetros!$B$29</f>
        <v>Clásica</v>
      </c>
      <c r="J944" s="11" t="s">
        <v>11180</v>
      </c>
      <c r="K944" s="10" t="str">
        <f aca="false">Parámetros!$B$30</f>
        <v>Mercado Envíos</v>
      </c>
      <c r="L944" s="2" t="str">
        <f aca="false">IF(F944&gt;=Parámetros!$B$7,"Envío gratis (obligatorio en Mercado Libre)",Parámetros!$B$31)</f>
        <v>Envío gratis (obligatorio en Mercado Libre)</v>
      </c>
      <c r="M944" s="10" t="str">
        <f aca="false">Parámetros!$B$32</f>
        <v>No acepto</v>
      </c>
      <c r="N944" s="10" t="str">
        <f aca="false">Parámetros!$B$33</f>
        <v>Sin garantía</v>
      </c>
      <c r="O944" s="2" t="s">
        <v>11181</v>
      </c>
      <c r="P944" s="2" t="s">
        <v>4480</v>
      </c>
      <c r="Q944" s="2" t="s">
        <v>336</v>
      </c>
      <c r="R944" s="2" t="s">
        <v>4480</v>
      </c>
      <c r="S944" s="2" t="s">
        <v>7636</v>
      </c>
      <c r="T944" s="2" t="s">
        <v>11182</v>
      </c>
      <c r="U944" s="2" t="n">
        <v>504</v>
      </c>
      <c r="V944" s="2" t="s">
        <v>100</v>
      </c>
      <c r="W944" s="2" t="n">
        <v>1</v>
      </c>
      <c r="X944" s="2" t="s">
        <v>11183</v>
      </c>
      <c r="Y944" s="2"/>
      <c r="Z944" s="2" t="s">
        <v>136</v>
      </c>
      <c r="AA944" s="2"/>
      <c r="AB944" s="2"/>
      <c r="AC944" s="2" t="s">
        <v>7636</v>
      </c>
      <c r="AD944" s="2"/>
      <c r="AE944" s="2"/>
      <c r="AF944" s="2"/>
      <c r="AG944" s="2" t="s">
        <v>11184</v>
      </c>
      <c r="AH944" s="2" t="s">
        <v>11185</v>
      </c>
      <c r="AI944" s="2" t="s">
        <v>11186</v>
      </c>
      <c r="AJ944" s="2"/>
      <c r="AK944" s="2"/>
      <c r="AL944" s="2"/>
      <c r="AM944" s="2"/>
      <c r="AN944" s="2" t="s">
        <v>87</v>
      </c>
      <c r="AO944" s="2" t="s">
        <v>11187</v>
      </c>
      <c r="AP944" s="2" t="s">
        <v>89</v>
      </c>
    </row>
    <row r="945" customFormat="false" ht="15" hidden="false" customHeight="false" outlineLevel="0" collapsed="false">
      <c r="A945" s="8" t="s">
        <v>11188</v>
      </c>
      <c r="B945" s="8" t="s">
        <v>11188</v>
      </c>
      <c r="C945" s="2" t="s">
        <v>11189</v>
      </c>
      <c r="D945" s="2" t="s">
        <v>445</v>
      </c>
      <c r="E945" s="2" t="s">
        <v>446</v>
      </c>
      <c r="F945" s="9" t="n">
        <f aca="false">Precios!R945</f>
        <v>361</v>
      </c>
      <c r="G945" s="2" t="n">
        <v>2</v>
      </c>
      <c r="H945" s="10" t="str">
        <f aca="false">Parámetros!$B$28</f>
        <v>Nuevo</v>
      </c>
      <c r="I945" s="10" t="str">
        <f aca="false">Parámetros!$B$29</f>
        <v>Clásica</v>
      </c>
      <c r="J945" s="11" t="s">
        <v>11190</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t="s">
        <v>11191</v>
      </c>
      <c r="P945" s="2" t="s">
        <v>11192</v>
      </c>
      <c r="Q945" s="2" t="s">
        <v>3066</v>
      </c>
      <c r="R945" s="2" t="s">
        <v>11193</v>
      </c>
      <c r="S945" s="2"/>
      <c r="T945" s="2" t="s">
        <v>6246</v>
      </c>
      <c r="U945" s="2" t="n">
        <v>14</v>
      </c>
      <c r="V945" s="2" t="s">
        <v>133</v>
      </c>
      <c r="W945" s="2" t="n">
        <v>14</v>
      </c>
      <c r="X945" s="2" t="s">
        <v>11194</v>
      </c>
      <c r="Y945" s="2" t="s">
        <v>11195</v>
      </c>
      <c r="Z945" s="2" t="s">
        <v>136</v>
      </c>
      <c r="AA945" s="2"/>
      <c r="AB945" s="2"/>
      <c r="AC945" s="2"/>
      <c r="AD945" s="2"/>
      <c r="AE945" s="2"/>
      <c r="AF945" s="2" t="s">
        <v>11196</v>
      </c>
      <c r="AG945" s="2" t="s">
        <v>11197</v>
      </c>
      <c r="AH945" s="2" t="s">
        <v>11198</v>
      </c>
      <c r="AI945" s="2" t="s">
        <v>11199</v>
      </c>
      <c r="AJ945" s="2"/>
      <c r="AK945" s="2"/>
      <c r="AL945" s="2"/>
      <c r="AM945" s="2"/>
      <c r="AN945" s="2" t="s">
        <v>87</v>
      </c>
      <c r="AO945" s="2" t="s">
        <v>11200</v>
      </c>
      <c r="AP945" s="2" t="s">
        <v>89</v>
      </c>
    </row>
    <row r="946" customFormat="false" ht="15" hidden="false" customHeight="false" outlineLevel="0" collapsed="false">
      <c r="A946" s="8" t="s">
        <v>11201</v>
      </c>
      <c r="B946" s="8" t="s">
        <v>11201</v>
      </c>
      <c r="C946" s="2" t="s">
        <v>11202</v>
      </c>
      <c r="D946" s="2" t="s">
        <v>483</v>
      </c>
      <c r="E946" s="2" t="s">
        <v>484</v>
      </c>
      <c r="F946" s="9" t="n">
        <f aca="false">Precios!R946</f>
        <v>92</v>
      </c>
      <c r="G946" s="2" t="n">
        <v>169</v>
      </c>
      <c r="H946" s="10" t="str">
        <f aca="false">Parámetros!$B$28</f>
        <v>Nuevo</v>
      </c>
      <c r="I946" s="10" t="str">
        <f aca="false">Parámetros!$B$29</f>
        <v>Clásica</v>
      </c>
      <c r="J946" s="11" t="s">
        <v>11203</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c r="P946" s="2" t="s">
        <v>7681</v>
      </c>
      <c r="Q946" s="2" t="s">
        <v>2427</v>
      </c>
      <c r="R946" s="2" t="s">
        <v>11204</v>
      </c>
      <c r="S946" s="2"/>
      <c r="T946" s="2" t="s">
        <v>11205</v>
      </c>
      <c r="U946" s="2" t="n">
        <v>10</v>
      </c>
      <c r="V946" s="2" t="s">
        <v>77</v>
      </c>
      <c r="W946" s="2" t="n">
        <v>1</v>
      </c>
      <c r="X946" s="2" t="s">
        <v>11206</v>
      </c>
      <c r="Y946" s="2" t="s">
        <v>11207</v>
      </c>
      <c r="Z946" s="2" t="s">
        <v>494</v>
      </c>
      <c r="AA946" s="2"/>
      <c r="AB946" s="2"/>
      <c r="AC946" s="2"/>
      <c r="AD946" s="2"/>
      <c r="AE946" s="2"/>
      <c r="AF946" s="2"/>
      <c r="AG946" s="2" t="s">
        <v>11208</v>
      </c>
      <c r="AH946" s="2" t="s">
        <v>11209</v>
      </c>
      <c r="AI946" s="2"/>
      <c r="AJ946" s="2"/>
      <c r="AK946" s="2"/>
      <c r="AL946" s="2"/>
      <c r="AM946" s="2"/>
      <c r="AN946" s="2" t="s">
        <v>87</v>
      </c>
      <c r="AO946" s="2" t="s">
        <v>11210</v>
      </c>
      <c r="AP946" s="2" t="s">
        <v>89</v>
      </c>
    </row>
    <row r="947" customFormat="false" ht="15" hidden="false" customHeight="false" outlineLevel="0" collapsed="false">
      <c r="A947" s="8" t="s">
        <v>11211</v>
      </c>
      <c r="B947" s="8" t="s">
        <v>11211</v>
      </c>
      <c r="C947" s="2" t="s">
        <v>11212</v>
      </c>
      <c r="D947" s="2" t="s">
        <v>3440</v>
      </c>
      <c r="E947" s="2" t="s">
        <v>3441</v>
      </c>
      <c r="F947" s="9" t="n">
        <f aca="false">Precios!R947</f>
        <v>126.71</v>
      </c>
      <c r="G947" s="2" t="n">
        <v>12</v>
      </c>
      <c r="H947" s="10" t="str">
        <f aca="false">Parámetros!$B$28</f>
        <v>Nuevo</v>
      </c>
      <c r="I947" s="10" t="str">
        <f aca="false">Parámetros!$B$29</f>
        <v>Clásica</v>
      </c>
      <c r="J947" s="11" t="s">
        <v>11213</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t="s">
        <v>11214</v>
      </c>
      <c r="P947" s="2" t="s">
        <v>11215</v>
      </c>
      <c r="Q947" s="2" t="s">
        <v>1830</v>
      </c>
      <c r="R947" s="2" t="s">
        <v>475</v>
      </c>
      <c r="S947" s="2" t="s">
        <v>11216</v>
      </c>
      <c r="T947" s="2" t="s">
        <v>9988</v>
      </c>
      <c r="U947" s="2" t="n">
        <v>200</v>
      </c>
      <c r="V947" s="2" t="s">
        <v>77</v>
      </c>
      <c r="W947" s="2" t="n">
        <v>1</v>
      </c>
      <c r="X947" s="2"/>
      <c r="Y947" s="2"/>
      <c r="Z947" s="2"/>
      <c r="AA947" s="2" t="s">
        <v>1375</v>
      </c>
      <c r="AB947" s="2"/>
      <c r="AC947" s="2"/>
      <c r="AD947" s="2"/>
      <c r="AE947" s="2" t="s">
        <v>5442</v>
      </c>
      <c r="AF947" s="2"/>
      <c r="AG947" s="2" t="s">
        <v>11217</v>
      </c>
      <c r="AH947" s="2" t="s">
        <v>11218</v>
      </c>
      <c r="AI947" s="2"/>
      <c r="AJ947" s="2"/>
      <c r="AK947" s="2"/>
      <c r="AL947" s="2"/>
      <c r="AM947" s="2"/>
      <c r="AN947" s="2" t="s">
        <v>175</v>
      </c>
      <c r="AO947" s="2" t="s">
        <v>11219</v>
      </c>
      <c r="AP947" s="2" t="s">
        <v>89</v>
      </c>
    </row>
    <row r="948" customFormat="false" ht="15" hidden="false" customHeight="false" outlineLevel="0" collapsed="false">
      <c r="A948" s="8" t="s">
        <v>11220</v>
      </c>
      <c r="B948" s="8" t="s">
        <v>11220</v>
      </c>
      <c r="C948" s="2" t="s">
        <v>11221</v>
      </c>
      <c r="D948" s="2" t="s">
        <v>6709</v>
      </c>
      <c r="E948" s="2" t="s">
        <v>6710</v>
      </c>
      <c r="F948" s="9" t="n">
        <f aca="false">Precios!R948</f>
        <v>84</v>
      </c>
      <c r="G948" s="2" t="n">
        <v>298</v>
      </c>
      <c r="H948" s="10" t="str">
        <f aca="false">Parámetros!$B$28</f>
        <v>Nuevo</v>
      </c>
      <c r="I948" s="10" t="str">
        <f aca="false">Parámetros!$B$29</f>
        <v>Clásica</v>
      </c>
      <c r="J948" s="11" t="s">
        <v>11222</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t="s">
        <v>11223</v>
      </c>
      <c r="P948" s="2" t="s">
        <v>7472</v>
      </c>
      <c r="Q948" s="2" t="s">
        <v>617</v>
      </c>
      <c r="R948" s="2" t="s">
        <v>11224</v>
      </c>
      <c r="S948" s="2" t="s">
        <v>11225</v>
      </c>
      <c r="T948" s="2" t="s">
        <v>11226</v>
      </c>
      <c r="U948" s="2" t="n">
        <v>45</v>
      </c>
      <c r="V948" s="2" t="s">
        <v>100</v>
      </c>
      <c r="W948" s="2" t="n">
        <v>1</v>
      </c>
      <c r="X948" s="2"/>
      <c r="Y948" s="2"/>
      <c r="Z948" s="2"/>
      <c r="AA948" s="2"/>
      <c r="AB948" s="2"/>
      <c r="AC948" s="2" t="s">
        <v>11227</v>
      </c>
      <c r="AD948" s="2" t="s">
        <v>566</v>
      </c>
      <c r="AE948" s="2"/>
      <c r="AF948" s="2"/>
      <c r="AG948" s="2" t="s">
        <v>11228</v>
      </c>
      <c r="AH948" s="2" t="s">
        <v>11229</v>
      </c>
      <c r="AI948" s="2" t="s">
        <v>11230</v>
      </c>
      <c r="AJ948" s="2"/>
      <c r="AK948" s="2"/>
      <c r="AL948" s="2"/>
      <c r="AM948" s="2"/>
      <c r="AN948" s="2" t="s">
        <v>175</v>
      </c>
      <c r="AO948" s="2" t="s">
        <v>11231</v>
      </c>
      <c r="AP948" s="2" t="s">
        <v>89</v>
      </c>
    </row>
    <row r="949" customFormat="false" ht="15" hidden="false" customHeight="false" outlineLevel="0" collapsed="false">
      <c r="A949" s="8" t="s">
        <v>11232</v>
      </c>
      <c r="B949" s="8" t="s">
        <v>11232</v>
      </c>
      <c r="C949" s="2" t="s">
        <v>11233</v>
      </c>
      <c r="D949" s="2" t="s">
        <v>872</v>
      </c>
      <c r="E949" s="2" t="s">
        <v>873</v>
      </c>
      <c r="F949" s="9" t="n">
        <f aca="false">Precios!R949</f>
        <v>87</v>
      </c>
      <c r="G949" s="2" t="n">
        <v>130</v>
      </c>
      <c r="H949" s="10" t="str">
        <f aca="false">Parámetros!$B$28</f>
        <v>Nuevo</v>
      </c>
      <c r="I949" s="10" t="str">
        <f aca="false">Parámetros!$B$29</f>
        <v>Clásica</v>
      </c>
      <c r="J949" s="11" t="s">
        <v>11234</v>
      </c>
      <c r="K949" s="10" t="str">
        <f aca="false">Parámetros!$B$30</f>
        <v>Mercado Envíos</v>
      </c>
      <c r="L949" s="2" t="str">
        <f aca="false">IF(F949&gt;=Parámetros!$B$7,"Envío gratis (obligatorio en Mercado Libre)",Parámetros!$B$31)</f>
        <v>A cargo del comprador</v>
      </c>
      <c r="M949" s="10" t="str">
        <f aca="false">Parámetros!$B$32</f>
        <v>No acepto</v>
      </c>
      <c r="N949" s="10" t="str">
        <f aca="false">Parámetros!$B$33</f>
        <v>Sin garantía</v>
      </c>
      <c r="O949" s="2" t="s">
        <v>11235</v>
      </c>
      <c r="P949" s="2" t="s">
        <v>166</v>
      </c>
      <c r="Q949" s="2" t="s">
        <v>601</v>
      </c>
      <c r="R949" s="2" t="s">
        <v>11236</v>
      </c>
      <c r="S949" s="2" t="s">
        <v>3336</v>
      </c>
      <c r="T949" s="2" t="s">
        <v>11237</v>
      </c>
      <c r="U949" s="2" t="n">
        <v>56</v>
      </c>
      <c r="V949" s="2" t="s">
        <v>878</v>
      </c>
      <c r="W949" s="2" t="n">
        <v>1</v>
      </c>
      <c r="X949" s="2"/>
      <c r="Y949" s="2"/>
      <c r="Z949" s="2"/>
      <c r="AA949" s="2" t="s">
        <v>1375</v>
      </c>
      <c r="AB949" s="2"/>
      <c r="AC949" s="2"/>
      <c r="AD949" s="2"/>
      <c r="AE949" s="2" t="s">
        <v>11238</v>
      </c>
      <c r="AF949" s="2"/>
      <c r="AG949" s="2" t="s">
        <v>11239</v>
      </c>
      <c r="AH949" s="2" t="s">
        <v>11240</v>
      </c>
      <c r="AI949" s="2"/>
      <c r="AJ949" s="2"/>
      <c r="AK949" s="2"/>
      <c r="AL949" s="2"/>
      <c r="AM949" s="2"/>
      <c r="AN949" s="2" t="s">
        <v>175</v>
      </c>
      <c r="AO949" s="2" t="s">
        <v>11241</v>
      </c>
      <c r="AP949" s="2" t="s">
        <v>89</v>
      </c>
    </row>
    <row r="950" customFormat="false" ht="15" hidden="false" customHeight="false" outlineLevel="0" collapsed="false">
      <c r="A950" s="8" t="s">
        <v>11242</v>
      </c>
      <c r="B950" s="8" t="s">
        <v>11242</v>
      </c>
      <c r="C950" s="2" t="s">
        <v>11243</v>
      </c>
      <c r="D950" s="2" t="s">
        <v>303</v>
      </c>
      <c r="E950" s="2" t="s">
        <v>304</v>
      </c>
      <c r="F950" s="9" t="n">
        <f aca="false">Precios!R950</f>
        <v>135</v>
      </c>
      <c r="G950" s="2" t="n">
        <v>0</v>
      </c>
      <c r="H950" s="10" t="str">
        <f aca="false">Parámetros!$B$28</f>
        <v>Nuevo</v>
      </c>
      <c r="I950" s="10" t="str">
        <f aca="false">Parámetros!$B$29</f>
        <v>Clásica</v>
      </c>
      <c r="J950" s="11" t="s">
        <v>11244</v>
      </c>
      <c r="K950" s="10" t="str">
        <f aca="false">Parámetros!$B$30</f>
        <v>Mercado Envíos</v>
      </c>
      <c r="L950" s="2" t="str">
        <f aca="false">IF(F950&gt;=Parámetros!$B$7,"Envío gratis (obligatorio en Mercado Libre)",Parámetros!$B$31)</f>
        <v>A cargo del comprador</v>
      </c>
      <c r="M950" s="10" t="str">
        <f aca="false">Parámetros!$B$32</f>
        <v>No acepto</v>
      </c>
      <c r="N950" s="10" t="str">
        <f aca="false">Parámetros!$B$33</f>
        <v>Sin garantía</v>
      </c>
      <c r="O950" s="2"/>
      <c r="P950" s="2" t="s">
        <v>11245</v>
      </c>
      <c r="Q950" s="2" t="s">
        <v>1273</v>
      </c>
      <c r="R950" s="2" t="s">
        <v>11245</v>
      </c>
      <c r="S950" s="2" t="s">
        <v>11246</v>
      </c>
      <c r="T950" s="2" t="s">
        <v>11247</v>
      </c>
      <c r="U950" s="2" t="n">
        <v>30</v>
      </c>
      <c r="V950" s="2" t="s">
        <v>3326</v>
      </c>
      <c r="W950" s="2" t="n">
        <v>30</v>
      </c>
      <c r="X950" s="2" t="s">
        <v>11248</v>
      </c>
      <c r="Y950" s="2"/>
      <c r="Z950" s="2" t="s">
        <v>136</v>
      </c>
      <c r="AA950" s="2"/>
      <c r="AB950" s="2"/>
      <c r="AC950" s="2"/>
      <c r="AD950" s="2"/>
      <c r="AE950" s="2"/>
      <c r="AF950" s="2"/>
      <c r="AG950" s="2" t="s">
        <v>11249</v>
      </c>
      <c r="AH950" s="2" t="s">
        <v>11250</v>
      </c>
      <c r="AI950" s="2"/>
      <c r="AJ950" s="2"/>
      <c r="AK950" s="2"/>
      <c r="AL950" s="2"/>
      <c r="AM950" s="2"/>
      <c r="AN950" s="2" t="s">
        <v>87</v>
      </c>
      <c r="AO950" s="2" t="s">
        <v>11251</v>
      </c>
      <c r="AP950" s="2" t="s">
        <v>89</v>
      </c>
    </row>
    <row r="951" customFormat="false" ht="15" hidden="false" customHeight="false" outlineLevel="0" collapsed="false">
      <c r="A951" s="8" t="s">
        <v>11252</v>
      </c>
      <c r="B951" s="8" t="s">
        <v>11252</v>
      </c>
      <c r="C951" s="2" t="s">
        <v>11253</v>
      </c>
      <c r="D951" s="2" t="s">
        <v>1811</v>
      </c>
      <c r="E951" s="2" t="s">
        <v>1812</v>
      </c>
      <c r="F951" s="9" t="n">
        <f aca="false">Precios!R951</f>
        <v>848</v>
      </c>
      <c r="G951" s="2" t="n">
        <v>6</v>
      </c>
      <c r="H951" s="10" t="str">
        <f aca="false">Parámetros!$B$28</f>
        <v>Nuevo</v>
      </c>
      <c r="I951" s="10" t="str">
        <f aca="false">Parámetros!$B$29</f>
        <v>Clásica</v>
      </c>
      <c r="J951" s="11" t="s">
        <v>11254</v>
      </c>
      <c r="K951" s="10" t="str">
        <f aca="false">Parámetros!$B$30</f>
        <v>Mercado Envíos</v>
      </c>
      <c r="L951" s="2" t="str">
        <f aca="false">IF(F951&gt;=Parámetros!$B$7,"Envío gratis (obligatorio en Mercado Libre)",Parámetros!$B$31)</f>
        <v>Envío gratis (obligatorio en Mercado Libre)</v>
      </c>
      <c r="M951" s="10" t="str">
        <f aca="false">Parámetros!$B$32</f>
        <v>No acepto</v>
      </c>
      <c r="N951" s="10" t="str">
        <f aca="false">Parámetros!$B$33</f>
        <v>Sin garantía</v>
      </c>
      <c r="O951" s="2" t="s">
        <v>11255</v>
      </c>
      <c r="P951" s="2" t="s">
        <v>2122</v>
      </c>
      <c r="Q951" s="2" t="s">
        <v>3945</v>
      </c>
      <c r="R951" s="2" t="s">
        <v>11256</v>
      </c>
      <c r="S951" s="2"/>
      <c r="T951" s="2" t="s">
        <v>11257</v>
      </c>
      <c r="U951" s="2" t="n">
        <v>30</v>
      </c>
      <c r="V951" s="2" t="s">
        <v>100</v>
      </c>
      <c r="W951" s="2" t="n">
        <v>1</v>
      </c>
      <c r="X951" s="2" t="s">
        <v>11258</v>
      </c>
      <c r="Y951" s="2" t="s">
        <v>11259</v>
      </c>
      <c r="Z951" s="2" t="s">
        <v>341</v>
      </c>
      <c r="AA951" s="2"/>
      <c r="AB951" s="2"/>
      <c r="AC951" s="2"/>
      <c r="AD951" s="2"/>
      <c r="AE951" s="2"/>
      <c r="AF951" s="2" t="s">
        <v>11260</v>
      </c>
      <c r="AG951" s="2" t="s">
        <v>11261</v>
      </c>
      <c r="AH951" s="2" t="s">
        <v>11262</v>
      </c>
      <c r="AI951" s="2" t="s">
        <v>11263</v>
      </c>
      <c r="AJ951" s="2"/>
      <c r="AK951" s="2"/>
      <c r="AL951" s="2"/>
      <c r="AM951" s="2"/>
      <c r="AN951" s="2" t="s">
        <v>87</v>
      </c>
      <c r="AO951" s="2" t="s">
        <v>11264</v>
      </c>
      <c r="AP951" s="2" t="s">
        <v>89</v>
      </c>
    </row>
    <row r="952" customFormat="false" ht="15" hidden="false" customHeight="false" outlineLevel="0" collapsed="false">
      <c r="A952" s="8" t="s">
        <v>11265</v>
      </c>
      <c r="B952" s="8" t="s">
        <v>11265</v>
      </c>
      <c r="C952" s="2" t="s">
        <v>11266</v>
      </c>
      <c r="D952" s="2" t="s">
        <v>4645</v>
      </c>
      <c r="E952" s="2" t="s">
        <v>4646</v>
      </c>
      <c r="F952" s="9" t="n">
        <f aca="false">Precios!R952</f>
        <v>142.78</v>
      </c>
      <c r="G952" s="2" t="n">
        <v>608</v>
      </c>
      <c r="H952" s="10" t="str">
        <f aca="false">Parámetros!$B$28</f>
        <v>Nuevo</v>
      </c>
      <c r="I952" s="10" t="str">
        <f aca="false">Parámetros!$B$29</f>
        <v>Clásica</v>
      </c>
      <c r="J952" s="11" t="s">
        <v>11267</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t="s">
        <v>11268</v>
      </c>
      <c r="P952" s="2" t="s">
        <v>616</v>
      </c>
      <c r="Q952" s="2" t="s">
        <v>617</v>
      </c>
      <c r="R952" s="2" t="s">
        <v>5115</v>
      </c>
      <c r="S952" s="2" t="s">
        <v>11269</v>
      </c>
      <c r="T952" s="2" t="s">
        <v>11270</v>
      </c>
      <c r="U952" s="2" t="n">
        <v>75</v>
      </c>
      <c r="V952" s="2" t="s">
        <v>77</v>
      </c>
      <c r="W952" s="2" t="n">
        <v>1</v>
      </c>
      <c r="X952" s="2"/>
      <c r="Y952" s="2"/>
      <c r="Z952" s="2"/>
      <c r="AA952" s="2" t="s">
        <v>2043</v>
      </c>
      <c r="AB952" s="2"/>
      <c r="AC952" s="2" t="s">
        <v>11271</v>
      </c>
      <c r="AD952" s="2"/>
      <c r="AE952" s="2"/>
      <c r="AF952" s="2"/>
      <c r="AG952" s="2" t="s">
        <v>11272</v>
      </c>
      <c r="AH952" s="2" t="s">
        <v>11273</v>
      </c>
      <c r="AI952" s="2" t="s">
        <v>11274</v>
      </c>
      <c r="AJ952" s="2"/>
      <c r="AK952" s="2"/>
      <c r="AL952" s="2"/>
      <c r="AM952" s="2"/>
      <c r="AN952" s="2" t="s">
        <v>175</v>
      </c>
      <c r="AO952" s="2" t="s">
        <v>11275</v>
      </c>
      <c r="AP952" s="2" t="s">
        <v>89</v>
      </c>
    </row>
    <row r="953" customFormat="false" ht="15" hidden="false" customHeight="false" outlineLevel="0" collapsed="false">
      <c r="A953" s="8" t="s">
        <v>11276</v>
      </c>
      <c r="B953" s="8" t="s">
        <v>11276</v>
      </c>
      <c r="C953" s="2" t="s">
        <v>11277</v>
      </c>
      <c r="D953" s="2" t="s">
        <v>350</v>
      </c>
      <c r="E953" s="2" t="s">
        <v>351</v>
      </c>
      <c r="F953" s="9" t="n">
        <f aca="false">Precios!R953</f>
        <v>119</v>
      </c>
      <c r="G953" s="2" t="n">
        <v>1362</v>
      </c>
      <c r="H953" s="10" t="str">
        <f aca="false">Parámetros!$B$28</f>
        <v>Nuevo</v>
      </c>
      <c r="I953" s="10" t="str">
        <f aca="false">Parámetros!$B$29</f>
        <v>Clásica</v>
      </c>
      <c r="J953" s="11" t="s">
        <v>11278</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t="s">
        <v>11279</v>
      </c>
      <c r="P953" s="2" t="s">
        <v>11280</v>
      </c>
      <c r="Q953" s="2" t="s">
        <v>11280</v>
      </c>
      <c r="R953" s="2" t="s">
        <v>11281</v>
      </c>
      <c r="S953" s="2" t="s">
        <v>11282</v>
      </c>
      <c r="T953" s="2" t="s">
        <v>11283</v>
      </c>
      <c r="U953" s="2" t="n">
        <v>1</v>
      </c>
      <c r="V953" s="2" t="s">
        <v>9383</v>
      </c>
      <c r="W953" s="2" t="n">
        <v>1</v>
      </c>
      <c r="X953" s="2" t="s">
        <v>11284</v>
      </c>
      <c r="Y953" s="2"/>
      <c r="Z953" s="2" t="s">
        <v>341</v>
      </c>
      <c r="AA953" s="2"/>
      <c r="AB953" s="2"/>
      <c r="AC953" s="2"/>
      <c r="AD953" s="2"/>
      <c r="AE953" s="2"/>
      <c r="AF953" s="2"/>
      <c r="AG953" s="2" t="s">
        <v>11285</v>
      </c>
      <c r="AH953" s="2" t="s">
        <v>11286</v>
      </c>
      <c r="AI953" s="2" t="s">
        <v>11287</v>
      </c>
      <c r="AJ953" s="2" t="s">
        <v>11288</v>
      </c>
      <c r="AK953" s="2"/>
      <c r="AL953" s="2"/>
      <c r="AM953" s="2"/>
      <c r="AN953" s="2" t="s">
        <v>87</v>
      </c>
      <c r="AO953" s="2" t="s">
        <v>11289</v>
      </c>
      <c r="AP953" s="2" t="s">
        <v>89</v>
      </c>
    </row>
    <row r="954" customFormat="false" ht="15" hidden="false" customHeight="false" outlineLevel="0" collapsed="false">
      <c r="A954" s="8" t="s">
        <v>11290</v>
      </c>
      <c r="B954" s="8" t="s">
        <v>11290</v>
      </c>
      <c r="C954" s="2" t="s">
        <v>11291</v>
      </c>
      <c r="D954" s="2" t="s">
        <v>1811</v>
      </c>
      <c r="E954" s="2" t="s">
        <v>1812</v>
      </c>
      <c r="F954" s="9" t="n">
        <f aca="false">Precios!R954</f>
        <v>798</v>
      </c>
      <c r="G954" s="2" t="n">
        <v>0</v>
      </c>
      <c r="H954" s="10" t="str">
        <f aca="false">Parámetros!$B$28</f>
        <v>Nuevo</v>
      </c>
      <c r="I954" s="10" t="str">
        <f aca="false">Parámetros!$B$29</f>
        <v>Clásica</v>
      </c>
      <c r="J954" s="11" t="s">
        <v>11292</v>
      </c>
      <c r="K954" s="10" t="str">
        <f aca="false">Parámetros!$B$30</f>
        <v>Mercado Envíos</v>
      </c>
      <c r="L954" s="2" t="str">
        <f aca="false">IF(F954&gt;=Parámetros!$B$7,"Envío gratis (obligatorio en Mercado Libre)",Parámetros!$B$31)</f>
        <v>Envío gratis (obligatorio en Mercado Libre)</v>
      </c>
      <c r="M954" s="10" t="str">
        <f aca="false">Parámetros!$B$32</f>
        <v>No acepto</v>
      </c>
      <c r="N954" s="10" t="str">
        <f aca="false">Parámetros!$B$33</f>
        <v>Sin garantía</v>
      </c>
      <c r="O954" s="2" t="s">
        <v>11293</v>
      </c>
      <c r="P954" s="2" t="s">
        <v>11294</v>
      </c>
      <c r="Q954" s="2" t="s">
        <v>11295</v>
      </c>
      <c r="R954" s="2" t="s">
        <v>11294</v>
      </c>
      <c r="S954" s="2"/>
      <c r="T954" s="2" t="s">
        <v>11257</v>
      </c>
      <c r="U954" s="2" t="n">
        <v>30</v>
      </c>
      <c r="V954" s="2" t="s">
        <v>100</v>
      </c>
      <c r="W954" s="2" t="n">
        <v>1</v>
      </c>
      <c r="X954" s="2" t="s">
        <v>11296</v>
      </c>
      <c r="Y954" s="2" t="s">
        <v>11297</v>
      </c>
      <c r="Z954" s="2" t="s">
        <v>341</v>
      </c>
      <c r="AA954" s="2"/>
      <c r="AB954" s="2"/>
      <c r="AC954" s="2"/>
      <c r="AD954" s="2"/>
      <c r="AE954" s="2"/>
      <c r="AF954" s="2"/>
      <c r="AG954" s="2" t="s">
        <v>11298</v>
      </c>
      <c r="AH954" s="2" t="s">
        <v>11299</v>
      </c>
      <c r="AI954" s="2" t="s">
        <v>11300</v>
      </c>
      <c r="AJ954" s="2"/>
      <c r="AK954" s="2"/>
      <c r="AL954" s="2"/>
      <c r="AM954" s="2"/>
      <c r="AN954" s="2" t="s">
        <v>87</v>
      </c>
      <c r="AO954" s="2" t="s">
        <v>11301</v>
      </c>
      <c r="AP954" s="2" t="s">
        <v>89</v>
      </c>
    </row>
    <row r="955" customFormat="false" ht="15" hidden="false" customHeight="false" outlineLevel="0" collapsed="false">
      <c r="A955" s="8" t="s">
        <v>11302</v>
      </c>
      <c r="B955" s="8" t="s">
        <v>11302</v>
      </c>
      <c r="C955" s="2" t="s">
        <v>11303</v>
      </c>
      <c r="D955" s="2" t="s">
        <v>303</v>
      </c>
      <c r="E955" s="2" t="s">
        <v>304</v>
      </c>
      <c r="F955" s="9" t="n">
        <f aca="false">Precios!R955</f>
        <v>1171.31</v>
      </c>
      <c r="G955" s="2" t="n">
        <v>0</v>
      </c>
      <c r="H955" s="10" t="str">
        <f aca="false">Parámetros!$B$28</f>
        <v>Nuevo</v>
      </c>
      <c r="I955" s="10" t="str">
        <f aca="false">Parámetros!$B$29</f>
        <v>Clásica</v>
      </c>
      <c r="J955" s="11" t="s">
        <v>11304</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11305</v>
      </c>
      <c r="P955" s="2" t="s">
        <v>11306</v>
      </c>
      <c r="Q955" s="2" t="s">
        <v>3430</v>
      </c>
      <c r="R955" s="2" t="s">
        <v>11307</v>
      </c>
      <c r="S955" s="2"/>
      <c r="T955" s="2" t="s">
        <v>5502</v>
      </c>
      <c r="U955" s="2" t="n">
        <v>60</v>
      </c>
      <c r="V955" s="2" t="s">
        <v>220</v>
      </c>
      <c r="W955" s="2" t="n">
        <v>60</v>
      </c>
      <c r="X955" s="2" t="s">
        <v>11308</v>
      </c>
      <c r="Y955" s="2" t="s">
        <v>11309</v>
      </c>
      <c r="Z955" s="2" t="s">
        <v>136</v>
      </c>
      <c r="AA955" s="2"/>
      <c r="AB955" s="2"/>
      <c r="AC955" s="2"/>
      <c r="AD955" s="2" t="s">
        <v>566</v>
      </c>
      <c r="AE955" s="2"/>
      <c r="AF955" s="2"/>
      <c r="AG955" s="2" t="s">
        <v>11310</v>
      </c>
      <c r="AH955" s="2" t="s">
        <v>11311</v>
      </c>
      <c r="AI955" s="2" t="s">
        <v>11312</v>
      </c>
      <c r="AJ955" s="2" t="s">
        <v>11313</v>
      </c>
      <c r="AK955" s="2"/>
      <c r="AL955" s="2"/>
      <c r="AM955" s="2"/>
      <c r="AN955" s="2" t="s">
        <v>87</v>
      </c>
      <c r="AO955" s="2" t="s">
        <v>11314</v>
      </c>
      <c r="AP955" s="2" t="s">
        <v>89</v>
      </c>
    </row>
    <row r="956" customFormat="false" ht="15" hidden="false" customHeight="false" outlineLevel="0" collapsed="false">
      <c r="A956" s="8" t="s">
        <v>11315</v>
      </c>
      <c r="B956" s="8" t="s">
        <v>11315</v>
      </c>
      <c r="C956" s="2" t="s">
        <v>11316</v>
      </c>
      <c r="D956" s="2" t="s">
        <v>11317</v>
      </c>
      <c r="E956" s="2" t="s">
        <v>11318</v>
      </c>
      <c r="F956" s="9" t="n">
        <f aca="false">Precios!R956</f>
        <v>111</v>
      </c>
      <c r="G956" s="2" t="n">
        <v>6</v>
      </c>
      <c r="H956" s="10" t="str">
        <f aca="false">Parámetros!$B$28</f>
        <v>Nuevo</v>
      </c>
      <c r="I956" s="10" t="str">
        <f aca="false">Parámetros!$B$29</f>
        <v>Clásica</v>
      </c>
      <c r="J956" s="11" t="s">
        <v>11319</v>
      </c>
      <c r="K956" s="10" t="str">
        <f aca="false">Parámetros!$B$30</f>
        <v>Mercado Envíos</v>
      </c>
      <c r="L956" s="2" t="str">
        <f aca="false">IF(F956&gt;=Parámetros!$B$7,"Envío gratis (obligatorio en Mercado Libre)",Parámetros!$B$31)</f>
        <v>A cargo del comprador</v>
      </c>
      <c r="M956" s="10" t="str">
        <f aca="false">Parámetros!$B$32</f>
        <v>No acepto</v>
      </c>
      <c r="N956" s="10" t="str">
        <f aca="false">Parámetros!$B$33</f>
        <v>Sin garantía</v>
      </c>
      <c r="O956" s="2" t="s">
        <v>11320</v>
      </c>
      <c r="P956" s="2" t="s">
        <v>11321</v>
      </c>
      <c r="Q956" s="2"/>
      <c r="R956" s="2" t="s">
        <v>11322</v>
      </c>
      <c r="S956" s="2" t="s">
        <v>11323</v>
      </c>
      <c r="T956" s="2" t="s">
        <v>11324</v>
      </c>
      <c r="U956" s="2" t="n">
        <v>443</v>
      </c>
      <c r="V956" s="2" t="s">
        <v>77</v>
      </c>
      <c r="W956" s="2" t="n">
        <v>1</v>
      </c>
      <c r="X956" s="2"/>
      <c r="Y956" s="2"/>
      <c r="Z956" s="2"/>
      <c r="AA956" s="2"/>
      <c r="AB956" s="2"/>
      <c r="AC956" s="2" t="s">
        <v>7154</v>
      </c>
      <c r="AD956" s="2"/>
      <c r="AE956" s="2"/>
      <c r="AF956" s="2"/>
      <c r="AG956" s="2" t="s">
        <v>11325</v>
      </c>
      <c r="AH956" s="2" t="s">
        <v>11326</v>
      </c>
      <c r="AI956" s="2" t="s">
        <v>11327</v>
      </c>
      <c r="AJ956" s="2"/>
      <c r="AK956" s="2"/>
      <c r="AL956" s="2"/>
      <c r="AM956" s="2"/>
      <c r="AN956" s="2" t="s">
        <v>175</v>
      </c>
      <c r="AO956" s="2" t="s">
        <v>11328</v>
      </c>
      <c r="AP956" s="2" t="s">
        <v>89</v>
      </c>
    </row>
    <row r="957" customFormat="false" ht="15" hidden="false" customHeight="false" outlineLevel="0" collapsed="false">
      <c r="A957" s="8" t="s">
        <v>11329</v>
      </c>
      <c r="B957" s="8" t="s">
        <v>11329</v>
      </c>
      <c r="C957" s="2" t="s">
        <v>11330</v>
      </c>
      <c r="D957" s="2" t="s">
        <v>68</v>
      </c>
      <c r="E957" s="2" t="s">
        <v>69</v>
      </c>
      <c r="F957" s="9" t="n">
        <f aca="false">Precios!R957</f>
        <v>119</v>
      </c>
      <c r="G957" s="2" t="n">
        <v>7</v>
      </c>
      <c r="H957" s="10" t="str">
        <f aca="false">Parámetros!$B$28</f>
        <v>Nuevo</v>
      </c>
      <c r="I957" s="10" t="str">
        <f aca="false">Parámetros!$B$29</f>
        <v>Clásica</v>
      </c>
      <c r="J957" s="11" t="s">
        <v>11331</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t="s">
        <v>11332</v>
      </c>
      <c r="P957" s="2" t="s">
        <v>11333</v>
      </c>
      <c r="Q957" s="2" t="s">
        <v>2427</v>
      </c>
      <c r="R957" s="2" t="s">
        <v>11333</v>
      </c>
      <c r="S957" s="2" t="s">
        <v>11334</v>
      </c>
      <c r="T957" s="2" t="s">
        <v>11335</v>
      </c>
      <c r="U957" s="2" t="n">
        <v>50</v>
      </c>
      <c r="V957" s="2" t="s">
        <v>77</v>
      </c>
      <c r="W957" s="2" t="n">
        <v>1</v>
      </c>
      <c r="X957" s="2" t="s">
        <v>11336</v>
      </c>
      <c r="Y957" s="2" t="s">
        <v>11337</v>
      </c>
      <c r="Z957" s="2" t="s">
        <v>11338</v>
      </c>
      <c r="AA957" s="2"/>
      <c r="AB957" s="2"/>
      <c r="AC957" s="2"/>
      <c r="AD957" s="2"/>
      <c r="AE957" s="2"/>
      <c r="AF957" s="2"/>
      <c r="AG957" s="2" t="s">
        <v>11339</v>
      </c>
      <c r="AH957" s="2" t="s">
        <v>11340</v>
      </c>
      <c r="AI957" s="2" t="s">
        <v>11341</v>
      </c>
      <c r="AJ957" s="2"/>
      <c r="AK957" s="2"/>
      <c r="AL957" s="2"/>
      <c r="AM957" s="2"/>
      <c r="AN957" s="2" t="s">
        <v>87</v>
      </c>
      <c r="AO957" s="2" t="s">
        <v>11342</v>
      </c>
      <c r="AP957" s="2" t="s">
        <v>89</v>
      </c>
    </row>
    <row r="958" customFormat="false" ht="15" hidden="false" customHeight="false" outlineLevel="0" collapsed="false">
      <c r="A958" s="8" t="s">
        <v>11343</v>
      </c>
      <c r="B958" s="8" t="s">
        <v>11343</v>
      </c>
      <c r="C958" s="2" t="s">
        <v>11344</v>
      </c>
      <c r="D958" s="2" t="s">
        <v>124</v>
      </c>
      <c r="E958" s="2" t="s">
        <v>125</v>
      </c>
      <c r="F958" s="9" t="n">
        <f aca="false">Precios!R958</f>
        <v>593.99</v>
      </c>
      <c r="G958" s="2" t="n">
        <v>32</v>
      </c>
      <c r="H958" s="10" t="str">
        <f aca="false">Parámetros!$B$28</f>
        <v>Nuevo</v>
      </c>
      <c r="I958" s="10" t="str">
        <f aca="false">Parámetros!$B$29</f>
        <v>Clásica</v>
      </c>
      <c r="J958" s="11" t="s">
        <v>11345</v>
      </c>
      <c r="K958" s="10" t="str">
        <f aca="false">Parámetros!$B$30</f>
        <v>Mercado Envíos</v>
      </c>
      <c r="L958" s="2" t="str">
        <f aca="false">IF(F958&gt;=Parámetros!$B$7,"Envío gratis (obligatorio en Mercado Libre)",Parámetros!$B$31)</f>
        <v>Envío gratis (obligatorio en Mercado Libre)</v>
      </c>
      <c r="M958" s="10" t="str">
        <f aca="false">Parámetros!$B$32</f>
        <v>No acepto</v>
      </c>
      <c r="N958" s="10" t="str">
        <f aca="false">Parámetros!$B$33</f>
        <v>Sin garantía</v>
      </c>
      <c r="O958" s="2" t="s">
        <v>11346</v>
      </c>
      <c r="P958" s="2" t="s">
        <v>11347</v>
      </c>
      <c r="Q958" s="2" t="s">
        <v>1016</v>
      </c>
      <c r="R958" s="2" t="s">
        <v>11347</v>
      </c>
      <c r="S958" s="2" t="s">
        <v>11348</v>
      </c>
      <c r="T958" s="2" t="s">
        <v>11349</v>
      </c>
      <c r="U958" s="2" t="n">
        <v>5</v>
      </c>
      <c r="V958" s="2" t="s">
        <v>77</v>
      </c>
      <c r="W958" s="2" t="n">
        <v>1</v>
      </c>
      <c r="X958" s="2" t="s">
        <v>11350</v>
      </c>
      <c r="Y958" s="2" t="s">
        <v>9625</v>
      </c>
      <c r="Z958" s="2" t="s">
        <v>4398</v>
      </c>
      <c r="AA958" s="2"/>
      <c r="AB958" s="2"/>
      <c r="AC958" s="2"/>
      <c r="AD958" s="2"/>
      <c r="AE958" s="2"/>
      <c r="AF958" s="2" t="s">
        <v>11351</v>
      </c>
      <c r="AG958" s="2" t="s">
        <v>11352</v>
      </c>
      <c r="AH958" s="2" t="s">
        <v>11353</v>
      </c>
      <c r="AI958" s="2" t="s">
        <v>11354</v>
      </c>
      <c r="AJ958" s="2"/>
      <c r="AK958" s="2"/>
      <c r="AL958" s="2"/>
      <c r="AM958" s="2"/>
      <c r="AN958" s="2" t="s">
        <v>87</v>
      </c>
      <c r="AO958" s="2" t="s">
        <v>11355</v>
      </c>
      <c r="AP958" s="2" t="s">
        <v>89</v>
      </c>
    </row>
    <row r="959" customFormat="false" ht="15" hidden="false" customHeight="false" outlineLevel="0" collapsed="false">
      <c r="A959" s="8" t="s">
        <v>11356</v>
      </c>
      <c r="B959" s="8" t="s">
        <v>11356</v>
      </c>
      <c r="C959" s="2" t="s">
        <v>11357</v>
      </c>
      <c r="D959" s="2" t="s">
        <v>483</v>
      </c>
      <c r="E959" s="2" t="s">
        <v>484</v>
      </c>
      <c r="F959" s="9" t="n">
        <f aca="false">Precios!R959</f>
        <v>550</v>
      </c>
      <c r="G959" s="2" t="n">
        <v>0</v>
      </c>
      <c r="H959" s="10" t="str">
        <f aca="false">Parámetros!$B$28</f>
        <v>Nuevo</v>
      </c>
      <c r="I959" s="10" t="str">
        <f aca="false">Parámetros!$B$29</f>
        <v>Clásica</v>
      </c>
      <c r="J959" s="11" t="s">
        <v>11358</v>
      </c>
      <c r="K959" s="10" t="str">
        <f aca="false">Parámetros!$B$30</f>
        <v>Mercado Envíos</v>
      </c>
      <c r="L959" s="2" t="str">
        <f aca="false">IF(F959&gt;=Parámetros!$B$7,"Envío gratis (obligatorio en Mercado Libre)",Parámetros!$B$31)</f>
        <v>Envío gratis (obligatorio en Mercado Libre)</v>
      </c>
      <c r="M959" s="10" t="str">
        <f aca="false">Parámetros!$B$32</f>
        <v>No acepto</v>
      </c>
      <c r="N959" s="10" t="str">
        <f aca="false">Parámetros!$B$33</f>
        <v>Sin garantía</v>
      </c>
      <c r="O959" s="2" t="s">
        <v>11359</v>
      </c>
      <c r="P959" s="2" t="s">
        <v>4675</v>
      </c>
      <c r="Q959" s="2" t="s">
        <v>488</v>
      </c>
      <c r="R959" s="2" t="s">
        <v>11360</v>
      </c>
      <c r="S959" s="2"/>
      <c r="T959" s="2" t="s">
        <v>11361</v>
      </c>
      <c r="U959" s="2" t="n">
        <v>3.5</v>
      </c>
      <c r="V959" s="2" t="s">
        <v>100</v>
      </c>
      <c r="W959" s="2" t="n">
        <v>1</v>
      </c>
      <c r="X959" s="2" t="s">
        <v>4679</v>
      </c>
      <c r="Y959" s="2" t="s">
        <v>11362</v>
      </c>
      <c r="Z959" s="2" t="s">
        <v>494</v>
      </c>
      <c r="AA959" s="2"/>
      <c r="AB959" s="2"/>
      <c r="AC959" s="2"/>
      <c r="AD959" s="2"/>
      <c r="AE959" s="2"/>
      <c r="AF959" s="2" t="s">
        <v>11363</v>
      </c>
      <c r="AG959" s="2" t="s">
        <v>11364</v>
      </c>
      <c r="AH959" s="2" t="s">
        <v>11365</v>
      </c>
      <c r="AI959" s="2" t="s">
        <v>11366</v>
      </c>
      <c r="AJ959" s="2"/>
      <c r="AK959" s="2"/>
      <c r="AL959" s="2"/>
      <c r="AM959" s="2"/>
      <c r="AN959" s="2" t="s">
        <v>87</v>
      </c>
      <c r="AO959" s="2" t="s">
        <v>11367</v>
      </c>
      <c r="AP959" s="2" t="s">
        <v>89</v>
      </c>
    </row>
    <row r="960" customFormat="false" ht="15" hidden="false" customHeight="false" outlineLevel="0" collapsed="false">
      <c r="A960" s="8" t="s">
        <v>11368</v>
      </c>
      <c r="B960" s="8" t="s">
        <v>11368</v>
      </c>
      <c r="C960" s="2" t="s">
        <v>11369</v>
      </c>
      <c r="D960" s="2" t="s">
        <v>6709</v>
      </c>
      <c r="E960" s="2" t="s">
        <v>6710</v>
      </c>
      <c r="F960" s="9" t="n">
        <f aca="false">Precios!R960</f>
        <v>211.01</v>
      </c>
      <c r="G960" s="2" t="n">
        <v>357</v>
      </c>
      <c r="H960" s="10" t="str">
        <f aca="false">Parámetros!$B$28</f>
        <v>Nuevo</v>
      </c>
      <c r="I960" s="10" t="str">
        <f aca="false">Parámetros!$B$29</f>
        <v>Clásica</v>
      </c>
      <c r="J960" s="11" t="s">
        <v>11370</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11371</v>
      </c>
      <c r="P960" s="2" t="s">
        <v>6713</v>
      </c>
      <c r="Q960" s="2" t="s">
        <v>6195</v>
      </c>
      <c r="R960" s="2" t="s">
        <v>11372</v>
      </c>
      <c r="S960" s="2" t="s">
        <v>11373</v>
      </c>
      <c r="T960" s="2" t="s">
        <v>7343</v>
      </c>
      <c r="U960" s="2" t="n">
        <v>150</v>
      </c>
      <c r="V960" s="2" t="s">
        <v>77</v>
      </c>
      <c r="W960" s="2" t="n">
        <v>1</v>
      </c>
      <c r="X960" s="2"/>
      <c r="Y960" s="2"/>
      <c r="Z960" s="2"/>
      <c r="AA960" s="2"/>
      <c r="AB960" s="2"/>
      <c r="AC960" s="2" t="s">
        <v>11374</v>
      </c>
      <c r="AD960" s="2" t="s">
        <v>1101</v>
      </c>
      <c r="AE960" s="2"/>
      <c r="AF960" s="2"/>
      <c r="AG960" s="2" t="s">
        <v>11375</v>
      </c>
      <c r="AH960" s="2" t="s">
        <v>11376</v>
      </c>
      <c r="AI960" s="2"/>
      <c r="AJ960" s="2"/>
      <c r="AK960" s="2"/>
      <c r="AL960" s="2"/>
      <c r="AM960" s="2"/>
      <c r="AN960" s="2" t="s">
        <v>175</v>
      </c>
      <c r="AO960" s="2" t="s">
        <v>11377</v>
      </c>
      <c r="AP960" s="2" t="s">
        <v>89</v>
      </c>
    </row>
    <row r="961" customFormat="false" ht="15" hidden="false" customHeight="false" outlineLevel="0" collapsed="false">
      <c r="A961" s="8" t="s">
        <v>11378</v>
      </c>
      <c r="B961" s="8" t="s">
        <v>11378</v>
      </c>
      <c r="C961" s="2" t="s">
        <v>11379</v>
      </c>
      <c r="D961" s="2" t="s">
        <v>6190</v>
      </c>
      <c r="E961" s="2" t="s">
        <v>6191</v>
      </c>
      <c r="F961" s="9" t="n">
        <f aca="false">Precios!R961</f>
        <v>157</v>
      </c>
      <c r="G961" s="2" t="n">
        <v>170</v>
      </c>
      <c r="H961" s="10" t="str">
        <f aca="false">Parámetros!$B$28</f>
        <v>Nuevo</v>
      </c>
      <c r="I961" s="10" t="str">
        <f aca="false">Parámetros!$B$29</f>
        <v>Clásica</v>
      </c>
      <c r="J961" s="11" t="s">
        <v>11380</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t="s">
        <v>11381</v>
      </c>
      <c r="P961" s="2" t="s">
        <v>6194</v>
      </c>
      <c r="Q961" s="2" t="s">
        <v>6195</v>
      </c>
      <c r="R961" s="2" t="s">
        <v>6196</v>
      </c>
      <c r="S961" s="2" t="s">
        <v>11382</v>
      </c>
      <c r="T961" s="2" t="s">
        <v>11383</v>
      </c>
      <c r="U961" s="2" t="n">
        <v>200</v>
      </c>
      <c r="V961" s="2" t="s">
        <v>100</v>
      </c>
      <c r="W961" s="2" t="n">
        <v>1</v>
      </c>
      <c r="X961" s="2"/>
      <c r="Y961" s="2"/>
      <c r="Z961" s="2"/>
      <c r="AA961" s="2"/>
      <c r="AB961" s="2"/>
      <c r="AC961" s="2"/>
      <c r="AD961" s="2"/>
      <c r="AE961" s="2"/>
      <c r="AF961" s="2"/>
      <c r="AG961" s="2" t="s">
        <v>11384</v>
      </c>
      <c r="AH961" s="2" t="s">
        <v>11385</v>
      </c>
      <c r="AI961" s="2"/>
      <c r="AJ961" s="2"/>
      <c r="AK961" s="2"/>
      <c r="AL961" s="2"/>
      <c r="AM961" s="2"/>
      <c r="AN961" s="2" t="s">
        <v>175</v>
      </c>
      <c r="AO961" s="2" t="s">
        <v>11386</v>
      </c>
      <c r="AP961" s="2" t="s">
        <v>89</v>
      </c>
    </row>
    <row r="962" customFormat="false" ht="15" hidden="false" customHeight="false" outlineLevel="0" collapsed="false">
      <c r="A962" s="8" t="s">
        <v>11387</v>
      </c>
      <c r="B962" s="8" t="s">
        <v>11387</v>
      </c>
      <c r="C962" s="2" t="s">
        <v>11388</v>
      </c>
      <c r="D962" s="2" t="s">
        <v>10053</v>
      </c>
      <c r="E962" s="2" t="s">
        <v>10054</v>
      </c>
      <c r="F962" s="9" t="n">
        <f aca="false">Precios!R962</f>
        <v>129</v>
      </c>
      <c r="G962" s="2" t="n">
        <v>7</v>
      </c>
      <c r="H962" s="10" t="str">
        <f aca="false">Parámetros!$B$28</f>
        <v>Nuevo</v>
      </c>
      <c r="I962" s="10" t="str">
        <f aca="false">Parámetros!$B$29</f>
        <v>Clásica</v>
      </c>
      <c r="J962" s="11" t="s">
        <v>11389</v>
      </c>
      <c r="K962" s="10" t="str">
        <f aca="false">Parámetros!$B$30</f>
        <v>Mercado Envíos</v>
      </c>
      <c r="L962" s="2" t="str">
        <f aca="false">IF(F962&gt;=Parámetros!$B$7,"Envío gratis (obligatorio en Mercado Libre)",Parámetros!$B$31)</f>
        <v>A cargo del comprador</v>
      </c>
      <c r="M962" s="10" t="str">
        <f aca="false">Parámetros!$B$32</f>
        <v>No acepto</v>
      </c>
      <c r="N962" s="10" t="str">
        <f aca="false">Parámetros!$B$33</f>
        <v>Sin garantía</v>
      </c>
      <c r="O962" s="2" t="s">
        <v>11390</v>
      </c>
      <c r="P962" s="2" t="s">
        <v>11391</v>
      </c>
      <c r="Q962" s="2" t="s">
        <v>10058</v>
      </c>
      <c r="R962" s="2" t="s">
        <v>11392</v>
      </c>
      <c r="S962" s="2" t="s">
        <v>11393</v>
      </c>
      <c r="T962" s="2" t="s">
        <v>10060</v>
      </c>
      <c r="U962" s="2" t="n">
        <v>350</v>
      </c>
      <c r="V962" s="2" t="s">
        <v>77</v>
      </c>
      <c r="W962" s="2" t="n">
        <v>1</v>
      </c>
      <c r="X962" s="2"/>
      <c r="Y962" s="2"/>
      <c r="Z962" s="2"/>
      <c r="AA962" s="2"/>
      <c r="AB962" s="2"/>
      <c r="AC962" s="2" t="s">
        <v>11393</v>
      </c>
      <c r="AD962" s="2" t="s">
        <v>566</v>
      </c>
      <c r="AE962" s="2" t="s">
        <v>11394</v>
      </c>
      <c r="AF962" s="2"/>
      <c r="AG962" s="2" t="s">
        <v>11395</v>
      </c>
      <c r="AH962" s="2" t="s">
        <v>11396</v>
      </c>
      <c r="AI962" s="2" t="s">
        <v>11397</v>
      </c>
      <c r="AJ962" s="2" t="s">
        <v>11398</v>
      </c>
      <c r="AK962" s="2"/>
      <c r="AL962" s="2"/>
      <c r="AM962" s="2"/>
      <c r="AN962" s="2" t="s">
        <v>175</v>
      </c>
      <c r="AO962" s="2" t="s">
        <v>11399</v>
      </c>
      <c r="AP962" s="2" t="s">
        <v>89</v>
      </c>
    </row>
    <row r="963" customFormat="false" ht="15" hidden="false" customHeight="false" outlineLevel="0" collapsed="false">
      <c r="A963" s="8" t="s">
        <v>11400</v>
      </c>
      <c r="B963" s="8" t="s">
        <v>11400</v>
      </c>
      <c r="C963" s="2" t="s">
        <v>11401</v>
      </c>
      <c r="D963" s="2" t="s">
        <v>6709</v>
      </c>
      <c r="E963" s="2" t="s">
        <v>6710</v>
      </c>
      <c r="F963" s="9" t="n">
        <f aca="false">Precios!R963</f>
        <v>96</v>
      </c>
      <c r="G963" s="2" t="n">
        <v>209</v>
      </c>
      <c r="H963" s="10" t="str">
        <f aca="false">Parámetros!$B$28</f>
        <v>Nuevo</v>
      </c>
      <c r="I963" s="10" t="str">
        <f aca="false">Parámetros!$B$29</f>
        <v>Clásica</v>
      </c>
      <c r="J963" s="11" t="s">
        <v>11402</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t="s">
        <v>11403</v>
      </c>
      <c r="P963" s="2" t="s">
        <v>7300</v>
      </c>
      <c r="Q963" s="2"/>
      <c r="R963" s="2" t="s">
        <v>7300</v>
      </c>
      <c r="S963" s="2" t="s">
        <v>11404</v>
      </c>
      <c r="T963" s="2" t="s">
        <v>11405</v>
      </c>
      <c r="U963" s="2" t="n">
        <v>113</v>
      </c>
      <c r="V963" s="2" t="s">
        <v>100</v>
      </c>
      <c r="W963" s="2" t="n">
        <v>1</v>
      </c>
      <c r="X963" s="2"/>
      <c r="Y963" s="2"/>
      <c r="Z963" s="2"/>
      <c r="AA963" s="2"/>
      <c r="AB963" s="2"/>
      <c r="AC963" s="2" t="s">
        <v>11406</v>
      </c>
      <c r="AD963" s="2" t="s">
        <v>1101</v>
      </c>
      <c r="AE963" s="2"/>
      <c r="AF963" s="2"/>
      <c r="AG963" s="2" t="s">
        <v>11407</v>
      </c>
      <c r="AH963" s="2" t="s">
        <v>11408</v>
      </c>
      <c r="AI963" s="2"/>
      <c r="AJ963" s="2"/>
      <c r="AK963" s="2"/>
      <c r="AL963" s="2"/>
      <c r="AM963" s="2"/>
      <c r="AN963" s="2" t="s">
        <v>175</v>
      </c>
      <c r="AO963" s="2" t="s">
        <v>11409</v>
      </c>
      <c r="AP963" s="2" t="s">
        <v>89</v>
      </c>
    </row>
    <row r="964" customFormat="false" ht="15" hidden="false" customHeight="false" outlineLevel="0" collapsed="false">
      <c r="A964" s="8" t="s">
        <v>11410</v>
      </c>
      <c r="B964" s="8" t="s">
        <v>11410</v>
      </c>
      <c r="C964" s="2" t="s">
        <v>11411</v>
      </c>
      <c r="D964" s="2" t="s">
        <v>11412</v>
      </c>
      <c r="E964" s="2" t="s">
        <v>11413</v>
      </c>
      <c r="F964" s="9" t="n">
        <f aca="false">Precios!R964</f>
        <v>80</v>
      </c>
      <c r="G964" s="2" t="n">
        <v>34</v>
      </c>
      <c r="H964" s="10" t="str">
        <f aca="false">Parámetros!$B$28</f>
        <v>Nuevo</v>
      </c>
      <c r="I964" s="10" t="str">
        <f aca="false">Parámetros!$B$29</f>
        <v>Clásica</v>
      </c>
      <c r="J964" s="11" t="s">
        <v>11414</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t="s">
        <v>11415</v>
      </c>
      <c r="P964" s="2" t="s">
        <v>8036</v>
      </c>
      <c r="Q964" s="2" t="s">
        <v>8036</v>
      </c>
      <c r="R964" s="2" t="s">
        <v>11416</v>
      </c>
      <c r="S964" s="2" t="s">
        <v>11417</v>
      </c>
      <c r="T964" s="2" t="s">
        <v>11418</v>
      </c>
      <c r="U964" s="2" t="n">
        <v>300</v>
      </c>
      <c r="V964" s="2" t="s">
        <v>77</v>
      </c>
      <c r="W964" s="2" t="n">
        <v>1</v>
      </c>
      <c r="X964" s="2"/>
      <c r="Y964" s="2"/>
      <c r="Z964" s="2"/>
      <c r="AA964" s="2" t="s">
        <v>11419</v>
      </c>
      <c r="AB964" s="2"/>
      <c r="AC964" s="2"/>
      <c r="AD964" s="2"/>
      <c r="AE964" s="2"/>
      <c r="AF964" s="2"/>
      <c r="AG964" s="2" t="s">
        <v>11420</v>
      </c>
      <c r="AH964" s="2" t="s">
        <v>11421</v>
      </c>
      <c r="AI964" s="2" t="s">
        <v>11422</v>
      </c>
      <c r="AJ964" s="2"/>
      <c r="AK964" s="2"/>
      <c r="AL964" s="2"/>
      <c r="AM964" s="2"/>
      <c r="AN964" s="2" t="s">
        <v>175</v>
      </c>
      <c r="AO964" s="2" t="s">
        <v>11423</v>
      </c>
      <c r="AP964" s="2" t="s">
        <v>89</v>
      </c>
    </row>
    <row r="965" customFormat="false" ht="15" hidden="false" customHeight="false" outlineLevel="0" collapsed="false">
      <c r="A965" s="8" t="s">
        <v>11424</v>
      </c>
      <c r="B965" s="8" t="s">
        <v>11424</v>
      </c>
      <c r="C965" s="2" t="s">
        <v>11425</v>
      </c>
      <c r="D965" s="2" t="s">
        <v>612</v>
      </c>
      <c r="E965" s="2" t="s">
        <v>613</v>
      </c>
      <c r="F965" s="9" t="n">
        <f aca="false">Precios!R965</f>
        <v>56</v>
      </c>
      <c r="G965" s="2" t="n">
        <v>1123</v>
      </c>
      <c r="H965" s="10" t="str">
        <f aca="false">Parámetros!$B$28</f>
        <v>Nuevo</v>
      </c>
      <c r="I965" s="10" t="str">
        <f aca="false">Parámetros!$B$29</f>
        <v>Clásica</v>
      </c>
      <c r="J965" s="11" t="s">
        <v>11426</v>
      </c>
      <c r="K965" s="10" t="str">
        <f aca="false">Parámetros!$B$30</f>
        <v>Mercado Envíos</v>
      </c>
      <c r="L965" s="2" t="str">
        <f aca="false">IF(F965&gt;=Parámetros!$B$7,"Envío gratis (obligatorio en Mercado Libre)",Parámetros!$B$31)</f>
        <v>A cargo del comprador</v>
      </c>
      <c r="M965" s="10" t="str">
        <f aca="false">Parámetros!$B$32</f>
        <v>No acepto</v>
      </c>
      <c r="N965" s="10" t="str">
        <f aca="false">Parámetros!$B$33</f>
        <v>Sin garantía</v>
      </c>
      <c r="O965" s="2" t="s">
        <v>11427</v>
      </c>
      <c r="P965" s="2" t="s">
        <v>616</v>
      </c>
      <c r="Q965" s="2" t="s">
        <v>617</v>
      </c>
      <c r="R965" s="2" t="s">
        <v>4237</v>
      </c>
      <c r="S965" s="2" t="s">
        <v>11428</v>
      </c>
      <c r="T965" s="2" t="s">
        <v>3946</v>
      </c>
      <c r="U965" s="2" t="n">
        <v>75</v>
      </c>
      <c r="V965" s="2" t="s">
        <v>77</v>
      </c>
      <c r="W965" s="2" t="n">
        <v>1</v>
      </c>
      <c r="X965" s="2" t="s">
        <v>4239</v>
      </c>
      <c r="Y965" s="2"/>
      <c r="Z965" s="2"/>
      <c r="AA965" s="2"/>
      <c r="AB965" s="2"/>
      <c r="AC965" s="2" t="s">
        <v>475</v>
      </c>
      <c r="AD965" s="2"/>
      <c r="AE965" s="2"/>
      <c r="AF965" s="2"/>
      <c r="AG965" s="2" t="s">
        <v>11429</v>
      </c>
      <c r="AH965" s="2" t="s">
        <v>11430</v>
      </c>
      <c r="AI965" s="2"/>
      <c r="AJ965" s="2"/>
      <c r="AK965" s="2"/>
      <c r="AL965" s="2"/>
      <c r="AM965" s="2"/>
      <c r="AN965" s="2" t="s">
        <v>175</v>
      </c>
      <c r="AO965" s="2" t="s">
        <v>11431</v>
      </c>
      <c r="AP965" s="2" t="s">
        <v>89</v>
      </c>
    </row>
    <row r="966" customFormat="false" ht="15" hidden="false" customHeight="false" outlineLevel="0" collapsed="false">
      <c r="A966" s="8" t="s">
        <v>11432</v>
      </c>
      <c r="B966" s="8" t="s">
        <v>11432</v>
      </c>
      <c r="C966" s="2" t="s">
        <v>11433</v>
      </c>
      <c r="D966" s="2" t="s">
        <v>162</v>
      </c>
      <c r="E966" s="2" t="s">
        <v>163</v>
      </c>
      <c r="F966" s="9" t="n">
        <f aca="false">Precios!R966</f>
        <v>467</v>
      </c>
      <c r="G966" s="2" t="n">
        <v>69</v>
      </c>
      <c r="H966" s="10" t="str">
        <f aca="false">Parámetros!$B$28</f>
        <v>Nuevo</v>
      </c>
      <c r="I966" s="10" t="str">
        <f aca="false">Parámetros!$B$29</f>
        <v>Clásica</v>
      </c>
      <c r="J966" s="11" t="s">
        <v>11434</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t="s">
        <v>11435</v>
      </c>
      <c r="P966" s="2" t="s">
        <v>230</v>
      </c>
      <c r="Q966" s="2"/>
      <c r="R966" s="2" t="s">
        <v>11436</v>
      </c>
      <c r="S966" s="2" t="s">
        <v>11437</v>
      </c>
      <c r="T966" s="2" t="s">
        <v>1139</v>
      </c>
      <c r="U966" s="2" t="n">
        <v>40</v>
      </c>
      <c r="V966" s="2" t="s">
        <v>171</v>
      </c>
      <c r="W966" s="2" t="n">
        <v>40</v>
      </c>
      <c r="X966" s="2"/>
      <c r="Y966" s="2"/>
      <c r="Z966" s="2"/>
      <c r="AA966" s="2" t="s">
        <v>181</v>
      </c>
      <c r="AB966" s="2" t="s">
        <v>938</v>
      </c>
      <c r="AC966" s="2"/>
      <c r="AD966" s="2" t="s">
        <v>103</v>
      </c>
      <c r="AE966" s="2"/>
      <c r="AF966" s="2"/>
      <c r="AG966" s="2" t="s">
        <v>11438</v>
      </c>
      <c r="AH966" s="2" t="s">
        <v>11439</v>
      </c>
      <c r="AI966" s="2" t="s">
        <v>11440</v>
      </c>
      <c r="AJ966" s="2" t="s">
        <v>11441</v>
      </c>
      <c r="AK966" s="2"/>
      <c r="AL966" s="2"/>
      <c r="AM966" s="2"/>
      <c r="AN966" s="2" t="s">
        <v>175</v>
      </c>
      <c r="AO966" s="2" t="s">
        <v>11442</v>
      </c>
      <c r="AP966" s="2" t="s">
        <v>89</v>
      </c>
    </row>
    <row r="967" customFormat="false" ht="15" hidden="false" customHeight="false" outlineLevel="0" collapsed="false">
      <c r="A967" s="8" t="s">
        <v>11443</v>
      </c>
      <c r="B967" s="8" t="s">
        <v>11443</v>
      </c>
      <c r="C967" s="2" t="s">
        <v>11444</v>
      </c>
      <c r="D967" s="2" t="s">
        <v>303</v>
      </c>
      <c r="E967" s="2" t="s">
        <v>304</v>
      </c>
      <c r="F967" s="9" t="n">
        <f aca="false">Precios!R967</f>
        <v>299.72</v>
      </c>
      <c r="G967" s="2" t="n">
        <v>58</v>
      </c>
      <c r="H967" s="10" t="str">
        <f aca="false">Parámetros!$B$28</f>
        <v>Nuevo</v>
      </c>
      <c r="I967" s="10" t="str">
        <f aca="false">Parámetros!$B$29</f>
        <v>Clásica</v>
      </c>
      <c r="J967" s="11" t="s">
        <v>11445</v>
      </c>
      <c r="K967" s="10" t="str">
        <f aca="false">Parámetros!$B$30</f>
        <v>Mercado Envíos</v>
      </c>
      <c r="L967" s="2" t="str">
        <f aca="false">IF(F967&gt;=Parámetros!$B$7,"Envío gratis (obligatorio en Mercado Libre)",Parámetros!$B$31)</f>
        <v>Envío gratis (obligatorio en Mercado Libre)</v>
      </c>
      <c r="M967" s="10" t="str">
        <f aca="false">Parámetros!$B$32</f>
        <v>No acepto</v>
      </c>
      <c r="N967" s="10" t="str">
        <f aca="false">Parámetros!$B$33</f>
        <v>Sin garantía</v>
      </c>
      <c r="O967" s="2" t="s">
        <v>11446</v>
      </c>
      <c r="P967" s="2" t="s">
        <v>11447</v>
      </c>
      <c r="Q967" s="2" t="s">
        <v>11448</v>
      </c>
      <c r="R967" s="2" t="s">
        <v>11449</v>
      </c>
      <c r="S967" s="2" t="s">
        <v>11450</v>
      </c>
      <c r="T967" s="2" t="s">
        <v>11451</v>
      </c>
      <c r="U967" s="2" t="n">
        <v>20</v>
      </c>
      <c r="V967" s="2" t="s">
        <v>544</v>
      </c>
      <c r="W967" s="2" t="n">
        <v>20</v>
      </c>
      <c r="X967" s="2" t="s">
        <v>11452</v>
      </c>
      <c r="Y967" s="2" t="s">
        <v>11453</v>
      </c>
      <c r="Z967" s="2" t="s">
        <v>136</v>
      </c>
      <c r="AA967" s="2"/>
      <c r="AB967" s="2"/>
      <c r="AC967" s="2"/>
      <c r="AD967" s="2"/>
      <c r="AE967" s="2"/>
      <c r="AF967" s="2"/>
      <c r="AG967" s="2" t="s">
        <v>11454</v>
      </c>
      <c r="AH967" s="2" t="s">
        <v>11455</v>
      </c>
      <c r="AI967" s="2" t="s">
        <v>11456</v>
      </c>
      <c r="AJ967" s="2"/>
      <c r="AK967" s="2"/>
      <c r="AL967" s="2"/>
      <c r="AM967" s="2"/>
      <c r="AN967" s="2" t="s">
        <v>87</v>
      </c>
      <c r="AO967" s="2" t="s">
        <v>11457</v>
      </c>
      <c r="AP967" s="2" t="s">
        <v>89</v>
      </c>
    </row>
    <row r="968" customFormat="false" ht="15" hidden="false" customHeight="false" outlineLevel="0" collapsed="false">
      <c r="A968" s="8" t="s">
        <v>11458</v>
      </c>
      <c r="B968" s="8" t="s">
        <v>11458</v>
      </c>
      <c r="C968" s="2" t="s">
        <v>11459</v>
      </c>
      <c r="D968" s="2" t="s">
        <v>445</v>
      </c>
      <c r="E968" s="2" t="s">
        <v>446</v>
      </c>
      <c r="F968" s="9" t="n">
        <f aca="false">Precios!R968</f>
        <v>423</v>
      </c>
      <c r="G968" s="2" t="n">
        <v>0</v>
      </c>
      <c r="H968" s="10" t="str">
        <f aca="false">Parámetros!$B$28</f>
        <v>Nuevo</v>
      </c>
      <c r="I968" s="10" t="str">
        <f aca="false">Parámetros!$B$29</f>
        <v>Clásica</v>
      </c>
      <c r="J968" s="11" t="s">
        <v>11460</v>
      </c>
      <c r="K968" s="10" t="str">
        <f aca="false">Parámetros!$B$30</f>
        <v>Mercado Envíos</v>
      </c>
      <c r="L968" s="2" t="str">
        <f aca="false">IF(F968&gt;=Parámetros!$B$7,"Envío gratis (obligatorio en Mercado Libre)",Parámetros!$B$31)</f>
        <v>Envío gratis (obligatorio en Mercado Libre)</v>
      </c>
      <c r="M968" s="10" t="str">
        <f aca="false">Parámetros!$B$32</f>
        <v>No acepto</v>
      </c>
      <c r="N968" s="10" t="str">
        <f aca="false">Parámetros!$B$33</f>
        <v>Sin garantía</v>
      </c>
      <c r="O968" s="2" t="s">
        <v>11461</v>
      </c>
      <c r="P968" s="2" t="s">
        <v>11462</v>
      </c>
      <c r="Q968" s="2" t="s">
        <v>3066</v>
      </c>
      <c r="R968" s="2"/>
      <c r="S968" s="2"/>
      <c r="T968" s="2" t="s">
        <v>152</v>
      </c>
      <c r="U968" s="2" t="n">
        <v>3</v>
      </c>
      <c r="V968" s="2" t="s">
        <v>133</v>
      </c>
      <c r="W968" s="2" t="n">
        <v>3</v>
      </c>
      <c r="X968" s="2" t="s">
        <v>4595</v>
      </c>
      <c r="Y968" s="2" t="s">
        <v>912</v>
      </c>
      <c r="Z968" s="2" t="s">
        <v>136</v>
      </c>
      <c r="AA968" s="2"/>
      <c r="AB968" s="2"/>
      <c r="AC968" s="2"/>
      <c r="AD968" s="2"/>
      <c r="AE968" s="2"/>
      <c r="AF968" s="2"/>
      <c r="AG968" s="2" t="s">
        <v>11463</v>
      </c>
      <c r="AH968" s="2" t="s">
        <v>11464</v>
      </c>
      <c r="AI968" s="2"/>
      <c r="AJ968" s="2"/>
      <c r="AK968" s="2"/>
      <c r="AL968" s="2"/>
      <c r="AM968" s="2"/>
      <c r="AN968" s="2" t="s">
        <v>87</v>
      </c>
      <c r="AO968" s="2" t="s">
        <v>11465</v>
      </c>
      <c r="AP968" s="2" t="s">
        <v>89</v>
      </c>
    </row>
    <row r="969" customFormat="false" ht="15" hidden="false" customHeight="false" outlineLevel="0" collapsed="false">
      <c r="A969" s="8" t="s">
        <v>11466</v>
      </c>
      <c r="B969" s="8" t="s">
        <v>11466</v>
      </c>
      <c r="C969" s="2" t="s">
        <v>11467</v>
      </c>
      <c r="D969" s="2" t="s">
        <v>144</v>
      </c>
      <c r="E969" s="2" t="s">
        <v>145</v>
      </c>
      <c r="F969" s="9" t="n">
        <f aca="false">Precios!R969</f>
        <v>524</v>
      </c>
      <c r="G969" s="2" t="n">
        <v>53</v>
      </c>
      <c r="H969" s="10" t="str">
        <f aca="false">Parámetros!$B$28</f>
        <v>Nuevo</v>
      </c>
      <c r="I969" s="10" t="str">
        <f aca="false">Parámetros!$B$29</f>
        <v>Clásica</v>
      </c>
      <c r="J969" s="11" t="s">
        <v>11468</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t="s">
        <v>11469</v>
      </c>
      <c r="P969" s="2" t="s">
        <v>11470</v>
      </c>
      <c r="Q969" s="2" t="s">
        <v>9484</v>
      </c>
      <c r="R969" s="2" t="s">
        <v>11471</v>
      </c>
      <c r="S969" s="2"/>
      <c r="T969" s="2" t="s">
        <v>152</v>
      </c>
      <c r="U969" s="2" t="n">
        <v>30</v>
      </c>
      <c r="V969" s="2" t="s">
        <v>133</v>
      </c>
      <c r="W969" s="2" t="n">
        <v>30</v>
      </c>
      <c r="X969" s="2" t="s">
        <v>11472</v>
      </c>
      <c r="Y969" s="2" t="s">
        <v>11473</v>
      </c>
      <c r="Z969" s="2" t="s">
        <v>136</v>
      </c>
      <c r="AA969" s="2"/>
      <c r="AB969" s="2"/>
      <c r="AC969" s="2"/>
      <c r="AD969" s="2"/>
      <c r="AE969" s="2"/>
      <c r="AF969" s="2"/>
      <c r="AG969" s="2" t="s">
        <v>5415</v>
      </c>
      <c r="AH969" s="2" t="s">
        <v>11474</v>
      </c>
      <c r="AI969" s="2" t="s">
        <v>11475</v>
      </c>
      <c r="AJ969" s="2" t="s">
        <v>11476</v>
      </c>
      <c r="AK969" s="2"/>
      <c r="AL969" s="2"/>
      <c r="AM969" s="2"/>
      <c r="AN969" s="2" t="s">
        <v>87</v>
      </c>
      <c r="AO969" s="2" t="s">
        <v>11477</v>
      </c>
      <c r="AP969" s="2" t="s">
        <v>89</v>
      </c>
    </row>
    <row r="970" customFormat="false" ht="15" hidden="false" customHeight="false" outlineLevel="0" collapsed="false">
      <c r="A970" s="8" t="s">
        <v>11478</v>
      </c>
      <c r="B970" s="8" t="s">
        <v>11478</v>
      </c>
      <c r="C970" s="2" t="s">
        <v>11479</v>
      </c>
      <c r="D970" s="2" t="s">
        <v>162</v>
      </c>
      <c r="E970" s="2" t="s">
        <v>163</v>
      </c>
      <c r="F970" s="9" t="n">
        <f aca="false">Precios!R970</f>
        <v>212</v>
      </c>
      <c r="G970" s="2" t="n">
        <v>3</v>
      </c>
      <c r="H970" s="10" t="str">
        <f aca="false">Parámetros!$B$28</f>
        <v>Nuevo</v>
      </c>
      <c r="I970" s="10" t="str">
        <f aca="false">Parámetros!$B$29</f>
        <v>Clásica</v>
      </c>
      <c r="J970" s="11" t="s">
        <v>11480</v>
      </c>
      <c r="K970" s="10" t="str">
        <f aca="false">Parámetros!$B$30</f>
        <v>Mercado Envíos</v>
      </c>
      <c r="L970" s="2" t="str">
        <f aca="false">IF(F970&gt;=Parámetros!$B$7,"Envío gratis (obligatorio en Mercado Libre)",Parámetros!$B$31)</f>
        <v>A cargo del comprador</v>
      </c>
      <c r="M970" s="10" t="str">
        <f aca="false">Parámetros!$B$32</f>
        <v>No acepto</v>
      </c>
      <c r="N970" s="10" t="str">
        <f aca="false">Parámetros!$B$33</f>
        <v>Sin garantía</v>
      </c>
      <c r="O970" s="2" t="s">
        <v>11481</v>
      </c>
      <c r="P970" s="2" t="s">
        <v>166</v>
      </c>
      <c r="Q970" s="2" t="s">
        <v>601</v>
      </c>
      <c r="R970" s="2" t="s">
        <v>11482</v>
      </c>
      <c r="S970" s="2" t="s">
        <v>11483</v>
      </c>
      <c r="T970" s="2" t="s">
        <v>11484</v>
      </c>
      <c r="U970" s="2" t="n">
        <v>11</v>
      </c>
      <c r="V970" s="2" t="s">
        <v>171</v>
      </c>
      <c r="W970" s="2" t="n">
        <v>11</v>
      </c>
      <c r="X970" s="2"/>
      <c r="Y970" s="2"/>
      <c r="Z970" s="2"/>
      <c r="AA970" s="2" t="s">
        <v>11485</v>
      </c>
      <c r="AB970" s="2" t="s">
        <v>11486</v>
      </c>
      <c r="AC970" s="2"/>
      <c r="AD970" s="2" t="s">
        <v>103</v>
      </c>
      <c r="AE970" s="2"/>
      <c r="AF970" s="2"/>
      <c r="AG970" s="2" t="s">
        <v>11487</v>
      </c>
      <c r="AH970" s="2" t="s">
        <v>11488</v>
      </c>
      <c r="AI970" s="2" t="s">
        <v>11489</v>
      </c>
      <c r="AJ970" s="2" t="s">
        <v>11490</v>
      </c>
      <c r="AK970" s="2"/>
      <c r="AL970" s="2"/>
      <c r="AM970" s="2"/>
      <c r="AN970" s="2" t="s">
        <v>175</v>
      </c>
      <c r="AO970" s="2" t="s">
        <v>11491</v>
      </c>
      <c r="AP970" s="2" t="s">
        <v>89</v>
      </c>
    </row>
    <row r="971" customFormat="false" ht="15" hidden="false" customHeight="false" outlineLevel="0" collapsed="false">
      <c r="A971" s="8" t="s">
        <v>11492</v>
      </c>
      <c r="B971" s="8" t="s">
        <v>11492</v>
      </c>
      <c r="C971" s="2" t="s">
        <v>11493</v>
      </c>
      <c r="D971" s="2" t="s">
        <v>10053</v>
      </c>
      <c r="E971" s="2" t="s">
        <v>10054</v>
      </c>
      <c r="F971" s="9" t="n">
        <f aca="false">Precios!R971</f>
        <v>79</v>
      </c>
      <c r="G971" s="2" t="n">
        <v>25</v>
      </c>
      <c r="H971" s="10" t="str">
        <f aca="false">Parámetros!$B$28</f>
        <v>Nuevo</v>
      </c>
      <c r="I971" s="10" t="str">
        <f aca="false">Parámetros!$B$29</f>
        <v>Clásica</v>
      </c>
      <c r="J971" s="11" t="s">
        <v>11494</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t="s">
        <v>11495</v>
      </c>
      <c r="P971" s="2" t="s">
        <v>11496</v>
      </c>
      <c r="Q971" s="2" t="s">
        <v>11008</v>
      </c>
      <c r="R971" s="2" t="s">
        <v>11497</v>
      </c>
      <c r="S971" s="2" t="s">
        <v>11498</v>
      </c>
      <c r="T971" s="2" t="s">
        <v>2711</v>
      </c>
      <c r="U971" s="2" t="n">
        <v>120</v>
      </c>
      <c r="V971" s="2" t="s">
        <v>77</v>
      </c>
      <c r="W971" s="2" t="n">
        <v>1</v>
      </c>
      <c r="X971" s="2"/>
      <c r="Y971" s="2"/>
      <c r="Z971" s="2"/>
      <c r="AA971" s="2"/>
      <c r="AB971" s="2"/>
      <c r="AC971" s="2" t="s">
        <v>1363</v>
      </c>
      <c r="AD971" s="2"/>
      <c r="AE971" s="2"/>
      <c r="AF971" s="2"/>
      <c r="AG971" s="2" t="s">
        <v>11499</v>
      </c>
      <c r="AH971" s="2" t="s">
        <v>11500</v>
      </c>
      <c r="AI971" s="2" t="s">
        <v>11501</v>
      </c>
      <c r="AJ971" s="2"/>
      <c r="AK971" s="2"/>
      <c r="AL971" s="2"/>
      <c r="AM971" s="2"/>
      <c r="AN971" s="2" t="s">
        <v>175</v>
      </c>
      <c r="AO971" s="2" t="s">
        <v>11502</v>
      </c>
      <c r="AP971" s="2" t="s">
        <v>89</v>
      </c>
    </row>
    <row r="972" customFormat="false" ht="15" hidden="false" customHeight="false" outlineLevel="0" collapsed="false">
      <c r="A972" s="8" t="s">
        <v>11503</v>
      </c>
      <c r="B972" s="8" t="s">
        <v>11503</v>
      </c>
      <c r="C972" s="2" t="s">
        <v>11504</v>
      </c>
      <c r="D972" s="2" t="s">
        <v>11505</v>
      </c>
      <c r="E972" s="2" t="s">
        <v>11506</v>
      </c>
      <c r="F972" s="9" t="n">
        <f aca="false">Precios!R972</f>
        <v>64.34</v>
      </c>
      <c r="G972" s="2" t="n">
        <v>622</v>
      </c>
      <c r="H972" s="10" t="str">
        <f aca="false">Parámetros!$B$28</f>
        <v>Nuevo</v>
      </c>
      <c r="I972" s="10" t="str">
        <f aca="false">Parámetros!$B$29</f>
        <v>Clásica</v>
      </c>
      <c r="J972" s="11" t="s">
        <v>11507</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t="s">
        <v>11508</v>
      </c>
      <c r="P972" s="2" t="s">
        <v>11509</v>
      </c>
      <c r="Q972" s="2"/>
      <c r="R972" s="2"/>
      <c r="S972" s="2"/>
      <c r="T972" s="2" t="s">
        <v>11510</v>
      </c>
      <c r="U972" s="2" t="n">
        <v>100</v>
      </c>
      <c r="V972" s="2" t="s">
        <v>171</v>
      </c>
      <c r="W972" s="2" t="n">
        <v>100</v>
      </c>
      <c r="X972" s="2"/>
      <c r="Y972" s="2"/>
      <c r="Z972" s="2"/>
      <c r="AA972" s="2"/>
      <c r="AB972" s="2"/>
      <c r="AC972" s="2"/>
      <c r="AD972" s="2"/>
      <c r="AE972" s="2"/>
      <c r="AF972" s="2"/>
      <c r="AG972" s="2" t="s">
        <v>11511</v>
      </c>
      <c r="AH972" s="2" t="s">
        <v>11512</v>
      </c>
      <c r="AI972" s="2" t="s">
        <v>11513</v>
      </c>
      <c r="AJ972" s="2"/>
      <c r="AK972" s="2"/>
      <c r="AL972" s="2"/>
      <c r="AM972" s="2"/>
      <c r="AN972" s="2" t="s">
        <v>175</v>
      </c>
      <c r="AO972" s="2" t="s">
        <v>11514</v>
      </c>
      <c r="AP972" s="2" t="s">
        <v>89</v>
      </c>
    </row>
    <row r="973" customFormat="false" ht="15" hidden="false" customHeight="false" outlineLevel="0" collapsed="false">
      <c r="A973" s="8" t="s">
        <v>11515</v>
      </c>
      <c r="B973" s="8" t="s">
        <v>11515</v>
      </c>
      <c r="C973" s="2" t="s">
        <v>11516</v>
      </c>
      <c r="D973" s="2" t="s">
        <v>750</v>
      </c>
      <c r="E973" s="2" t="s">
        <v>751</v>
      </c>
      <c r="F973" s="9" t="n">
        <f aca="false">Precios!R973</f>
        <v>474</v>
      </c>
      <c r="G973" s="2" t="n">
        <v>135</v>
      </c>
      <c r="H973" s="10" t="str">
        <f aca="false">Parámetros!$B$28</f>
        <v>Nuevo</v>
      </c>
      <c r="I973" s="10" t="str">
        <f aca="false">Parámetros!$B$29</f>
        <v>Clásica</v>
      </c>
      <c r="J973" s="11" t="s">
        <v>11517</v>
      </c>
      <c r="K973" s="10" t="str">
        <f aca="false">Parámetros!$B$30</f>
        <v>Mercado Envíos</v>
      </c>
      <c r="L973" s="2" t="str">
        <f aca="false">IF(F973&gt;=Parámetros!$B$7,"Envío gratis (obligatorio en Mercado Libre)",Parámetros!$B$31)</f>
        <v>Envío gratis (obligatorio en Mercado Libre)</v>
      </c>
      <c r="M973" s="10" t="str">
        <f aca="false">Parámetros!$B$32</f>
        <v>No acepto</v>
      </c>
      <c r="N973" s="10" t="str">
        <f aca="false">Parámetros!$B$33</f>
        <v>Sin garantía</v>
      </c>
      <c r="O973" s="2" t="s">
        <v>11518</v>
      </c>
      <c r="P973" s="2" t="s">
        <v>2721</v>
      </c>
      <c r="Q973" s="2"/>
      <c r="R973" s="2" t="s">
        <v>2722</v>
      </c>
      <c r="S973" s="2"/>
      <c r="T973" s="2" t="s">
        <v>11519</v>
      </c>
      <c r="U973" s="2" t="n">
        <v>200</v>
      </c>
      <c r="V973" s="2" t="s">
        <v>77</v>
      </c>
      <c r="W973" s="2" t="n">
        <v>1</v>
      </c>
      <c r="X973" s="2" t="s">
        <v>11520</v>
      </c>
      <c r="Y973" s="2" t="s">
        <v>11521</v>
      </c>
      <c r="Z973" s="2" t="s">
        <v>136</v>
      </c>
      <c r="AA973" s="2"/>
      <c r="AB973" s="2"/>
      <c r="AC973" s="2"/>
      <c r="AD973" s="2"/>
      <c r="AE973" s="2"/>
      <c r="AF973" s="2"/>
      <c r="AG973" s="2" t="s">
        <v>11522</v>
      </c>
      <c r="AH973" s="2" t="s">
        <v>11523</v>
      </c>
      <c r="AI973" s="2" t="s">
        <v>11524</v>
      </c>
      <c r="AJ973" s="2" t="s">
        <v>11525</v>
      </c>
      <c r="AK973" s="2"/>
      <c r="AL973" s="2"/>
      <c r="AM973" s="2"/>
      <c r="AN973" s="2" t="s">
        <v>87</v>
      </c>
      <c r="AO973" s="2" t="s">
        <v>11526</v>
      </c>
      <c r="AP973" s="2" t="s">
        <v>89</v>
      </c>
    </row>
    <row r="974" customFormat="false" ht="15" hidden="false" customHeight="false" outlineLevel="0" collapsed="false">
      <c r="A974" s="8" t="s">
        <v>11527</v>
      </c>
      <c r="B974" s="8" t="s">
        <v>11527</v>
      </c>
      <c r="C974" s="2" t="s">
        <v>11528</v>
      </c>
      <c r="D974" s="2" t="s">
        <v>2644</v>
      </c>
      <c r="E974" s="2" t="s">
        <v>2645</v>
      </c>
      <c r="F974" s="9" t="n">
        <f aca="false">Precios!R974</f>
        <v>572</v>
      </c>
      <c r="G974" s="2" t="n">
        <v>159</v>
      </c>
      <c r="H974" s="10" t="str">
        <f aca="false">Parámetros!$B$28</f>
        <v>Nuevo</v>
      </c>
      <c r="I974" s="10" t="str">
        <f aca="false">Parámetros!$B$29</f>
        <v>Clásica</v>
      </c>
      <c r="J974" s="11" t="s">
        <v>11529</v>
      </c>
      <c r="K974" s="10" t="str">
        <f aca="false">Parámetros!$B$30</f>
        <v>Mercado Envíos</v>
      </c>
      <c r="L974" s="2" t="str">
        <f aca="false">IF(F974&gt;=Parámetros!$B$7,"Envío gratis (obligatorio en Mercado Libre)",Parámetros!$B$31)</f>
        <v>Envío gratis (obligatorio en Mercado Libre)</v>
      </c>
      <c r="M974" s="10" t="str">
        <f aca="false">Parámetros!$B$32</f>
        <v>No acepto</v>
      </c>
      <c r="N974" s="10" t="str">
        <f aca="false">Parámetros!$B$33</f>
        <v>Sin garantía</v>
      </c>
      <c r="O974" s="2" t="s">
        <v>11530</v>
      </c>
      <c r="P974" s="2" t="s">
        <v>11531</v>
      </c>
      <c r="Q974" s="2" t="s">
        <v>129</v>
      </c>
      <c r="R974" s="2" t="s">
        <v>11532</v>
      </c>
      <c r="S974" s="2"/>
      <c r="T974" s="2" t="s">
        <v>11533</v>
      </c>
      <c r="U974" s="2" t="n">
        <v>60</v>
      </c>
      <c r="V974" s="2" t="s">
        <v>77</v>
      </c>
      <c r="W974" s="2" t="n">
        <v>1</v>
      </c>
      <c r="X974" s="2" t="s">
        <v>11534</v>
      </c>
      <c r="Y974" s="2" t="s">
        <v>11535</v>
      </c>
      <c r="Z974" s="2" t="s">
        <v>136</v>
      </c>
      <c r="AA974" s="2" t="s">
        <v>11536</v>
      </c>
      <c r="AB974" s="2"/>
      <c r="AC974" s="2"/>
      <c r="AD974" s="2"/>
      <c r="AE974" s="2"/>
      <c r="AF974" s="2"/>
      <c r="AG974" s="2" t="s">
        <v>11537</v>
      </c>
      <c r="AH974" s="2" t="s">
        <v>11538</v>
      </c>
      <c r="AI974" s="2" t="s">
        <v>11539</v>
      </c>
      <c r="AJ974" s="2" t="s">
        <v>11540</v>
      </c>
      <c r="AK974" s="2"/>
      <c r="AL974" s="2"/>
      <c r="AM974" s="2"/>
      <c r="AN974" s="2" t="s">
        <v>87</v>
      </c>
      <c r="AO974" s="2" t="s">
        <v>11541</v>
      </c>
      <c r="AP974" s="2" t="s">
        <v>89</v>
      </c>
    </row>
    <row r="975" customFormat="false" ht="15" hidden="false" customHeight="false" outlineLevel="0" collapsed="false">
      <c r="A975" s="8" t="s">
        <v>11542</v>
      </c>
      <c r="B975" s="8" t="s">
        <v>11542</v>
      </c>
      <c r="C975" s="2" t="s">
        <v>11543</v>
      </c>
      <c r="D975" s="2" t="s">
        <v>350</v>
      </c>
      <c r="E975" s="2" t="s">
        <v>351</v>
      </c>
      <c r="F975" s="9" t="n">
        <f aca="false">Precios!R975</f>
        <v>84</v>
      </c>
      <c r="G975" s="2" t="n">
        <v>6049</v>
      </c>
      <c r="H975" s="10" t="str">
        <f aca="false">Parámetros!$B$28</f>
        <v>Nuevo</v>
      </c>
      <c r="I975" s="10" t="str">
        <f aca="false">Parámetros!$B$29</f>
        <v>Clásica</v>
      </c>
      <c r="J975" s="11" t="s">
        <v>11544</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t="s">
        <v>11545</v>
      </c>
      <c r="P975" s="2" t="s">
        <v>11546</v>
      </c>
      <c r="Q975" s="2" t="s">
        <v>11170</v>
      </c>
      <c r="R975" s="2"/>
      <c r="S975" s="2"/>
      <c r="T975" s="2" t="s">
        <v>1183</v>
      </c>
      <c r="U975" s="2" t="n">
        <v>20</v>
      </c>
      <c r="V975" s="2" t="s">
        <v>133</v>
      </c>
      <c r="W975" s="2" t="n">
        <v>20</v>
      </c>
      <c r="X975" s="2" t="s">
        <v>11547</v>
      </c>
      <c r="Y975" s="2" t="s">
        <v>10967</v>
      </c>
      <c r="Z975" s="2" t="s">
        <v>136</v>
      </c>
      <c r="AA975" s="2"/>
      <c r="AB975" s="2"/>
      <c r="AC975" s="2"/>
      <c r="AD975" s="2"/>
      <c r="AE975" s="2"/>
      <c r="AF975" s="2"/>
      <c r="AG975" s="2" t="s">
        <v>11548</v>
      </c>
      <c r="AH975" s="2" t="s">
        <v>11549</v>
      </c>
      <c r="AI975" s="2" t="s">
        <v>11550</v>
      </c>
      <c r="AJ975" s="2" t="s">
        <v>11551</v>
      </c>
      <c r="AK975" s="2"/>
      <c r="AL975" s="2"/>
      <c r="AM975" s="2"/>
      <c r="AN975" s="2" t="s">
        <v>87</v>
      </c>
      <c r="AO975" s="2" t="s">
        <v>11552</v>
      </c>
      <c r="AP975" s="2" t="s">
        <v>89</v>
      </c>
    </row>
    <row r="976" customFormat="false" ht="15" hidden="false" customHeight="false" outlineLevel="0" collapsed="false">
      <c r="A976" s="8" t="s">
        <v>11553</v>
      </c>
      <c r="B976" s="8" t="s">
        <v>11553</v>
      </c>
      <c r="C976" s="2" t="s">
        <v>11554</v>
      </c>
      <c r="D976" s="2" t="s">
        <v>596</v>
      </c>
      <c r="E976" s="2" t="s">
        <v>597</v>
      </c>
      <c r="F976" s="9" t="n">
        <f aca="false">Precios!R976</f>
        <v>357</v>
      </c>
      <c r="G976" s="2" t="n">
        <v>13</v>
      </c>
      <c r="H976" s="10" t="str">
        <f aca="false">Parámetros!$B$28</f>
        <v>Nuevo</v>
      </c>
      <c r="I976" s="10" t="str">
        <f aca="false">Parámetros!$B$29</f>
        <v>Clásica</v>
      </c>
      <c r="J976" s="11" t="s">
        <v>11555</v>
      </c>
      <c r="K976" s="10" t="str">
        <f aca="false">Parámetros!$B$30</f>
        <v>Mercado Envíos</v>
      </c>
      <c r="L976" s="2" t="str">
        <f aca="false">IF(F976&gt;=Parámetros!$B$7,"Envío gratis (obligatorio en Mercado Libre)",Parámetros!$B$31)</f>
        <v>Envío gratis (obligatorio en Mercado Libre)</v>
      </c>
      <c r="M976" s="10" t="str">
        <f aca="false">Parámetros!$B$32</f>
        <v>No acepto</v>
      </c>
      <c r="N976" s="10" t="str">
        <f aca="false">Parámetros!$B$33</f>
        <v>Sin garantía</v>
      </c>
      <c r="O976" s="2" t="s">
        <v>11556</v>
      </c>
      <c r="P976" s="2" t="s">
        <v>3671</v>
      </c>
      <c r="Q976" s="2" t="s">
        <v>3672</v>
      </c>
      <c r="R976" s="2" t="s">
        <v>11557</v>
      </c>
      <c r="S976" s="2" t="s">
        <v>11558</v>
      </c>
      <c r="T976" s="2" t="s">
        <v>11559</v>
      </c>
      <c r="U976" s="2" t="n">
        <v>14</v>
      </c>
      <c r="V976" s="2" t="s">
        <v>171</v>
      </c>
      <c r="W976" s="2" t="n">
        <v>14</v>
      </c>
      <c r="X976" s="2"/>
      <c r="Y976" s="2"/>
      <c r="Z976" s="2"/>
      <c r="AA976" s="2"/>
      <c r="AB976" s="2" t="s">
        <v>11560</v>
      </c>
      <c r="AC976" s="2"/>
      <c r="AD976" s="2" t="s">
        <v>566</v>
      </c>
      <c r="AE976" s="2"/>
      <c r="AF976" s="2"/>
      <c r="AG976" s="2" t="s">
        <v>11561</v>
      </c>
      <c r="AH976" s="2" t="s">
        <v>11562</v>
      </c>
      <c r="AI976" s="2"/>
      <c r="AJ976" s="2"/>
      <c r="AK976" s="2"/>
      <c r="AL976" s="2"/>
      <c r="AM976" s="2"/>
      <c r="AN976" s="2" t="s">
        <v>175</v>
      </c>
      <c r="AO976" s="2" t="s">
        <v>11563</v>
      </c>
      <c r="AP976" s="2" t="s">
        <v>89</v>
      </c>
    </row>
    <row r="977" customFormat="false" ht="15" hidden="false" customHeight="false" outlineLevel="0" collapsed="false">
      <c r="A977" s="8" t="s">
        <v>11564</v>
      </c>
      <c r="B977" s="8" t="s">
        <v>11564</v>
      </c>
      <c r="C977" s="2" t="s">
        <v>11565</v>
      </c>
      <c r="D977" s="2" t="s">
        <v>556</v>
      </c>
      <c r="E977" s="2" t="s">
        <v>557</v>
      </c>
      <c r="F977" s="9" t="n">
        <f aca="false">Precios!R977</f>
        <v>1093</v>
      </c>
      <c r="G977" s="2" t="n">
        <v>53</v>
      </c>
      <c r="H977" s="10" t="str">
        <f aca="false">Parámetros!$B$28</f>
        <v>Nuevo</v>
      </c>
      <c r="I977" s="10" t="str">
        <f aca="false">Parámetros!$B$29</f>
        <v>Clásica</v>
      </c>
      <c r="J977" s="11" t="s">
        <v>11566</v>
      </c>
      <c r="K977" s="10" t="str">
        <f aca="false">Parámetros!$B$30</f>
        <v>Mercado Envíos</v>
      </c>
      <c r="L977" s="2" t="str">
        <f aca="false">IF(F977&gt;=Parámetros!$B$7,"Envío gratis (obligatorio en Mercado Libre)",Parámetros!$B$31)</f>
        <v>Envío gratis (obligatorio en Mercado Libre)</v>
      </c>
      <c r="M977" s="10" t="str">
        <f aca="false">Parámetros!$B$32</f>
        <v>No acepto</v>
      </c>
      <c r="N977" s="10" t="str">
        <f aca="false">Parámetros!$B$33</f>
        <v>Sin garantía</v>
      </c>
      <c r="O977" s="2" t="s">
        <v>11567</v>
      </c>
      <c r="P977" s="2" t="s">
        <v>6960</v>
      </c>
      <c r="Q977" s="2" t="s">
        <v>5085</v>
      </c>
      <c r="R977" s="2"/>
      <c r="S977" s="2"/>
      <c r="T977" s="2" t="s">
        <v>76</v>
      </c>
      <c r="U977" s="2" t="n">
        <v>1</v>
      </c>
      <c r="V977" s="2" t="s">
        <v>77</v>
      </c>
      <c r="W977" s="2" t="n">
        <v>1</v>
      </c>
      <c r="X977" s="2" t="s">
        <v>11568</v>
      </c>
      <c r="Y977" s="2" t="s">
        <v>11569</v>
      </c>
      <c r="Z977" s="2" t="s">
        <v>80</v>
      </c>
      <c r="AA977" s="2"/>
      <c r="AB977" s="2"/>
      <c r="AC977" s="2"/>
      <c r="AD977" s="2"/>
      <c r="AE977" s="2"/>
      <c r="AF977" s="2"/>
      <c r="AG977" s="2" t="s">
        <v>11570</v>
      </c>
      <c r="AH977" s="2" t="s">
        <v>11571</v>
      </c>
      <c r="AI977" s="2" t="s">
        <v>11572</v>
      </c>
      <c r="AJ977" s="2"/>
      <c r="AK977" s="2"/>
      <c r="AL977" s="2"/>
      <c r="AM977" s="2"/>
      <c r="AN977" s="2" t="s">
        <v>87</v>
      </c>
      <c r="AO977" s="2" t="s">
        <v>11573</v>
      </c>
      <c r="AP977" s="2" t="s">
        <v>89</v>
      </c>
    </row>
    <row r="978" customFormat="false" ht="15" hidden="false" customHeight="false" outlineLevel="0" collapsed="false">
      <c r="A978" s="8" t="s">
        <v>11574</v>
      </c>
      <c r="B978" s="8" t="s">
        <v>11574</v>
      </c>
      <c r="C978" s="2" t="s">
        <v>11575</v>
      </c>
      <c r="D978" s="2" t="s">
        <v>750</v>
      </c>
      <c r="E978" s="2" t="s">
        <v>751</v>
      </c>
      <c r="F978" s="9" t="n">
        <f aca="false">Precios!R978</f>
        <v>274</v>
      </c>
      <c r="G978" s="2" t="n">
        <v>0</v>
      </c>
      <c r="H978" s="10" t="str">
        <f aca="false">Parámetros!$B$28</f>
        <v>Nuevo</v>
      </c>
      <c r="I978" s="10" t="str">
        <f aca="false">Parámetros!$B$29</f>
        <v>Clásica</v>
      </c>
      <c r="J978" s="11" t="s">
        <v>11576</v>
      </c>
      <c r="K978" s="10" t="str">
        <f aca="false">Parámetros!$B$30</f>
        <v>Mercado Envíos</v>
      </c>
      <c r="L978" s="2" t="str">
        <f aca="false">IF(F978&gt;=Parámetros!$B$7,"Envío gratis (obligatorio en Mercado Libre)",Parámetros!$B$31)</f>
        <v>A cargo del comprador</v>
      </c>
      <c r="M978" s="10" t="str">
        <f aca="false">Parámetros!$B$32</f>
        <v>No acepto</v>
      </c>
      <c r="N978" s="10" t="str">
        <f aca="false">Parámetros!$B$33</f>
        <v>Sin garantía</v>
      </c>
      <c r="O978" s="2" t="s">
        <v>11577</v>
      </c>
      <c r="P978" s="2" t="s">
        <v>11578</v>
      </c>
      <c r="Q978" s="2" t="s">
        <v>3053</v>
      </c>
      <c r="R978" s="2"/>
      <c r="S978" s="2"/>
      <c r="T978" s="2" t="s">
        <v>11579</v>
      </c>
      <c r="U978" s="2" t="n">
        <v>20</v>
      </c>
      <c r="V978" s="2" t="s">
        <v>133</v>
      </c>
      <c r="W978" s="2" t="n">
        <v>20</v>
      </c>
      <c r="X978" s="2" t="s">
        <v>8225</v>
      </c>
      <c r="Y978" s="2" t="s">
        <v>8972</v>
      </c>
      <c r="Z978" s="2" t="s">
        <v>136</v>
      </c>
      <c r="AA978" s="2"/>
      <c r="AB978" s="2"/>
      <c r="AC978" s="2"/>
      <c r="AD978" s="2"/>
      <c r="AE978" s="2"/>
      <c r="AF978" s="2"/>
      <c r="AG978" s="2" t="s">
        <v>11580</v>
      </c>
      <c r="AH978" s="2" t="s">
        <v>11581</v>
      </c>
      <c r="AI978" s="2" t="s">
        <v>11582</v>
      </c>
      <c r="AJ978" s="2"/>
      <c r="AK978" s="2"/>
      <c r="AL978" s="2"/>
      <c r="AM978" s="2"/>
      <c r="AN978" s="2" t="s">
        <v>87</v>
      </c>
      <c r="AO978" s="2" t="s">
        <v>11583</v>
      </c>
      <c r="AP978" s="2" t="s">
        <v>89</v>
      </c>
    </row>
    <row r="979" customFormat="false" ht="15" hidden="false" customHeight="false" outlineLevel="0" collapsed="false">
      <c r="A979" s="8" t="s">
        <v>11584</v>
      </c>
      <c r="B979" s="8" t="s">
        <v>11584</v>
      </c>
      <c r="C979" s="2" t="s">
        <v>11585</v>
      </c>
      <c r="D979" s="2" t="s">
        <v>3410</v>
      </c>
      <c r="E979" s="2" t="s">
        <v>3411</v>
      </c>
      <c r="F979" s="9" t="n">
        <f aca="false">Precios!R979</f>
        <v>456</v>
      </c>
      <c r="G979" s="2" t="n">
        <v>17</v>
      </c>
      <c r="H979" s="10" t="str">
        <f aca="false">Parámetros!$B$28</f>
        <v>Nuevo</v>
      </c>
      <c r="I979" s="10" t="str">
        <f aca="false">Parámetros!$B$29</f>
        <v>Clásica</v>
      </c>
      <c r="J979" s="11" t="s">
        <v>11586</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t="s">
        <v>11587</v>
      </c>
      <c r="P979" s="2" t="s">
        <v>3855</v>
      </c>
      <c r="Q979" s="2" t="s">
        <v>3856</v>
      </c>
      <c r="R979" s="2" t="s">
        <v>2499</v>
      </c>
      <c r="S979" s="2"/>
      <c r="T979" s="2" t="s">
        <v>11588</v>
      </c>
      <c r="U979" s="2" t="n">
        <v>120</v>
      </c>
      <c r="V979" s="2" t="s">
        <v>77</v>
      </c>
      <c r="W979" s="2" t="n">
        <v>1</v>
      </c>
      <c r="X979" s="2" t="s">
        <v>3857</v>
      </c>
      <c r="Y979" s="2" t="s">
        <v>11589</v>
      </c>
      <c r="Z979" s="2" t="s">
        <v>136</v>
      </c>
      <c r="AA979" s="2"/>
      <c r="AB979" s="2"/>
      <c r="AC979" s="2"/>
      <c r="AD979" s="2"/>
      <c r="AE979" s="2"/>
      <c r="AF979" s="2"/>
      <c r="AG979" s="2" t="s">
        <v>11590</v>
      </c>
      <c r="AH979" s="2" t="s">
        <v>11591</v>
      </c>
      <c r="AI979" s="2" t="s">
        <v>11592</v>
      </c>
      <c r="AJ979" s="2"/>
      <c r="AK979" s="2"/>
      <c r="AL979" s="2"/>
      <c r="AM979" s="2"/>
      <c r="AN979" s="2" t="s">
        <v>87</v>
      </c>
      <c r="AO979" s="2" t="s">
        <v>11593</v>
      </c>
      <c r="AP979" s="2" t="s">
        <v>89</v>
      </c>
    </row>
    <row r="980" customFormat="false" ht="15" hidden="false" customHeight="false" outlineLevel="0" collapsed="false">
      <c r="A980" s="8" t="s">
        <v>11594</v>
      </c>
      <c r="B980" s="8" t="s">
        <v>11594</v>
      </c>
      <c r="C980" s="2" t="s">
        <v>11595</v>
      </c>
      <c r="D980" s="2" t="s">
        <v>6709</v>
      </c>
      <c r="E980" s="2" t="s">
        <v>6710</v>
      </c>
      <c r="F980" s="9" t="n">
        <f aca="false">Precios!R980</f>
        <v>84</v>
      </c>
      <c r="G980" s="2" t="n">
        <v>129</v>
      </c>
      <c r="H980" s="10" t="str">
        <f aca="false">Parámetros!$B$28</f>
        <v>Nuevo</v>
      </c>
      <c r="I980" s="10" t="str">
        <f aca="false">Parámetros!$B$29</f>
        <v>Clásica</v>
      </c>
      <c r="J980" s="11" t="s">
        <v>11596</v>
      </c>
      <c r="K980" s="10" t="str">
        <f aca="false">Parámetros!$B$30</f>
        <v>Mercado Envíos</v>
      </c>
      <c r="L980" s="2" t="str">
        <f aca="false">IF(F980&gt;=Parámetros!$B$7,"Envío gratis (obligatorio en Mercado Libre)",Parámetros!$B$31)</f>
        <v>A cargo del comprador</v>
      </c>
      <c r="M980" s="10" t="str">
        <f aca="false">Parámetros!$B$32</f>
        <v>No acepto</v>
      </c>
      <c r="N980" s="10" t="str">
        <f aca="false">Parámetros!$B$33</f>
        <v>Sin garantía</v>
      </c>
      <c r="O980" s="2" t="s">
        <v>11597</v>
      </c>
      <c r="P980" s="2" t="s">
        <v>8715</v>
      </c>
      <c r="Q980" s="2" t="s">
        <v>617</v>
      </c>
      <c r="R980" s="2" t="s">
        <v>11598</v>
      </c>
      <c r="S980" s="2" t="s">
        <v>7154</v>
      </c>
      <c r="T980" s="2" t="s">
        <v>8558</v>
      </c>
      <c r="U980" s="2" t="n">
        <v>60</v>
      </c>
      <c r="V980" s="2" t="s">
        <v>100</v>
      </c>
      <c r="W980" s="2" t="n">
        <v>1</v>
      </c>
      <c r="X980" s="2"/>
      <c r="Y980" s="2"/>
      <c r="Z980" s="2"/>
      <c r="AA980" s="2"/>
      <c r="AB980" s="2"/>
      <c r="AC980" s="2" t="s">
        <v>7154</v>
      </c>
      <c r="AD980" s="2" t="s">
        <v>1101</v>
      </c>
      <c r="AE980" s="2"/>
      <c r="AF980" s="2"/>
      <c r="AG980" s="2" t="s">
        <v>11599</v>
      </c>
      <c r="AH980" s="2" t="s">
        <v>11600</v>
      </c>
      <c r="AI980" s="2" t="s">
        <v>11601</v>
      </c>
      <c r="AJ980" s="2"/>
      <c r="AK980" s="2"/>
      <c r="AL980" s="2"/>
      <c r="AM980" s="2"/>
      <c r="AN980" s="2" t="s">
        <v>175</v>
      </c>
      <c r="AO980" s="2" t="s">
        <v>11602</v>
      </c>
      <c r="AP980" s="2" t="s">
        <v>89</v>
      </c>
    </row>
    <row r="981" customFormat="false" ht="15" hidden="false" customHeight="false" outlineLevel="0" collapsed="false">
      <c r="A981" s="8" t="s">
        <v>11603</v>
      </c>
      <c r="B981" s="8" t="s">
        <v>11603</v>
      </c>
      <c r="C981" s="2" t="s">
        <v>11604</v>
      </c>
      <c r="D981" s="2" t="s">
        <v>11605</v>
      </c>
      <c r="E981" s="2" t="s">
        <v>11606</v>
      </c>
      <c r="F981" s="9" t="n">
        <f aca="false">Precios!R981</f>
        <v>120</v>
      </c>
      <c r="G981" s="2" t="n">
        <v>94</v>
      </c>
      <c r="H981" s="10" t="str">
        <f aca="false">Parámetros!$B$28</f>
        <v>Nuevo</v>
      </c>
      <c r="I981" s="10" t="str">
        <f aca="false">Parámetros!$B$29</f>
        <v>Clásica</v>
      </c>
      <c r="J981" s="11" t="s">
        <v>11607</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t="s">
        <v>11608</v>
      </c>
      <c r="P981" s="2" t="s">
        <v>9172</v>
      </c>
      <c r="Q981" s="2" t="s">
        <v>3672</v>
      </c>
      <c r="R981" s="2" t="s">
        <v>11609</v>
      </c>
      <c r="S981" s="2" t="s">
        <v>11610</v>
      </c>
      <c r="T981" s="2" t="s">
        <v>11611</v>
      </c>
      <c r="U981" s="2" t="n">
        <v>22</v>
      </c>
      <c r="V981" s="2" t="s">
        <v>171</v>
      </c>
      <c r="W981" s="2" t="n">
        <v>22</v>
      </c>
      <c r="X981" s="2"/>
      <c r="Y981" s="2"/>
      <c r="Z981" s="2"/>
      <c r="AA981" s="2"/>
      <c r="AB981" s="2"/>
      <c r="AC981" s="2"/>
      <c r="AD981" s="2" t="s">
        <v>566</v>
      </c>
      <c r="AE981" s="2"/>
      <c r="AF981" s="2"/>
      <c r="AG981" s="2" t="s">
        <v>11612</v>
      </c>
      <c r="AH981" s="2" t="s">
        <v>11613</v>
      </c>
      <c r="AI981" s="2"/>
      <c r="AJ981" s="2"/>
      <c r="AK981" s="2"/>
      <c r="AL981" s="2"/>
      <c r="AM981" s="2"/>
      <c r="AN981" s="2" t="s">
        <v>175</v>
      </c>
      <c r="AO981" s="2" t="s">
        <v>11614</v>
      </c>
      <c r="AP981" s="2" t="s">
        <v>89</v>
      </c>
    </row>
    <row r="982" customFormat="false" ht="15" hidden="false" customHeight="false" outlineLevel="0" collapsed="false">
      <c r="A982" s="8" t="s">
        <v>11615</v>
      </c>
      <c r="B982" s="8" t="s">
        <v>11615</v>
      </c>
      <c r="C982" s="2" t="s">
        <v>11616</v>
      </c>
      <c r="D982" s="2" t="s">
        <v>11617</v>
      </c>
      <c r="E982" s="2" t="s">
        <v>11618</v>
      </c>
      <c r="F982" s="9" t="n">
        <f aca="false">Precios!R982</f>
        <v>394</v>
      </c>
      <c r="G982" s="2" t="n">
        <v>10</v>
      </c>
      <c r="H982" s="10" t="str">
        <f aca="false">Parámetros!$B$28</f>
        <v>Nuevo</v>
      </c>
      <c r="I982" s="10" t="str">
        <f aca="false">Parámetros!$B$29</f>
        <v>Clásica</v>
      </c>
      <c r="J982" s="11" t="s">
        <v>11619</v>
      </c>
      <c r="K982" s="10" t="str">
        <f aca="false">Parámetros!$B$30</f>
        <v>Mercado Envíos</v>
      </c>
      <c r="L982" s="2" t="str">
        <f aca="false">IF(F982&gt;=Parámetros!$B$7,"Envío gratis (obligatorio en Mercado Libre)",Parámetros!$B$31)</f>
        <v>Envío gratis (obligatorio en Mercado Libre)</v>
      </c>
      <c r="M982" s="10" t="str">
        <f aca="false">Parámetros!$B$32</f>
        <v>No acepto</v>
      </c>
      <c r="N982" s="10" t="str">
        <f aca="false">Parámetros!$B$33</f>
        <v>Sin garantía</v>
      </c>
      <c r="O982" s="2"/>
      <c r="P982" s="2" t="s">
        <v>11620</v>
      </c>
      <c r="Q982" s="2"/>
      <c r="R982" s="2" t="s">
        <v>11621</v>
      </c>
      <c r="S982" s="2" t="s">
        <v>11622</v>
      </c>
      <c r="T982" s="2" t="s">
        <v>11623</v>
      </c>
      <c r="U982" s="2" t="n">
        <v>9</v>
      </c>
      <c r="V982" s="2" t="s">
        <v>8040</v>
      </c>
      <c r="W982" s="2" t="n">
        <v>2</v>
      </c>
      <c r="X982" s="2"/>
      <c r="Y982" s="2"/>
      <c r="Z982" s="2"/>
      <c r="AA982" s="2"/>
      <c r="AB982" s="2"/>
      <c r="AC982" s="2"/>
      <c r="AD982" s="2"/>
      <c r="AE982" s="2"/>
      <c r="AF982" s="2"/>
      <c r="AG982" s="2" t="s">
        <v>11624</v>
      </c>
      <c r="AH982" s="2" t="s">
        <v>11625</v>
      </c>
      <c r="AI982" s="2" t="s">
        <v>11626</v>
      </c>
      <c r="AJ982" s="2" t="s">
        <v>11627</v>
      </c>
      <c r="AK982" s="2"/>
      <c r="AL982" s="2"/>
      <c r="AM982" s="2"/>
      <c r="AN982" s="2" t="s">
        <v>175</v>
      </c>
      <c r="AO982" s="2" t="s">
        <v>11628</v>
      </c>
      <c r="AP982" s="2" t="s">
        <v>89</v>
      </c>
    </row>
    <row r="983" customFormat="false" ht="15" hidden="false" customHeight="false" outlineLevel="0" collapsed="false">
      <c r="A983" s="8" t="s">
        <v>11629</v>
      </c>
      <c r="B983" s="8" t="s">
        <v>11629</v>
      </c>
      <c r="C983" s="2" t="s">
        <v>11630</v>
      </c>
      <c r="D983" s="2" t="s">
        <v>303</v>
      </c>
      <c r="E983" s="2" t="s">
        <v>304</v>
      </c>
      <c r="F983" s="9" t="n">
        <f aca="false">Precios!R983</f>
        <v>424</v>
      </c>
      <c r="G983" s="2" t="n">
        <v>28</v>
      </c>
      <c r="H983" s="10" t="str">
        <f aca="false">Parámetros!$B$28</f>
        <v>Nuevo</v>
      </c>
      <c r="I983" s="10" t="str">
        <f aca="false">Parámetros!$B$29</f>
        <v>Clásica</v>
      </c>
      <c r="J983" s="11" t="s">
        <v>11631</v>
      </c>
      <c r="K983" s="10" t="str">
        <f aca="false">Parámetros!$B$30</f>
        <v>Mercado Envíos</v>
      </c>
      <c r="L983" s="2" t="str">
        <f aca="false">IF(F983&gt;=Parámetros!$B$7,"Envío gratis (obligatorio en Mercado Libre)",Parámetros!$B$31)</f>
        <v>Envío gratis (obligatorio en Mercado Libre)</v>
      </c>
      <c r="M983" s="10" t="str">
        <f aca="false">Parámetros!$B$32</f>
        <v>No acepto</v>
      </c>
      <c r="N983" s="10" t="str">
        <f aca="false">Parámetros!$B$33</f>
        <v>Sin garantía</v>
      </c>
      <c r="O983" s="2" t="s">
        <v>11632</v>
      </c>
      <c r="P983" s="2" t="s">
        <v>11633</v>
      </c>
      <c r="Q983" s="2" t="s">
        <v>3945</v>
      </c>
      <c r="R983" s="2"/>
      <c r="S983" s="2" t="s">
        <v>1222</v>
      </c>
      <c r="T983" s="2" t="s">
        <v>11634</v>
      </c>
      <c r="U983" s="2" t="n">
        <v>10</v>
      </c>
      <c r="V983" s="2" t="s">
        <v>757</v>
      </c>
      <c r="W983" s="2" t="n">
        <v>10</v>
      </c>
      <c r="X983" s="2" t="s">
        <v>11635</v>
      </c>
      <c r="Y983" s="2" t="s">
        <v>11636</v>
      </c>
      <c r="Z983" s="2" t="s">
        <v>136</v>
      </c>
      <c r="AA983" s="2" t="s">
        <v>81</v>
      </c>
      <c r="AB983" s="2"/>
      <c r="AC983" s="2"/>
      <c r="AD983" s="2"/>
      <c r="AE983" s="2"/>
      <c r="AF983" s="2"/>
      <c r="AG983" s="2" t="s">
        <v>11637</v>
      </c>
      <c r="AH983" s="2" t="s">
        <v>11638</v>
      </c>
      <c r="AI983" s="2" t="s">
        <v>11639</v>
      </c>
      <c r="AJ983" s="2"/>
      <c r="AK983" s="2"/>
      <c r="AL983" s="2"/>
      <c r="AM983" s="2"/>
      <c r="AN983" s="2" t="s">
        <v>87</v>
      </c>
      <c r="AO983" s="2" t="s">
        <v>11640</v>
      </c>
      <c r="AP983" s="2" t="s">
        <v>89</v>
      </c>
    </row>
    <row r="984" customFormat="false" ht="15" hidden="false" customHeight="false" outlineLevel="0" collapsed="false">
      <c r="A984" s="8" t="s">
        <v>11641</v>
      </c>
      <c r="B984" s="8" t="s">
        <v>11641</v>
      </c>
      <c r="C984" s="2" t="s">
        <v>11642</v>
      </c>
      <c r="D984" s="2" t="s">
        <v>750</v>
      </c>
      <c r="E984" s="2" t="s">
        <v>751</v>
      </c>
      <c r="F984" s="9" t="n">
        <f aca="false">Precios!R984</f>
        <v>534.59</v>
      </c>
      <c r="G984" s="2" t="n">
        <v>19</v>
      </c>
      <c r="H984" s="10" t="str">
        <f aca="false">Parámetros!$B$28</f>
        <v>Nuevo</v>
      </c>
      <c r="I984" s="10" t="str">
        <f aca="false">Parámetros!$B$29</f>
        <v>Clásica</v>
      </c>
      <c r="J984" s="11" t="s">
        <v>11643</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t="s">
        <v>11644</v>
      </c>
      <c r="P984" s="2" t="s">
        <v>11645</v>
      </c>
      <c r="Q984" s="2" t="s">
        <v>897</v>
      </c>
      <c r="R984" s="2" t="s">
        <v>9925</v>
      </c>
      <c r="S984" s="2"/>
      <c r="T984" s="2" t="s">
        <v>1417</v>
      </c>
      <c r="U984" s="2" t="n">
        <v>10</v>
      </c>
      <c r="V984" s="2" t="s">
        <v>220</v>
      </c>
      <c r="W984" s="2" t="n">
        <v>10</v>
      </c>
      <c r="X984" s="2" t="s">
        <v>9927</v>
      </c>
      <c r="Y984" s="2" t="s">
        <v>11646</v>
      </c>
      <c r="Z984" s="2" t="s">
        <v>136</v>
      </c>
      <c r="AA984" s="2"/>
      <c r="AB984" s="2"/>
      <c r="AC984" s="2"/>
      <c r="AD984" s="2"/>
      <c r="AE984" s="2"/>
      <c r="AF984" s="2"/>
      <c r="AG984" s="2" t="s">
        <v>11647</v>
      </c>
      <c r="AH984" s="2" t="s">
        <v>11648</v>
      </c>
      <c r="AI984" s="2" t="s">
        <v>11649</v>
      </c>
      <c r="AJ984" s="2"/>
      <c r="AK984" s="2"/>
      <c r="AL984" s="2"/>
      <c r="AM984" s="2"/>
      <c r="AN984" s="2" t="s">
        <v>87</v>
      </c>
      <c r="AO984" s="2" t="s">
        <v>11650</v>
      </c>
      <c r="AP984" s="2" t="s">
        <v>89</v>
      </c>
    </row>
    <row r="985" customFormat="false" ht="15" hidden="false" customHeight="false" outlineLevel="0" collapsed="false">
      <c r="A985" s="8" t="s">
        <v>11651</v>
      </c>
      <c r="B985" s="8" t="s">
        <v>11651</v>
      </c>
      <c r="C985" s="2" t="s">
        <v>11652</v>
      </c>
      <c r="D985" s="2" t="s">
        <v>1811</v>
      </c>
      <c r="E985" s="2" t="s">
        <v>1812</v>
      </c>
      <c r="F985" s="9" t="n">
        <f aca="false">Precios!R985</f>
        <v>91</v>
      </c>
      <c r="G985" s="2" t="n">
        <v>0</v>
      </c>
      <c r="H985" s="10" t="str">
        <f aca="false">Parámetros!$B$28</f>
        <v>Nuevo</v>
      </c>
      <c r="I985" s="10" t="str">
        <f aca="false">Parámetros!$B$29</f>
        <v>Clásica</v>
      </c>
      <c r="J985" s="11" t="s">
        <v>11653</v>
      </c>
      <c r="K985" s="10" t="str">
        <f aca="false">Parámetros!$B$30</f>
        <v>Mercado Envíos</v>
      </c>
      <c r="L985" s="2" t="str">
        <f aca="false">IF(F985&gt;=Parámetros!$B$7,"Envío gratis (obligatorio en Mercado Libre)",Parámetros!$B$31)</f>
        <v>A cargo del comprador</v>
      </c>
      <c r="M985" s="10" t="str">
        <f aca="false">Parámetros!$B$32</f>
        <v>No acepto</v>
      </c>
      <c r="N985" s="10" t="str">
        <f aca="false">Parámetros!$B$33</f>
        <v>Sin garantía</v>
      </c>
      <c r="O985" s="2" t="s">
        <v>11654</v>
      </c>
      <c r="P985" s="2" t="s">
        <v>5099</v>
      </c>
      <c r="Q985" s="2" t="s">
        <v>3066</v>
      </c>
      <c r="R985" s="2"/>
      <c r="S985" s="2"/>
      <c r="T985" s="2" t="s">
        <v>8803</v>
      </c>
      <c r="U985" s="2" t="n">
        <v>2</v>
      </c>
      <c r="V985" s="2" t="s">
        <v>100</v>
      </c>
      <c r="W985" s="2" t="n">
        <v>1</v>
      </c>
      <c r="X985" s="2" t="s">
        <v>5103</v>
      </c>
      <c r="Y985" s="2" t="s">
        <v>2085</v>
      </c>
      <c r="Z985" s="2" t="s">
        <v>341</v>
      </c>
      <c r="AA985" s="2"/>
      <c r="AB985" s="2"/>
      <c r="AC985" s="2"/>
      <c r="AD985" s="2"/>
      <c r="AE985" s="2"/>
      <c r="AF985" s="2"/>
      <c r="AG985" s="2" t="s">
        <v>11655</v>
      </c>
      <c r="AH985" s="2" t="s">
        <v>11656</v>
      </c>
      <c r="AI985" s="2" t="s">
        <v>11657</v>
      </c>
      <c r="AJ985" s="2"/>
      <c r="AK985" s="2"/>
      <c r="AL985" s="2"/>
      <c r="AM985" s="2"/>
      <c r="AN985" s="2" t="s">
        <v>87</v>
      </c>
      <c r="AO985" s="2" t="s">
        <v>11658</v>
      </c>
      <c r="AP985" s="2" t="s">
        <v>89</v>
      </c>
    </row>
    <row r="986" customFormat="false" ht="15" hidden="false" customHeight="false" outlineLevel="0" collapsed="false">
      <c r="A986" s="8" t="s">
        <v>11659</v>
      </c>
      <c r="B986" s="8" t="s">
        <v>11659</v>
      </c>
      <c r="C986" s="2" t="s">
        <v>11660</v>
      </c>
      <c r="D986" s="2" t="s">
        <v>750</v>
      </c>
      <c r="E986" s="2" t="s">
        <v>751</v>
      </c>
      <c r="F986" s="9" t="n">
        <f aca="false">Precios!R986</f>
        <v>486</v>
      </c>
      <c r="G986" s="2" t="n">
        <v>4</v>
      </c>
      <c r="H986" s="10" t="str">
        <f aca="false">Parámetros!$B$28</f>
        <v>Nuevo</v>
      </c>
      <c r="I986" s="10" t="str">
        <f aca="false">Parámetros!$B$29</f>
        <v>Clásica</v>
      </c>
      <c r="J986" s="11" t="s">
        <v>11661</v>
      </c>
      <c r="K986" s="10" t="str">
        <f aca="false">Parámetros!$B$30</f>
        <v>Mercado Envíos</v>
      </c>
      <c r="L986" s="2" t="str">
        <f aca="false">IF(F986&gt;=Parámetros!$B$7,"Envío gratis (obligatorio en Mercado Libre)",Parámetros!$B$31)</f>
        <v>Envío gratis (obligatorio en Mercado Libre)</v>
      </c>
      <c r="M986" s="10" t="str">
        <f aca="false">Parámetros!$B$32</f>
        <v>No acepto</v>
      </c>
      <c r="N986" s="10" t="str">
        <f aca="false">Parámetros!$B$33</f>
        <v>Sin garantía</v>
      </c>
      <c r="O986" s="2" t="s">
        <v>11662</v>
      </c>
      <c r="P986" s="2" t="s">
        <v>11663</v>
      </c>
      <c r="Q986" s="2" t="s">
        <v>791</v>
      </c>
      <c r="R986" s="2"/>
      <c r="S986" s="2"/>
      <c r="T986" s="2" t="s">
        <v>11664</v>
      </c>
      <c r="U986" s="2" t="n">
        <v>120</v>
      </c>
      <c r="V986" s="2" t="s">
        <v>77</v>
      </c>
      <c r="W986" s="2" t="n">
        <v>1</v>
      </c>
      <c r="X986" s="2" t="s">
        <v>11665</v>
      </c>
      <c r="Y986" s="2" t="s">
        <v>11666</v>
      </c>
      <c r="Z986" s="2" t="s">
        <v>136</v>
      </c>
      <c r="AA986" s="2"/>
      <c r="AB986" s="2"/>
      <c r="AC986" s="2"/>
      <c r="AD986" s="2"/>
      <c r="AE986" s="2"/>
      <c r="AF986" s="2"/>
      <c r="AG986" s="2" t="s">
        <v>11667</v>
      </c>
      <c r="AH986" s="2" t="s">
        <v>11668</v>
      </c>
      <c r="AI986" s="2"/>
      <c r="AJ986" s="2"/>
      <c r="AK986" s="2"/>
      <c r="AL986" s="2"/>
      <c r="AM986" s="2"/>
      <c r="AN986" s="2" t="s">
        <v>87</v>
      </c>
      <c r="AO986" s="2" t="s">
        <v>11669</v>
      </c>
      <c r="AP986" s="2" t="s">
        <v>89</v>
      </c>
    </row>
    <row r="987" customFormat="false" ht="15" hidden="false" customHeight="false" outlineLevel="0" collapsed="false">
      <c r="A987" s="8" t="s">
        <v>11670</v>
      </c>
      <c r="B987" s="8" t="s">
        <v>11670</v>
      </c>
      <c r="C987" s="2" t="s">
        <v>11671</v>
      </c>
      <c r="D987" s="2" t="s">
        <v>240</v>
      </c>
      <c r="E987" s="2" t="s">
        <v>241</v>
      </c>
      <c r="F987" s="9" t="n">
        <f aca="false">Precios!R987</f>
        <v>236</v>
      </c>
      <c r="G987" s="2" t="n">
        <v>30</v>
      </c>
      <c r="H987" s="10" t="str">
        <f aca="false">Parámetros!$B$28</f>
        <v>Nuevo</v>
      </c>
      <c r="I987" s="10" t="str">
        <f aca="false">Parámetros!$B$29</f>
        <v>Clásica</v>
      </c>
      <c r="J987" s="11" t="s">
        <v>11672</v>
      </c>
      <c r="K987" s="10" t="str">
        <f aca="false">Parámetros!$B$30</f>
        <v>Mercado Envíos</v>
      </c>
      <c r="L987" s="2" t="str">
        <f aca="false">IF(F987&gt;=Parámetros!$B$7,"Envío gratis (obligatorio en Mercado Libre)",Parámetros!$B$31)</f>
        <v>A cargo del comprador</v>
      </c>
      <c r="M987" s="10" t="str">
        <f aca="false">Parámetros!$B$32</f>
        <v>No acepto</v>
      </c>
      <c r="N987" s="10" t="str">
        <f aca="false">Parámetros!$B$33</f>
        <v>Sin garantía</v>
      </c>
      <c r="O987" s="2" t="s">
        <v>11673</v>
      </c>
      <c r="P987" s="2" t="s">
        <v>1357</v>
      </c>
      <c r="Q987" s="2"/>
      <c r="R987" s="2" t="s">
        <v>11674</v>
      </c>
      <c r="S987" s="2" t="s">
        <v>81</v>
      </c>
      <c r="T987" s="2" t="s">
        <v>152</v>
      </c>
      <c r="U987" s="2" t="n">
        <v>36</v>
      </c>
      <c r="V987" s="2" t="s">
        <v>133</v>
      </c>
      <c r="W987" s="2" t="n">
        <v>36</v>
      </c>
      <c r="X987" s="2" t="s">
        <v>1361</v>
      </c>
      <c r="Y987" s="2" t="s">
        <v>2220</v>
      </c>
      <c r="Z987" s="2" t="s">
        <v>136</v>
      </c>
      <c r="AA987" s="2" t="s">
        <v>1835</v>
      </c>
      <c r="AB987" s="2"/>
      <c r="AC987" s="2"/>
      <c r="AD987" s="2"/>
      <c r="AE987" s="2"/>
      <c r="AF987" s="2"/>
      <c r="AG987" s="2" t="s">
        <v>11675</v>
      </c>
      <c r="AH987" s="2" t="s">
        <v>11676</v>
      </c>
      <c r="AI987" s="2" t="s">
        <v>11677</v>
      </c>
      <c r="AJ987" s="2"/>
      <c r="AK987" s="2"/>
      <c r="AL987" s="2"/>
      <c r="AM987" s="2"/>
      <c r="AN987" s="2" t="s">
        <v>87</v>
      </c>
      <c r="AO987" s="2" t="s">
        <v>11678</v>
      </c>
      <c r="AP987" s="2" t="s">
        <v>89</v>
      </c>
    </row>
    <row r="988" customFormat="false" ht="15" hidden="false" customHeight="false" outlineLevel="0" collapsed="false">
      <c r="A988" s="8" t="s">
        <v>11679</v>
      </c>
      <c r="B988" s="8" t="s">
        <v>11679</v>
      </c>
      <c r="C988" s="2" t="s">
        <v>11680</v>
      </c>
      <c r="D988" s="2" t="s">
        <v>6709</v>
      </c>
      <c r="E988" s="2" t="s">
        <v>6710</v>
      </c>
      <c r="F988" s="9" t="n">
        <f aca="false">Precios!R988</f>
        <v>213.97</v>
      </c>
      <c r="G988" s="2" t="n">
        <v>153</v>
      </c>
      <c r="H988" s="10" t="str">
        <f aca="false">Parámetros!$B$28</f>
        <v>Nuevo</v>
      </c>
      <c r="I988" s="10" t="str">
        <f aca="false">Parámetros!$B$29</f>
        <v>Clásica</v>
      </c>
      <c r="J988" s="11" t="s">
        <v>11681</v>
      </c>
      <c r="K988" s="10" t="str">
        <f aca="false">Parámetros!$B$30</f>
        <v>Mercado Envíos</v>
      </c>
      <c r="L988" s="2" t="str">
        <f aca="false">IF(F988&gt;=Parámetros!$B$7,"Envío gratis (obligatorio en Mercado Libre)",Parámetros!$B$31)</f>
        <v>A cargo del comprador</v>
      </c>
      <c r="M988" s="10" t="str">
        <f aca="false">Parámetros!$B$32</f>
        <v>No acepto</v>
      </c>
      <c r="N988" s="10" t="str">
        <f aca="false">Parámetros!$B$33</f>
        <v>Sin garantía</v>
      </c>
      <c r="O988" s="2" t="s">
        <v>11682</v>
      </c>
      <c r="P988" s="2" t="s">
        <v>6774</v>
      </c>
      <c r="Q988" s="2" t="s">
        <v>6195</v>
      </c>
      <c r="R988" s="2" t="s">
        <v>11683</v>
      </c>
      <c r="S988" s="2" t="s">
        <v>11684</v>
      </c>
      <c r="T988" s="2" t="s">
        <v>3457</v>
      </c>
      <c r="U988" s="2" t="n">
        <v>150</v>
      </c>
      <c r="V988" s="2" t="s">
        <v>77</v>
      </c>
      <c r="W988" s="2" t="n">
        <v>1</v>
      </c>
      <c r="X988" s="2"/>
      <c r="Y988" s="2"/>
      <c r="Z988" s="2"/>
      <c r="AA988" s="2"/>
      <c r="AB988" s="2"/>
      <c r="AC988" s="2" t="s">
        <v>11684</v>
      </c>
      <c r="AD988" s="2" t="s">
        <v>566</v>
      </c>
      <c r="AE988" s="2"/>
      <c r="AF988" s="2"/>
      <c r="AG988" s="2" t="s">
        <v>11685</v>
      </c>
      <c r="AH988" s="2" t="s">
        <v>11686</v>
      </c>
      <c r="AI988" s="2" t="s">
        <v>11687</v>
      </c>
      <c r="AJ988" s="2"/>
      <c r="AK988" s="2"/>
      <c r="AL988" s="2"/>
      <c r="AM988" s="2"/>
      <c r="AN988" s="2" t="s">
        <v>175</v>
      </c>
      <c r="AO988" s="2" t="s">
        <v>11688</v>
      </c>
      <c r="AP988" s="2" t="s">
        <v>89</v>
      </c>
    </row>
    <row r="989" customFormat="false" ht="15" hidden="false" customHeight="false" outlineLevel="0" collapsed="false">
      <c r="A989" s="8" t="s">
        <v>11689</v>
      </c>
      <c r="B989" s="8" t="s">
        <v>11689</v>
      </c>
      <c r="C989" s="2" t="s">
        <v>11690</v>
      </c>
      <c r="D989" s="2" t="s">
        <v>5288</v>
      </c>
      <c r="E989" s="2" t="s">
        <v>5289</v>
      </c>
      <c r="F989" s="9" t="n">
        <f aca="false">Precios!R989</f>
        <v>130</v>
      </c>
      <c r="G989" s="2" t="n">
        <v>83</v>
      </c>
      <c r="H989" s="10" t="str">
        <f aca="false">Parámetros!$B$28</f>
        <v>Nuevo</v>
      </c>
      <c r="I989" s="10" t="str">
        <f aca="false">Parámetros!$B$29</f>
        <v>Clásica</v>
      </c>
      <c r="J989" s="11" t="s">
        <v>11691</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t="s">
        <v>11692</v>
      </c>
      <c r="P989" s="2" t="s">
        <v>3370</v>
      </c>
      <c r="Q989" s="2" t="s">
        <v>617</v>
      </c>
      <c r="R989" s="2" t="s">
        <v>7814</v>
      </c>
      <c r="S989" s="2" t="s">
        <v>11693</v>
      </c>
      <c r="T989" s="2" t="s">
        <v>11694</v>
      </c>
      <c r="U989" s="2" t="n">
        <v>400</v>
      </c>
      <c r="V989" s="2" t="s">
        <v>77</v>
      </c>
      <c r="W989" s="2" t="n">
        <v>1</v>
      </c>
      <c r="X989" s="2"/>
      <c r="Y989" s="2"/>
      <c r="Z989" s="2"/>
      <c r="AA989" s="2"/>
      <c r="AB989" s="2"/>
      <c r="AC989" s="2"/>
      <c r="AD989" s="2"/>
      <c r="AE989" s="2" t="s">
        <v>11695</v>
      </c>
      <c r="AF989" s="2"/>
      <c r="AG989" s="2" t="s">
        <v>11696</v>
      </c>
      <c r="AH989" s="2" t="s">
        <v>11697</v>
      </c>
      <c r="AI989" s="2"/>
      <c r="AJ989" s="2"/>
      <c r="AK989" s="2"/>
      <c r="AL989" s="2"/>
      <c r="AM989" s="2"/>
      <c r="AN989" s="2" t="s">
        <v>175</v>
      </c>
      <c r="AO989" s="2" t="s">
        <v>11698</v>
      </c>
      <c r="AP989" s="2" t="s">
        <v>89</v>
      </c>
    </row>
    <row r="990" customFormat="false" ht="15" hidden="false" customHeight="false" outlineLevel="0" collapsed="false">
      <c r="A990" s="8" t="s">
        <v>11699</v>
      </c>
      <c r="B990" s="8" t="s">
        <v>11699</v>
      </c>
      <c r="C990" s="2" t="s">
        <v>11700</v>
      </c>
      <c r="D990" s="2" t="s">
        <v>331</v>
      </c>
      <c r="E990" s="2" t="s">
        <v>332</v>
      </c>
      <c r="F990" s="9" t="n">
        <f aca="false">Precios!R990</f>
        <v>141</v>
      </c>
      <c r="G990" s="2" t="n">
        <v>19</v>
      </c>
      <c r="H990" s="10" t="str">
        <f aca="false">Parámetros!$B$28</f>
        <v>Nuevo</v>
      </c>
      <c r="I990" s="10" t="str">
        <f aca="false">Parámetros!$B$29</f>
        <v>Clásica</v>
      </c>
      <c r="J990" s="11" t="s">
        <v>11701</v>
      </c>
      <c r="K990" s="10" t="str">
        <f aca="false">Parámetros!$B$30</f>
        <v>Mercado Envíos</v>
      </c>
      <c r="L990" s="2" t="str">
        <f aca="false">IF(F990&gt;=Parámetros!$B$7,"Envío gratis (obligatorio en Mercado Libre)",Parámetros!$B$31)</f>
        <v>A cargo del comprador</v>
      </c>
      <c r="M990" s="10" t="str">
        <f aca="false">Parámetros!$B$32</f>
        <v>No acepto</v>
      </c>
      <c r="N990" s="10" t="str">
        <f aca="false">Parámetros!$B$33</f>
        <v>Sin garantía</v>
      </c>
      <c r="O990" s="2"/>
      <c r="P990" s="2" t="s">
        <v>11702</v>
      </c>
      <c r="Q990" s="2" t="s">
        <v>11703</v>
      </c>
      <c r="R990" s="2" t="s">
        <v>11702</v>
      </c>
      <c r="S990" s="2" t="s">
        <v>11704</v>
      </c>
      <c r="T990" s="2" t="s">
        <v>11705</v>
      </c>
      <c r="U990" s="2" t="n">
        <v>33</v>
      </c>
      <c r="V990" s="2" t="s">
        <v>100</v>
      </c>
      <c r="W990" s="2" t="n">
        <v>12</v>
      </c>
      <c r="X990" s="2"/>
      <c r="Y990" s="2"/>
      <c r="Z990" s="2"/>
      <c r="AA990" s="2"/>
      <c r="AB990" s="2"/>
      <c r="AC990" s="2" t="s">
        <v>11706</v>
      </c>
      <c r="AD990" s="2"/>
      <c r="AE990" s="2"/>
      <c r="AF990" s="2"/>
      <c r="AG990" s="2" t="s">
        <v>11707</v>
      </c>
      <c r="AH990" s="2" t="s">
        <v>11708</v>
      </c>
      <c r="AI990" s="2"/>
      <c r="AJ990" s="2"/>
      <c r="AK990" s="2"/>
      <c r="AL990" s="2"/>
      <c r="AM990" s="2"/>
      <c r="AN990" s="2" t="s">
        <v>87</v>
      </c>
      <c r="AO990" s="2" t="s">
        <v>11709</v>
      </c>
      <c r="AP990" s="2" t="s">
        <v>89</v>
      </c>
    </row>
    <row r="991" customFormat="false" ht="15" hidden="false" customHeight="false" outlineLevel="0" collapsed="false">
      <c r="A991" s="8" t="s">
        <v>11710</v>
      </c>
      <c r="B991" s="8" t="s">
        <v>11710</v>
      </c>
      <c r="C991" s="2" t="s">
        <v>11711</v>
      </c>
      <c r="D991" s="2" t="s">
        <v>92</v>
      </c>
      <c r="E991" s="2" t="s">
        <v>93</v>
      </c>
      <c r="F991" s="9" t="n">
        <f aca="false">Precios!R991</f>
        <v>858.79</v>
      </c>
      <c r="G991" s="2" t="n">
        <v>0</v>
      </c>
      <c r="H991" s="10" t="str">
        <f aca="false">Parámetros!$B$28</f>
        <v>Nuevo</v>
      </c>
      <c r="I991" s="10" t="str">
        <f aca="false">Parámetros!$B$29</f>
        <v>Clásica</v>
      </c>
      <c r="J991" s="11" t="s">
        <v>11712</v>
      </c>
      <c r="K991" s="10" t="str">
        <f aca="false">Parámetros!$B$30</f>
        <v>Mercado Envíos</v>
      </c>
      <c r="L991" s="2" t="str">
        <f aca="false">IF(F991&gt;=Parámetros!$B$7,"Envío gratis (obligatorio en Mercado Libre)",Parámetros!$B$31)</f>
        <v>Envío gratis (obligatorio en Mercado Libre)</v>
      </c>
      <c r="M991" s="10" t="str">
        <f aca="false">Parámetros!$B$32</f>
        <v>No acepto</v>
      </c>
      <c r="N991" s="10" t="str">
        <f aca="false">Parámetros!$B$33</f>
        <v>Sin garantía</v>
      </c>
      <c r="O991" s="2" t="s">
        <v>11713</v>
      </c>
      <c r="P991" s="2" t="s">
        <v>1283</v>
      </c>
      <c r="Q991" s="2" t="s">
        <v>1284</v>
      </c>
      <c r="R991" s="2" t="s">
        <v>11714</v>
      </c>
      <c r="S991" s="2" t="s">
        <v>11715</v>
      </c>
      <c r="T991" s="2" t="s">
        <v>11716</v>
      </c>
      <c r="U991" s="2" t="n">
        <v>800</v>
      </c>
      <c r="V991" s="2" t="s">
        <v>100</v>
      </c>
      <c r="W991" s="2" t="n">
        <v>1</v>
      </c>
      <c r="X991" s="2"/>
      <c r="Y991" s="2"/>
      <c r="Z991" s="2"/>
      <c r="AA991" s="2" t="s">
        <v>11717</v>
      </c>
      <c r="AB991" s="2"/>
      <c r="AC991" s="2"/>
      <c r="AD991" s="2"/>
      <c r="AE991" s="2"/>
      <c r="AF991" s="2"/>
      <c r="AG991" s="2" t="s">
        <v>11718</v>
      </c>
      <c r="AH991" s="2" t="s">
        <v>11719</v>
      </c>
      <c r="AI991" s="2"/>
      <c r="AJ991" s="2"/>
      <c r="AK991" s="2"/>
      <c r="AL991" s="2"/>
      <c r="AM991" s="2"/>
      <c r="AN991" s="2" t="s">
        <v>87</v>
      </c>
      <c r="AO991" s="2" t="s">
        <v>11720</v>
      </c>
      <c r="AP991" s="2" t="s">
        <v>89</v>
      </c>
    </row>
    <row r="992" customFormat="false" ht="15" hidden="false" customHeight="false" outlineLevel="0" collapsed="false">
      <c r="A992" s="8" t="s">
        <v>11721</v>
      </c>
      <c r="B992" s="8" t="s">
        <v>11721</v>
      </c>
      <c r="C992" s="2" t="s">
        <v>11722</v>
      </c>
      <c r="D992" s="2" t="s">
        <v>445</v>
      </c>
      <c r="E992" s="2" t="s">
        <v>446</v>
      </c>
      <c r="F992" s="9" t="n">
        <f aca="false">Precios!R992</f>
        <v>822</v>
      </c>
      <c r="G992" s="2" t="n">
        <v>43</v>
      </c>
      <c r="H992" s="10" t="str">
        <f aca="false">Parámetros!$B$28</f>
        <v>Nuevo</v>
      </c>
      <c r="I992" s="10" t="str">
        <f aca="false">Parámetros!$B$29</f>
        <v>Clásica</v>
      </c>
      <c r="J992" s="11" t="s">
        <v>11723</v>
      </c>
      <c r="K992" s="10" t="str">
        <f aca="false">Parámetros!$B$30</f>
        <v>Mercado Envíos</v>
      </c>
      <c r="L992" s="2" t="str">
        <f aca="false">IF(F992&gt;=Parámetros!$B$7,"Envío gratis (obligatorio en Mercado Libre)",Parámetros!$B$31)</f>
        <v>Envío gratis (obligatorio en Mercado Libre)</v>
      </c>
      <c r="M992" s="10" t="str">
        <f aca="false">Parámetros!$B$32</f>
        <v>No acepto</v>
      </c>
      <c r="N992" s="10" t="str">
        <f aca="false">Parámetros!$B$33</f>
        <v>Sin garantía</v>
      </c>
      <c r="O992" s="2" t="s">
        <v>11724</v>
      </c>
      <c r="P992" s="2" t="s">
        <v>11725</v>
      </c>
      <c r="Q992" s="2" t="s">
        <v>3066</v>
      </c>
      <c r="R992" s="2" t="s">
        <v>11726</v>
      </c>
      <c r="S992" s="2"/>
      <c r="T992" s="2" t="s">
        <v>7598</v>
      </c>
      <c r="U992" s="2" t="n">
        <v>7</v>
      </c>
      <c r="V992" s="2" t="s">
        <v>133</v>
      </c>
      <c r="W992" s="2" t="n">
        <v>7</v>
      </c>
      <c r="X992" s="2" t="s">
        <v>7599</v>
      </c>
      <c r="Y992" s="2" t="s">
        <v>2611</v>
      </c>
      <c r="Z992" s="2" t="s">
        <v>136</v>
      </c>
      <c r="AA992" s="2"/>
      <c r="AB992" s="2"/>
      <c r="AC992" s="2"/>
      <c r="AD992" s="2"/>
      <c r="AE992" s="2"/>
      <c r="AF992" s="2"/>
      <c r="AG992" s="2" t="s">
        <v>11727</v>
      </c>
      <c r="AH992" s="2" t="s">
        <v>11728</v>
      </c>
      <c r="AI992" s="2" t="s">
        <v>11729</v>
      </c>
      <c r="AJ992" s="2" t="s">
        <v>11730</v>
      </c>
      <c r="AK992" s="2"/>
      <c r="AL992" s="2"/>
      <c r="AM992" s="2"/>
      <c r="AN992" s="2" t="s">
        <v>87</v>
      </c>
      <c r="AO992" s="2" t="s">
        <v>11731</v>
      </c>
      <c r="AP992" s="2" t="s">
        <v>89</v>
      </c>
    </row>
    <row r="993" customFormat="false" ht="15" hidden="false" customHeight="false" outlineLevel="0" collapsed="false">
      <c r="A993" s="8" t="s">
        <v>11732</v>
      </c>
      <c r="B993" s="8" t="s">
        <v>11732</v>
      </c>
      <c r="C993" s="2" t="s">
        <v>11733</v>
      </c>
      <c r="D993" s="2" t="s">
        <v>3410</v>
      </c>
      <c r="E993" s="2" t="s">
        <v>3411</v>
      </c>
      <c r="F993" s="9" t="n">
        <f aca="false">Precios!R993</f>
        <v>500</v>
      </c>
      <c r="G993" s="2" t="n">
        <v>9</v>
      </c>
      <c r="H993" s="10" t="str">
        <f aca="false">Parámetros!$B$28</f>
        <v>Nuevo</v>
      </c>
      <c r="I993" s="10" t="str">
        <f aca="false">Parámetros!$B$29</f>
        <v>Clásica</v>
      </c>
      <c r="J993" s="11" t="s">
        <v>11734</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t="s">
        <v>11735</v>
      </c>
      <c r="P993" s="2" t="s">
        <v>11736</v>
      </c>
      <c r="Q993" s="2" t="s">
        <v>3066</v>
      </c>
      <c r="R993" s="2" t="s">
        <v>11736</v>
      </c>
      <c r="S993" s="2"/>
      <c r="T993" s="2" t="s">
        <v>11737</v>
      </c>
      <c r="U993" s="2" t="n">
        <v>6</v>
      </c>
      <c r="V993" s="2" t="s">
        <v>133</v>
      </c>
      <c r="W993" s="2" t="n">
        <v>6</v>
      </c>
      <c r="X993" s="2" t="s">
        <v>5076</v>
      </c>
      <c r="Y993" s="2" t="s">
        <v>451</v>
      </c>
      <c r="Z993" s="2" t="s">
        <v>136</v>
      </c>
      <c r="AA993" s="2"/>
      <c r="AB993" s="2"/>
      <c r="AC993" s="2"/>
      <c r="AD993" s="2"/>
      <c r="AE993" s="2"/>
      <c r="AF993" s="2"/>
      <c r="AG993" s="2" t="s">
        <v>11738</v>
      </c>
      <c r="AH993" s="2" t="s">
        <v>11739</v>
      </c>
      <c r="AI993" s="2" t="s">
        <v>11740</v>
      </c>
      <c r="AJ993" s="2" t="s">
        <v>11741</v>
      </c>
      <c r="AK993" s="2"/>
      <c r="AL993" s="2"/>
      <c r="AM993" s="2"/>
      <c r="AN993" s="2" t="s">
        <v>87</v>
      </c>
      <c r="AO993" s="2" t="s">
        <v>11742</v>
      </c>
      <c r="AP993" s="2" t="s">
        <v>89</v>
      </c>
    </row>
    <row r="994" customFormat="false" ht="15" hidden="false" customHeight="false" outlineLevel="0" collapsed="false">
      <c r="A994" s="8" t="s">
        <v>11743</v>
      </c>
      <c r="B994" s="8" t="s">
        <v>11743</v>
      </c>
      <c r="C994" s="2" t="s">
        <v>11744</v>
      </c>
      <c r="D994" s="2" t="s">
        <v>483</v>
      </c>
      <c r="E994" s="2" t="s">
        <v>484</v>
      </c>
      <c r="F994" s="9" t="n">
        <f aca="false">Precios!R994</f>
        <v>791</v>
      </c>
      <c r="G994" s="2" t="n">
        <v>18</v>
      </c>
      <c r="H994" s="10" t="str">
        <f aca="false">Parámetros!$B$28</f>
        <v>Nuevo</v>
      </c>
      <c r="I994" s="10" t="str">
        <f aca="false">Parámetros!$B$29</f>
        <v>Clásica</v>
      </c>
      <c r="J994" s="11" t="s">
        <v>11745</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11746</v>
      </c>
      <c r="P994" s="2" t="s">
        <v>11747</v>
      </c>
      <c r="Q994" s="2" t="s">
        <v>321</v>
      </c>
      <c r="R994" s="2" t="s">
        <v>11747</v>
      </c>
      <c r="S994" s="2"/>
      <c r="T994" s="2" t="s">
        <v>11748</v>
      </c>
      <c r="U994" s="2" t="n">
        <v>10</v>
      </c>
      <c r="V994" s="2" t="s">
        <v>77</v>
      </c>
      <c r="W994" s="2" t="n">
        <v>1</v>
      </c>
      <c r="X994" s="2" t="s">
        <v>11749</v>
      </c>
      <c r="Y994" s="2" t="s">
        <v>11750</v>
      </c>
      <c r="Z994" s="2" t="s">
        <v>494</v>
      </c>
      <c r="AA994" s="2"/>
      <c r="AB994" s="2"/>
      <c r="AC994" s="2"/>
      <c r="AD994" s="2"/>
      <c r="AE994" s="2"/>
      <c r="AF994" s="2"/>
      <c r="AG994" s="2" t="s">
        <v>11751</v>
      </c>
      <c r="AH994" s="2" t="s">
        <v>11752</v>
      </c>
      <c r="AI994" s="2" t="s">
        <v>11753</v>
      </c>
      <c r="AJ994" s="2" t="s">
        <v>11754</v>
      </c>
      <c r="AK994" s="2"/>
      <c r="AL994" s="2"/>
      <c r="AM994" s="2"/>
      <c r="AN994" s="2" t="s">
        <v>87</v>
      </c>
      <c r="AO994" s="2" t="s">
        <v>11755</v>
      </c>
      <c r="AP994" s="2" t="s">
        <v>89</v>
      </c>
    </row>
    <row r="995" customFormat="false" ht="15" hidden="false" customHeight="false" outlineLevel="0" collapsed="false">
      <c r="A995" s="8" t="s">
        <v>11756</v>
      </c>
      <c r="B995" s="8" t="s">
        <v>11756</v>
      </c>
      <c r="C995" s="2" t="s">
        <v>11757</v>
      </c>
      <c r="D995" s="2" t="s">
        <v>303</v>
      </c>
      <c r="E995" s="2" t="s">
        <v>304</v>
      </c>
      <c r="F995" s="9" t="n">
        <f aca="false">Precios!R995</f>
        <v>472</v>
      </c>
      <c r="G995" s="2" t="n">
        <v>0</v>
      </c>
      <c r="H995" s="10" t="str">
        <f aca="false">Parámetros!$B$28</f>
        <v>Nuevo</v>
      </c>
      <c r="I995" s="10" t="str">
        <f aca="false">Parámetros!$B$29</f>
        <v>Clásica</v>
      </c>
      <c r="J995" s="11" t="s">
        <v>11758</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t="s">
        <v>11759</v>
      </c>
      <c r="P995" s="2" t="s">
        <v>6375</v>
      </c>
      <c r="Q995" s="2" t="s">
        <v>541</v>
      </c>
      <c r="R995" s="2" t="s">
        <v>11760</v>
      </c>
      <c r="S995" s="2" t="s">
        <v>11761</v>
      </c>
      <c r="T995" s="2" t="s">
        <v>6379</v>
      </c>
      <c r="U995" s="2" t="n">
        <v>60</v>
      </c>
      <c r="V995" s="2" t="s">
        <v>133</v>
      </c>
      <c r="W995" s="2" t="n">
        <v>1</v>
      </c>
      <c r="X995" s="2"/>
      <c r="Y995" s="2"/>
      <c r="Z995" s="2"/>
      <c r="AA995" s="2" t="s">
        <v>11762</v>
      </c>
      <c r="AB995" s="2"/>
      <c r="AC995" s="2"/>
      <c r="AD995" s="2" t="s">
        <v>1101</v>
      </c>
      <c r="AE995" s="2"/>
      <c r="AF995" s="2"/>
      <c r="AG995" s="2" t="s">
        <v>11763</v>
      </c>
      <c r="AH995" s="2" t="s">
        <v>11764</v>
      </c>
      <c r="AI995" s="2"/>
      <c r="AJ995" s="2"/>
      <c r="AK995" s="2"/>
      <c r="AL995" s="2"/>
      <c r="AM995" s="2"/>
      <c r="AN995" s="2" t="s">
        <v>87</v>
      </c>
      <c r="AO995" s="2" t="s">
        <v>11765</v>
      </c>
      <c r="AP995" s="2" t="s">
        <v>89</v>
      </c>
    </row>
    <row r="996" customFormat="false" ht="15" hidden="false" customHeight="false" outlineLevel="0" collapsed="false">
      <c r="A996" s="8" t="s">
        <v>11766</v>
      </c>
      <c r="B996" s="8" t="s">
        <v>11766</v>
      </c>
      <c r="C996" s="2" t="s">
        <v>11767</v>
      </c>
      <c r="D996" s="2" t="s">
        <v>750</v>
      </c>
      <c r="E996" s="2" t="s">
        <v>751</v>
      </c>
      <c r="F996" s="9" t="n">
        <f aca="false">Precios!R996</f>
        <v>291</v>
      </c>
      <c r="G996" s="2" t="n">
        <v>42</v>
      </c>
      <c r="H996" s="10" t="str">
        <f aca="false">Parámetros!$B$28</f>
        <v>Nuevo</v>
      </c>
      <c r="I996" s="10" t="str">
        <f aca="false">Parámetros!$B$29</f>
        <v>Clásica</v>
      </c>
      <c r="J996" s="11" t="s">
        <v>11768</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t="s">
        <v>11769</v>
      </c>
      <c r="P996" s="2" t="s">
        <v>5040</v>
      </c>
      <c r="Q996" s="2" t="s">
        <v>3066</v>
      </c>
      <c r="R996" s="2" t="s">
        <v>11770</v>
      </c>
      <c r="S996" s="2"/>
      <c r="T996" s="2" t="s">
        <v>11771</v>
      </c>
      <c r="U996" s="2" t="n">
        <v>120</v>
      </c>
      <c r="V996" s="2" t="s">
        <v>77</v>
      </c>
      <c r="W996" s="2" t="n">
        <v>1</v>
      </c>
      <c r="X996" s="2" t="s">
        <v>11772</v>
      </c>
      <c r="Y996" s="2" t="s">
        <v>11773</v>
      </c>
      <c r="Z996" s="2" t="s">
        <v>136</v>
      </c>
      <c r="AA996" s="2"/>
      <c r="AB996" s="2"/>
      <c r="AC996" s="2" t="s">
        <v>11774</v>
      </c>
      <c r="AD996" s="2"/>
      <c r="AE996" s="2"/>
      <c r="AF996" s="2" t="s">
        <v>11775</v>
      </c>
      <c r="AG996" s="2" t="s">
        <v>11776</v>
      </c>
      <c r="AH996" s="2" t="s">
        <v>11777</v>
      </c>
      <c r="AI996" s="2" t="s">
        <v>11778</v>
      </c>
      <c r="AJ996" s="2" t="s">
        <v>11779</v>
      </c>
      <c r="AK996" s="2"/>
      <c r="AL996" s="2"/>
      <c r="AM996" s="2"/>
      <c r="AN996" s="2" t="s">
        <v>87</v>
      </c>
      <c r="AO996" s="2" t="s">
        <v>11780</v>
      </c>
      <c r="AP996" s="2" t="s">
        <v>89</v>
      </c>
    </row>
    <row r="997" customFormat="false" ht="15" hidden="false" customHeight="false" outlineLevel="0" collapsed="false">
      <c r="A997" s="8" t="s">
        <v>11781</v>
      </c>
      <c r="B997" s="8" t="s">
        <v>11781</v>
      </c>
      <c r="C997" s="2" t="s">
        <v>11782</v>
      </c>
      <c r="D997" s="2" t="s">
        <v>872</v>
      </c>
      <c r="E997" s="2" t="s">
        <v>873</v>
      </c>
      <c r="F997" s="9" t="n">
        <f aca="false">Precios!R997</f>
        <v>132</v>
      </c>
      <c r="G997" s="2" t="n">
        <v>195</v>
      </c>
      <c r="H997" s="10" t="str">
        <f aca="false">Parámetros!$B$28</f>
        <v>Nuevo</v>
      </c>
      <c r="I997" s="10" t="str">
        <f aca="false">Parámetros!$B$29</f>
        <v>Clásica</v>
      </c>
      <c r="J997" s="11" t="s">
        <v>11783</v>
      </c>
      <c r="K997" s="10" t="str">
        <f aca="false">Parámetros!$B$30</f>
        <v>Mercado Envíos</v>
      </c>
      <c r="L997" s="2" t="str">
        <f aca="false">IF(F997&gt;=Parámetros!$B$7,"Envío gratis (obligatorio en Mercado Libre)",Parámetros!$B$31)</f>
        <v>A cargo del comprador</v>
      </c>
      <c r="M997" s="10" t="str">
        <f aca="false">Parámetros!$B$32</f>
        <v>No acepto</v>
      </c>
      <c r="N997" s="10" t="str">
        <f aca="false">Parámetros!$B$33</f>
        <v>Sin garantía</v>
      </c>
      <c r="O997" s="2"/>
      <c r="P997" s="2" t="s">
        <v>230</v>
      </c>
      <c r="Q997" s="2" t="s">
        <v>601</v>
      </c>
      <c r="R997" s="2" t="s">
        <v>231</v>
      </c>
      <c r="S997" s="2" t="s">
        <v>11784</v>
      </c>
      <c r="T997" s="2" t="s">
        <v>11785</v>
      </c>
      <c r="U997" s="2" t="n">
        <v>300</v>
      </c>
      <c r="V997" s="2" t="s">
        <v>878</v>
      </c>
      <c r="W997" s="2" t="n">
        <v>3</v>
      </c>
      <c r="X997" s="2"/>
      <c r="Y997" s="2"/>
      <c r="Z997" s="2"/>
      <c r="AA997" s="2" t="s">
        <v>1375</v>
      </c>
      <c r="AB997" s="2"/>
      <c r="AC997" s="2" t="s">
        <v>11774</v>
      </c>
      <c r="AD997" s="2"/>
      <c r="AE997" s="2" t="s">
        <v>11238</v>
      </c>
      <c r="AF997" s="2"/>
      <c r="AG997" s="2" t="s">
        <v>11786</v>
      </c>
      <c r="AH997" s="2" t="s">
        <v>11787</v>
      </c>
      <c r="AI997" s="2" t="s">
        <v>11788</v>
      </c>
      <c r="AJ997" s="2" t="s">
        <v>11789</v>
      </c>
      <c r="AK997" s="2"/>
      <c r="AL997" s="2"/>
      <c r="AM997" s="2"/>
      <c r="AN997" s="2" t="s">
        <v>175</v>
      </c>
      <c r="AO997" s="2" t="s">
        <v>11790</v>
      </c>
      <c r="AP997" s="2" t="s">
        <v>89</v>
      </c>
    </row>
    <row r="998" customFormat="false" ht="15" hidden="false" customHeight="false" outlineLevel="0" collapsed="false">
      <c r="A998" s="8" t="s">
        <v>11791</v>
      </c>
      <c r="B998" s="8" t="s">
        <v>11791</v>
      </c>
      <c r="C998" s="2" t="s">
        <v>11792</v>
      </c>
      <c r="D998" s="2" t="s">
        <v>144</v>
      </c>
      <c r="E998" s="2" t="s">
        <v>145</v>
      </c>
      <c r="F998" s="9" t="n">
        <f aca="false">Precios!R998</f>
        <v>588</v>
      </c>
      <c r="G998" s="2" t="n">
        <v>82</v>
      </c>
      <c r="H998" s="10" t="str">
        <f aca="false">Parámetros!$B$28</f>
        <v>Nuevo</v>
      </c>
      <c r="I998" s="10" t="str">
        <f aca="false">Parámetros!$B$29</f>
        <v>Clásica</v>
      </c>
      <c r="J998" s="11" t="s">
        <v>11793</v>
      </c>
      <c r="K998" s="10" t="str">
        <f aca="false">Parámetros!$B$30</f>
        <v>Mercado Envíos</v>
      </c>
      <c r="L998" s="2" t="str">
        <f aca="false">IF(F998&gt;=Parámetros!$B$7,"Envío gratis (obligatorio en Mercado Libre)",Parámetros!$B$31)</f>
        <v>Envío gratis (obligatorio en Mercado Libre)</v>
      </c>
      <c r="M998" s="10" t="str">
        <f aca="false">Parámetros!$B$32</f>
        <v>No acepto</v>
      </c>
      <c r="N998" s="10" t="str">
        <f aca="false">Parámetros!$B$33</f>
        <v>Sin garantía</v>
      </c>
      <c r="O998" s="2" t="s">
        <v>11794</v>
      </c>
      <c r="P998" s="2" t="s">
        <v>6929</v>
      </c>
      <c r="Q998" s="2" t="s">
        <v>897</v>
      </c>
      <c r="R998" s="2" t="s">
        <v>6929</v>
      </c>
      <c r="S998" s="2"/>
      <c r="T998" s="2" t="s">
        <v>5452</v>
      </c>
      <c r="U998" s="2" t="n">
        <v>12</v>
      </c>
      <c r="V998" s="2" t="s">
        <v>220</v>
      </c>
      <c r="W998" s="2" t="n">
        <v>12</v>
      </c>
      <c r="X998" s="2" t="s">
        <v>6931</v>
      </c>
      <c r="Y998" s="2" t="s">
        <v>1573</v>
      </c>
      <c r="Z998" s="2" t="s">
        <v>136</v>
      </c>
      <c r="AA998" s="2"/>
      <c r="AB998" s="2"/>
      <c r="AC998" s="2"/>
      <c r="AD998" s="2"/>
      <c r="AE998" s="2"/>
      <c r="AF998" s="2" t="s">
        <v>11795</v>
      </c>
      <c r="AG998" s="2" t="s">
        <v>11796</v>
      </c>
      <c r="AH998" s="2" t="s">
        <v>11797</v>
      </c>
      <c r="AI998" s="2" t="s">
        <v>11798</v>
      </c>
      <c r="AJ998" s="2"/>
      <c r="AK998" s="2"/>
      <c r="AL998" s="2"/>
      <c r="AM998" s="2"/>
      <c r="AN998" s="2" t="s">
        <v>87</v>
      </c>
      <c r="AO998" s="2" t="s">
        <v>11799</v>
      </c>
      <c r="AP998" s="2" t="s">
        <v>89</v>
      </c>
    </row>
    <row r="999" customFormat="false" ht="15" hidden="false" customHeight="false" outlineLevel="0" collapsed="false">
      <c r="A999" s="8" t="s">
        <v>11800</v>
      </c>
      <c r="B999" s="8" t="s">
        <v>11800</v>
      </c>
      <c r="C999" s="2" t="s">
        <v>11801</v>
      </c>
      <c r="D999" s="2" t="s">
        <v>3048</v>
      </c>
      <c r="E999" s="2" t="s">
        <v>3049</v>
      </c>
      <c r="F999" s="9" t="n">
        <f aca="false">Precios!R999</f>
        <v>625</v>
      </c>
      <c r="G999" s="2" t="n">
        <v>170</v>
      </c>
      <c r="H999" s="10" t="str">
        <f aca="false">Parámetros!$B$28</f>
        <v>Nuevo</v>
      </c>
      <c r="I999" s="10" t="str">
        <f aca="false">Parámetros!$B$29</f>
        <v>Clásica</v>
      </c>
      <c r="J999" s="11" t="s">
        <v>11802</v>
      </c>
      <c r="K999" s="10" t="str">
        <f aca="false">Parámetros!$B$30</f>
        <v>Mercado Envíos</v>
      </c>
      <c r="L999" s="2" t="str">
        <f aca="false">IF(F999&gt;=Parámetros!$B$7,"Envío gratis (obligatorio en Mercado Libre)",Parámetros!$B$31)</f>
        <v>Envío gratis (obligatorio en Mercado Libre)</v>
      </c>
      <c r="M999" s="10" t="str">
        <f aca="false">Parámetros!$B$32</f>
        <v>No acepto</v>
      </c>
      <c r="N999" s="10" t="str">
        <f aca="false">Parámetros!$B$33</f>
        <v>Sin garantía</v>
      </c>
      <c r="O999" s="2" t="s">
        <v>11803</v>
      </c>
      <c r="P999" s="2" t="s">
        <v>7032</v>
      </c>
      <c r="Q999" s="2" t="s">
        <v>129</v>
      </c>
      <c r="R999" s="2" t="s">
        <v>11531</v>
      </c>
      <c r="S999" s="2"/>
      <c r="T999" s="2" t="s">
        <v>7329</v>
      </c>
      <c r="U999" s="2" t="n">
        <v>20</v>
      </c>
      <c r="V999" s="2" t="s">
        <v>133</v>
      </c>
      <c r="W999" s="2" t="n">
        <v>20</v>
      </c>
      <c r="X999" s="2" t="s">
        <v>7034</v>
      </c>
      <c r="Y999" s="2" t="s">
        <v>11804</v>
      </c>
      <c r="Z999" s="2" t="s">
        <v>136</v>
      </c>
      <c r="AA999" s="2" t="s">
        <v>547</v>
      </c>
      <c r="AB999" s="2"/>
      <c r="AC999" s="2"/>
      <c r="AD999" s="2"/>
      <c r="AE999" s="2"/>
      <c r="AF999" s="2"/>
      <c r="AG999" s="2" t="s">
        <v>11805</v>
      </c>
      <c r="AH999" s="2" t="s">
        <v>11806</v>
      </c>
      <c r="AI999" s="2" t="s">
        <v>11807</v>
      </c>
      <c r="AJ999" s="2" t="s">
        <v>11808</v>
      </c>
      <c r="AK999" s="2" t="s">
        <v>11809</v>
      </c>
      <c r="AL999" s="2"/>
      <c r="AM999" s="2"/>
      <c r="AN999" s="2" t="s">
        <v>87</v>
      </c>
      <c r="AO999" s="2" t="s">
        <v>11810</v>
      </c>
      <c r="AP999" s="2" t="s">
        <v>89</v>
      </c>
    </row>
    <row r="1000" customFormat="false" ht="15" hidden="false" customHeight="false" outlineLevel="0" collapsed="false">
      <c r="A1000" s="8" t="s">
        <v>11811</v>
      </c>
      <c r="B1000" s="8" t="s">
        <v>11811</v>
      </c>
      <c r="C1000" s="2" t="s">
        <v>11812</v>
      </c>
      <c r="D1000" s="2" t="s">
        <v>240</v>
      </c>
      <c r="E1000" s="2" t="s">
        <v>241</v>
      </c>
      <c r="F1000" s="9" t="n">
        <f aca="false">Precios!R1000</f>
        <v>172</v>
      </c>
      <c r="G1000" s="2" t="n">
        <v>0</v>
      </c>
      <c r="H1000" s="10" t="str">
        <f aca="false">Parámetros!$B$28</f>
        <v>Nuevo</v>
      </c>
      <c r="I1000" s="10" t="str">
        <f aca="false">Parámetros!$B$29</f>
        <v>Clásica</v>
      </c>
      <c r="J1000" s="11" t="s">
        <v>11813</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t="s">
        <v>11814</v>
      </c>
      <c r="P1000" s="2" t="s">
        <v>9192</v>
      </c>
      <c r="Q1000" s="2" t="s">
        <v>3359</v>
      </c>
      <c r="R1000" s="2" t="s">
        <v>11815</v>
      </c>
      <c r="S1000" s="2"/>
      <c r="T1000" s="2" t="s">
        <v>11816</v>
      </c>
      <c r="U1000" s="2" t="n">
        <v>20</v>
      </c>
      <c r="V1000" s="2" t="s">
        <v>133</v>
      </c>
      <c r="W1000" s="2" t="n">
        <v>20</v>
      </c>
      <c r="X1000" s="2" t="s">
        <v>1361</v>
      </c>
      <c r="Y1000" s="2" t="s">
        <v>451</v>
      </c>
      <c r="Z1000" s="2" t="s">
        <v>136</v>
      </c>
      <c r="AA1000" s="2" t="s">
        <v>547</v>
      </c>
      <c r="AB1000" s="2"/>
      <c r="AC1000" s="2"/>
      <c r="AD1000" s="2"/>
      <c r="AE1000" s="2"/>
      <c r="AF1000" s="2" t="s">
        <v>11817</v>
      </c>
      <c r="AG1000" s="2" t="s">
        <v>11818</v>
      </c>
      <c r="AH1000" s="2" t="s">
        <v>11819</v>
      </c>
      <c r="AI1000" s="2" t="s">
        <v>11820</v>
      </c>
      <c r="AJ1000" s="2" t="s">
        <v>11821</v>
      </c>
      <c r="AK1000" s="2"/>
      <c r="AL1000" s="2"/>
      <c r="AM1000" s="2"/>
      <c r="AN1000" s="2" t="s">
        <v>87</v>
      </c>
      <c r="AO1000" s="2" t="s">
        <v>11822</v>
      </c>
      <c r="AP1000" s="2" t="s">
        <v>89</v>
      </c>
    </row>
    <row r="1001" customFormat="false" ht="15" hidden="false" customHeight="false" outlineLevel="0" collapsed="false">
      <c r="A1001" s="8" t="s">
        <v>11823</v>
      </c>
      <c r="B1001" s="8" t="s">
        <v>11823</v>
      </c>
      <c r="C1001" s="2" t="s">
        <v>11824</v>
      </c>
      <c r="D1001" s="2" t="s">
        <v>872</v>
      </c>
      <c r="E1001" s="2" t="s">
        <v>873</v>
      </c>
      <c r="F1001" s="9" t="n">
        <f aca="false">Precios!R1001</f>
        <v>81</v>
      </c>
      <c r="G1001" s="2" t="n">
        <v>552</v>
      </c>
      <c r="H1001" s="10" t="str">
        <f aca="false">Parámetros!$B$28</f>
        <v>Nuevo</v>
      </c>
      <c r="I1001" s="10" t="str">
        <f aca="false">Parámetros!$B$29</f>
        <v>Clásica</v>
      </c>
      <c r="J1001" s="11" t="s">
        <v>11825</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t="s">
        <v>11826</v>
      </c>
      <c r="P1001" s="2" t="s">
        <v>11827</v>
      </c>
      <c r="Q1001" s="2" t="s">
        <v>601</v>
      </c>
      <c r="R1001" s="2" t="s">
        <v>11827</v>
      </c>
      <c r="S1001" s="2" t="s">
        <v>10513</v>
      </c>
      <c r="T1001" s="2" t="s">
        <v>11828</v>
      </c>
      <c r="U1001" s="2" t="n">
        <v>72</v>
      </c>
      <c r="V1001" s="2" t="s">
        <v>878</v>
      </c>
      <c r="W1001" s="2" t="n">
        <v>1</v>
      </c>
      <c r="X1001" s="2"/>
      <c r="Y1001" s="2"/>
      <c r="Z1001" s="2"/>
      <c r="AA1001" s="2" t="s">
        <v>1375</v>
      </c>
      <c r="AB1001" s="2"/>
      <c r="AC1001" s="2" t="s">
        <v>10513</v>
      </c>
      <c r="AD1001" s="2"/>
      <c r="AE1001" s="2" t="s">
        <v>11238</v>
      </c>
      <c r="AF1001" s="2"/>
      <c r="AG1001" s="2" t="s">
        <v>11829</v>
      </c>
      <c r="AH1001" s="2" t="s">
        <v>11830</v>
      </c>
      <c r="AI1001" s="2" t="s">
        <v>11831</v>
      </c>
      <c r="AJ1001" s="2" t="s">
        <v>11832</v>
      </c>
      <c r="AK1001" s="2"/>
      <c r="AL1001" s="2"/>
      <c r="AM1001" s="2"/>
      <c r="AN1001" s="2" t="s">
        <v>175</v>
      </c>
      <c r="AO1001" s="2" t="s">
        <v>11833</v>
      </c>
      <c r="AP1001" s="2" t="s">
        <v>89</v>
      </c>
    </row>
    <row r="1002" customFormat="false" ht="15" hidden="false" customHeight="false" outlineLevel="0" collapsed="false">
      <c r="A1002" s="8" t="s">
        <v>11834</v>
      </c>
      <c r="B1002" s="8" t="s">
        <v>11834</v>
      </c>
      <c r="C1002" s="2" t="s">
        <v>11835</v>
      </c>
      <c r="D1002" s="2" t="s">
        <v>331</v>
      </c>
      <c r="E1002" s="2" t="s">
        <v>332</v>
      </c>
      <c r="F1002" s="9" t="n">
        <f aca="false">Precios!R1002</f>
        <v>97</v>
      </c>
      <c r="G1002" s="2" t="n">
        <v>329</v>
      </c>
      <c r="H1002" s="10" t="str">
        <f aca="false">Parámetros!$B$28</f>
        <v>Nuevo</v>
      </c>
      <c r="I1002" s="10" t="str">
        <f aca="false">Parámetros!$B$29</f>
        <v>Clásica</v>
      </c>
      <c r="J1002" s="11" t="s">
        <v>11836</v>
      </c>
      <c r="K1002" s="10" t="str">
        <f aca="false">Parámetros!$B$30</f>
        <v>Mercado Envíos</v>
      </c>
      <c r="L1002" s="2" t="str">
        <f aca="false">IF(F1002&gt;=Parámetros!$B$7,"Envío gratis (obligatorio en Mercado Libre)",Parámetros!$B$31)</f>
        <v>A cargo del comprador</v>
      </c>
      <c r="M1002" s="10" t="str">
        <f aca="false">Parámetros!$B$32</f>
        <v>No acepto</v>
      </c>
      <c r="N1002" s="10" t="str">
        <f aca="false">Parámetros!$B$33</f>
        <v>Sin garantía</v>
      </c>
      <c r="O1002" s="2" t="s">
        <v>11837</v>
      </c>
      <c r="P1002" s="2" t="s">
        <v>11703</v>
      </c>
      <c r="Q1002" s="2" t="s">
        <v>11703</v>
      </c>
      <c r="R1002" s="2" t="s">
        <v>11838</v>
      </c>
      <c r="S1002" s="2" t="s">
        <v>10670</v>
      </c>
      <c r="T1002" s="2" t="s">
        <v>11839</v>
      </c>
      <c r="U1002" s="2" t="n">
        <v>16</v>
      </c>
      <c r="V1002" s="2" t="s">
        <v>2636</v>
      </c>
      <c r="W1002" s="2" t="n">
        <v>16</v>
      </c>
      <c r="X1002" s="2" t="s">
        <v>11840</v>
      </c>
      <c r="Y1002" s="2"/>
      <c r="Z1002" s="2" t="s">
        <v>136</v>
      </c>
      <c r="AA1002" s="2"/>
      <c r="AB1002" s="2"/>
      <c r="AC1002" s="2" t="s">
        <v>10670</v>
      </c>
      <c r="AD1002" s="2"/>
      <c r="AE1002" s="2"/>
      <c r="AF1002" s="2" t="s">
        <v>11841</v>
      </c>
      <c r="AG1002" s="2" t="s">
        <v>11842</v>
      </c>
      <c r="AH1002" s="2" t="s">
        <v>11843</v>
      </c>
      <c r="AI1002" s="2" t="s">
        <v>11844</v>
      </c>
      <c r="AJ1002" s="2" t="s">
        <v>11845</v>
      </c>
      <c r="AK1002" s="2"/>
      <c r="AL1002" s="2"/>
      <c r="AM1002" s="2"/>
      <c r="AN1002" s="2" t="s">
        <v>87</v>
      </c>
      <c r="AO1002" s="2" t="s">
        <v>11846</v>
      </c>
      <c r="AP1002" s="2" t="s">
        <v>89</v>
      </c>
    </row>
    <row r="1003" customFormat="false" ht="15" hidden="false" customHeight="false" outlineLevel="0" collapsed="false">
      <c r="A1003" s="8" t="s">
        <v>11847</v>
      </c>
      <c r="B1003" s="8" t="s">
        <v>11847</v>
      </c>
      <c r="C1003" s="2" t="s">
        <v>11848</v>
      </c>
      <c r="D1003" s="2" t="s">
        <v>3440</v>
      </c>
      <c r="E1003" s="2" t="s">
        <v>3441</v>
      </c>
      <c r="F1003" s="9" t="n">
        <f aca="false">Precios!R1003</f>
        <v>84</v>
      </c>
      <c r="G1003" s="2" t="n">
        <v>337</v>
      </c>
      <c r="H1003" s="10" t="str">
        <f aca="false">Parámetros!$B$28</f>
        <v>Nuevo</v>
      </c>
      <c r="I1003" s="10" t="str">
        <f aca="false">Parámetros!$B$29</f>
        <v>Clásica</v>
      </c>
      <c r="J1003" s="11" t="s">
        <v>11849</v>
      </c>
      <c r="K1003" s="10" t="str">
        <f aca="false">Parámetros!$B$30</f>
        <v>Mercado Envíos</v>
      </c>
      <c r="L1003" s="2" t="str">
        <f aca="false">IF(F1003&gt;=Parámetros!$B$7,"Envío gratis (obligatorio en Mercado Libre)",Parámetros!$B$31)</f>
        <v>A cargo del comprador</v>
      </c>
      <c r="M1003" s="10" t="str">
        <f aca="false">Parámetros!$B$32</f>
        <v>No acepto</v>
      </c>
      <c r="N1003" s="10" t="str">
        <f aca="false">Parámetros!$B$33</f>
        <v>Sin garantía</v>
      </c>
      <c r="O1003" s="2" t="s">
        <v>11850</v>
      </c>
      <c r="P1003" s="2" t="s">
        <v>5437</v>
      </c>
      <c r="Q1003" s="2"/>
      <c r="R1003" s="2" t="s">
        <v>11851</v>
      </c>
      <c r="S1003" s="2" t="s">
        <v>11852</v>
      </c>
      <c r="T1003" s="2" t="s">
        <v>11853</v>
      </c>
      <c r="U1003" s="2" t="n">
        <v>50</v>
      </c>
      <c r="V1003" s="2" t="s">
        <v>100</v>
      </c>
      <c r="W1003" s="2" t="n">
        <v>1</v>
      </c>
      <c r="X1003" s="2"/>
      <c r="Y1003" s="2"/>
      <c r="Z1003" s="2"/>
      <c r="AA1003" s="2" t="s">
        <v>1375</v>
      </c>
      <c r="AB1003" s="2"/>
      <c r="AC1003" s="2"/>
      <c r="AD1003" s="2"/>
      <c r="AE1003" s="2" t="s">
        <v>1377</v>
      </c>
      <c r="AF1003" s="2"/>
      <c r="AG1003" s="2" t="s">
        <v>11854</v>
      </c>
      <c r="AH1003" s="2" t="s">
        <v>11855</v>
      </c>
      <c r="AI1003" s="2" t="s">
        <v>11856</v>
      </c>
      <c r="AJ1003" s="2" t="s">
        <v>11857</v>
      </c>
      <c r="AK1003" s="2" t="s">
        <v>11858</v>
      </c>
      <c r="AL1003" s="2"/>
      <c r="AM1003" s="2"/>
      <c r="AN1003" s="2" t="s">
        <v>87</v>
      </c>
      <c r="AO1003" s="2" t="s">
        <v>11859</v>
      </c>
      <c r="AP1003" s="2" t="s">
        <v>89</v>
      </c>
    </row>
    <row r="1004" customFormat="false" ht="15" hidden="false" customHeight="false" outlineLevel="0" collapsed="false">
      <c r="A1004" s="8" t="s">
        <v>11860</v>
      </c>
      <c r="B1004" s="8" t="s">
        <v>11860</v>
      </c>
      <c r="C1004" s="2" t="s">
        <v>11861</v>
      </c>
      <c r="D1004" s="2" t="s">
        <v>1059</v>
      </c>
      <c r="E1004" s="2" t="s">
        <v>1060</v>
      </c>
      <c r="F1004" s="9" t="n">
        <f aca="false">Precios!R1004</f>
        <v>1448.36</v>
      </c>
      <c r="G1004" s="2" t="n">
        <v>0</v>
      </c>
      <c r="H1004" s="10" t="str">
        <f aca="false">Parámetros!$B$28</f>
        <v>Nuevo</v>
      </c>
      <c r="I1004" s="10" t="str">
        <f aca="false">Parámetros!$B$29</f>
        <v>Clásica</v>
      </c>
      <c r="J1004" s="11" t="s">
        <v>11862</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t="s">
        <v>11863</v>
      </c>
      <c r="P1004" s="2" t="s">
        <v>11864</v>
      </c>
      <c r="Q1004" s="2" t="s">
        <v>1523</v>
      </c>
      <c r="R1004" s="2" t="s">
        <v>11865</v>
      </c>
      <c r="S1004" s="2"/>
      <c r="T1004" s="2" t="s">
        <v>5556</v>
      </c>
      <c r="U1004" s="2" t="n">
        <v>28</v>
      </c>
      <c r="V1004" s="2" t="s">
        <v>133</v>
      </c>
      <c r="W1004" s="2" t="n">
        <v>28</v>
      </c>
      <c r="X1004" s="2" t="s">
        <v>11866</v>
      </c>
      <c r="Y1004" s="2" t="s">
        <v>11867</v>
      </c>
      <c r="Z1004" s="2" t="s">
        <v>136</v>
      </c>
      <c r="AA1004" s="2"/>
      <c r="AB1004" s="2"/>
      <c r="AC1004" s="2"/>
      <c r="AD1004" s="2"/>
      <c r="AE1004" s="2"/>
      <c r="AF1004" s="2" t="s">
        <v>11868</v>
      </c>
      <c r="AG1004" s="2" t="s">
        <v>11869</v>
      </c>
      <c r="AH1004" s="2" t="s">
        <v>11870</v>
      </c>
      <c r="AI1004" s="2" t="s">
        <v>11871</v>
      </c>
      <c r="AJ1004" s="2"/>
      <c r="AK1004" s="2"/>
      <c r="AL1004" s="2"/>
      <c r="AM1004" s="2"/>
      <c r="AN1004" s="2" t="s">
        <v>87</v>
      </c>
      <c r="AO1004" s="2" t="s">
        <v>11872</v>
      </c>
      <c r="AP1004" s="2" t="s">
        <v>89</v>
      </c>
    </row>
    <row r="1005" customFormat="false" ht="15" hidden="false" customHeight="false" outlineLevel="0" collapsed="false">
      <c r="A1005" s="8" t="s">
        <v>11873</v>
      </c>
      <c r="B1005" s="8" t="s">
        <v>11873</v>
      </c>
      <c r="C1005" s="2" t="s">
        <v>11874</v>
      </c>
      <c r="D1005" s="2" t="s">
        <v>445</v>
      </c>
      <c r="E1005" s="2" t="s">
        <v>446</v>
      </c>
      <c r="F1005" s="9" t="n">
        <f aca="false">Precios!R1005</f>
        <v>416</v>
      </c>
      <c r="G1005" s="2" t="n">
        <v>15</v>
      </c>
      <c r="H1005" s="10" t="str">
        <f aca="false">Parámetros!$B$28</f>
        <v>Nuevo</v>
      </c>
      <c r="I1005" s="10" t="str">
        <f aca="false">Parámetros!$B$29</f>
        <v>Clásica</v>
      </c>
      <c r="J1005" s="11" t="s">
        <v>11875</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t="s">
        <v>11876</v>
      </c>
      <c r="P1005" s="2" t="s">
        <v>11877</v>
      </c>
      <c r="Q1005" s="2" t="s">
        <v>11878</v>
      </c>
      <c r="R1005" s="2" t="s">
        <v>11879</v>
      </c>
      <c r="S1005" s="2"/>
      <c r="T1005" s="2" t="s">
        <v>11880</v>
      </c>
      <c r="U1005" s="2" t="n">
        <v>75</v>
      </c>
      <c r="V1005" s="2" t="s">
        <v>77</v>
      </c>
      <c r="W1005" s="2" t="n">
        <v>1</v>
      </c>
      <c r="X1005" s="2" t="s">
        <v>11881</v>
      </c>
      <c r="Y1005" s="2" t="s">
        <v>11882</v>
      </c>
      <c r="Z1005" s="2" t="s">
        <v>136</v>
      </c>
      <c r="AA1005" s="2" t="s">
        <v>1359</v>
      </c>
      <c r="AB1005" s="2"/>
      <c r="AC1005" s="2"/>
      <c r="AD1005" s="2"/>
      <c r="AE1005" s="2"/>
      <c r="AF1005" s="2" t="s">
        <v>11883</v>
      </c>
      <c r="AG1005" s="2" t="s">
        <v>11884</v>
      </c>
      <c r="AH1005" s="2" t="s">
        <v>11885</v>
      </c>
      <c r="AI1005" s="2" t="s">
        <v>11886</v>
      </c>
      <c r="AJ1005" s="2"/>
      <c r="AK1005" s="2"/>
      <c r="AL1005" s="2"/>
      <c r="AM1005" s="2"/>
      <c r="AN1005" s="2" t="s">
        <v>87</v>
      </c>
      <c r="AO1005" s="2" t="s">
        <v>11887</v>
      </c>
      <c r="AP1005" s="2" t="s">
        <v>89</v>
      </c>
    </row>
    <row r="1006" customFormat="false" ht="15" hidden="false" customHeight="false" outlineLevel="0" collapsed="false">
      <c r="A1006" s="8" t="s">
        <v>11888</v>
      </c>
      <c r="B1006" s="8" t="s">
        <v>11888</v>
      </c>
      <c r="C1006" s="2" t="s">
        <v>11889</v>
      </c>
      <c r="D1006" s="2" t="s">
        <v>240</v>
      </c>
      <c r="E1006" s="2" t="s">
        <v>241</v>
      </c>
      <c r="F1006" s="9" t="n">
        <f aca="false">Precios!R1006</f>
        <v>222.19</v>
      </c>
      <c r="G1006" s="2" t="n">
        <v>99</v>
      </c>
      <c r="H1006" s="10" t="str">
        <f aca="false">Parámetros!$B$28</f>
        <v>Nuevo</v>
      </c>
      <c r="I1006" s="10" t="str">
        <f aca="false">Parámetros!$B$29</f>
        <v>Clásica</v>
      </c>
      <c r="J1006" s="11" t="s">
        <v>11890</v>
      </c>
      <c r="K1006" s="10" t="str">
        <f aca="false">Parámetros!$B$30</f>
        <v>Mercado Envíos</v>
      </c>
      <c r="L1006" s="2" t="str">
        <f aca="false">IF(F1006&gt;=Parámetros!$B$7,"Envío gratis (obligatorio en Mercado Libre)",Parámetros!$B$31)</f>
        <v>A cargo del comprador</v>
      </c>
      <c r="M1006" s="10" t="str">
        <f aca="false">Parámetros!$B$32</f>
        <v>No acepto</v>
      </c>
      <c r="N1006" s="10" t="str">
        <f aca="false">Parámetros!$B$33</f>
        <v>Sin garantía</v>
      </c>
      <c r="O1006" s="2" t="s">
        <v>11891</v>
      </c>
      <c r="P1006" s="2" t="s">
        <v>9192</v>
      </c>
      <c r="Q1006" s="2" t="s">
        <v>3359</v>
      </c>
      <c r="R1006" s="2" t="s">
        <v>11892</v>
      </c>
      <c r="S1006" s="2" t="s">
        <v>11893</v>
      </c>
      <c r="T1006" s="2" t="s">
        <v>11894</v>
      </c>
      <c r="U1006" s="2" t="n">
        <v>15</v>
      </c>
      <c r="V1006" s="2" t="s">
        <v>77</v>
      </c>
      <c r="W1006" s="2" t="n">
        <v>1</v>
      </c>
      <c r="X1006" s="2" t="s">
        <v>1361</v>
      </c>
      <c r="Y1006" s="2" t="s">
        <v>759</v>
      </c>
      <c r="Z1006" s="2" t="s">
        <v>136</v>
      </c>
      <c r="AA1006" s="2" t="s">
        <v>11895</v>
      </c>
      <c r="AB1006" s="2"/>
      <c r="AC1006" s="2" t="s">
        <v>252</v>
      </c>
      <c r="AD1006" s="2"/>
      <c r="AE1006" s="2"/>
      <c r="AF1006" s="2" t="s">
        <v>9196</v>
      </c>
      <c r="AG1006" s="2" t="s">
        <v>11896</v>
      </c>
      <c r="AH1006" s="2" t="s">
        <v>11897</v>
      </c>
      <c r="AI1006" s="2" t="s">
        <v>11898</v>
      </c>
      <c r="AJ1006" s="2" t="s">
        <v>11899</v>
      </c>
      <c r="AK1006" s="2"/>
      <c r="AL1006" s="2"/>
      <c r="AM1006" s="2"/>
      <c r="AN1006" s="2" t="s">
        <v>87</v>
      </c>
      <c r="AO1006" s="2" t="s">
        <v>11900</v>
      </c>
      <c r="AP1006" s="2" t="s">
        <v>89</v>
      </c>
    </row>
    <row r="1007" customFormat="false" ht="15" hidden="false" customHeight="false" outlineLevel="0" collapsed="false">
      <c r="A1007" s="8" t="s">
        <v>11901</v>
      </c>
      <c r="B1007" s="8" t="s">
        <v>11901</v>
      </c>
      <c r="C1007" s="2" t="s">
        <v>11902</v>
      </c>
      <c r="D1007" s="2" t="s">
        <v>144</v>
      </c>
      <c r="E1007" s="2" t="s">
        <v>145</v>
      </c>
      <c r="F1007" s="9" t="n">
        <f aca="false">Precios!R1007</f>
        <v>173</v>
      </c>
      <c r="G1007" s="2" t="n">
        <v>250</v>
      </c>
      <c r="H1007" s="10" t="str">
        <f aca="false">Parámetros!$B$28</f>
        <v>Nuevo</v>
      </c>
      <c r="I1007" s="10" t="str">
        <f aca="false">Parámetros!$B$29</f>
        <v>Clásica</v>
      </c>
      <c r="J1007" s="11" t="s">
        <v>11903</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c r="P1007" s="2" t="s">
        <v>1344</v>
      </c>
      <c r="Q1007" s="2" t="s">
        <v>1126</v>
      </c>
      <c r="R1007" s="2" t="s">
        <v>11904</v>
      </c>
      <c r="S1007" s="2"/>
      <c r="T1007" s="2" t="s">
        <v>7414</v>
      </c>
      <c r="U1007" s="2" t="n">
        <v>10</v>
      </c>
      <c r="V1007" s="2" t="s">
        <v>133</v>
      </c>
      <c r="W1007" s="2" t="n">
        <v>10</v>
      </c>
      <c r="X1007" s="2" t="s">
        <v>11905</v>
      </c>
      <c r="Y1007" s="2" t="s">
        <v>11906</v>
      </c>
      <c r="Z1007" s="2" t="s">
        <v>136</v>
      </c>
      <c r="AA1007" s="2" t="s">
        <v>547</v>
      </c>
      <c r="AB1007" s="2"/>
      <c r="AC1007" s="2"/>
      <c r="AD1007" s="2"/>
      <c r="AE1007" s="2"/>
      <c r="AF1007" s="2"/>
      <c r="AG1007" s="2" t="s">
        <v>11907</v>
      </c>
      <c r="AH1007" s="2" t="s">
        <v>11908</v>
      </c>
      <c r="AI1007" s="2"/>
      <c r="AJ1007" s="2"/>
      <c r="AK1007" s="2"/>
      <c r="AL1007" s="2"/>
      <c r="AM1007" s="2"/>
      <c r="AN1007" s="2" t="s">
        <v>87</v>
      </c>
      <c r="AO1007" s="2" t="s">
        <v>11909</v>
      </c>
      <c r="AP1007" s="2" t="s">
        <v>89</v>
      </c>
    </row>
    <row r="1008" customFormat="false" ht="15" hidden="false" customHeight="false" outlineLevel="0" collapsed="false">
      <c r="A1008" s="8" t="s">
        <v>11910</v>
      </c>
      <c r="B1008" s="8" t="s">
        <v>11910</v>
      </c>
      <c r="C1008" s="2" t="s">
        <v>11911</v>
      </c>
      <c r="D1008" s="2" t="s">
        <v>5225</v>
      </c>
      <c r="E1008" s="2" t="s">
        <v>5226</v>
      </c>
      <c r="F1008" s="9" t="n">
        <f aca="false">Precios!R1008</f>
        <v>115</v>
      </c>
      <c r="G1008" s="2" t="n">
        <v>49</v>
      </c>
      <c r="H1008" s="10" t="str">
        <f aca="false">Parámetros!$B$28</f>
        <v>Nuevo</v>
      </c>
      <c r="I1008" s="10" t="str">
        <f aca="false">Parámetros!$B$29</f>
        <v>Clásica</v>
      </c>
      <c r="J1008" s="11" t="s">
        <v>11912</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t="s">
        <v>11913</v>
      </c>
      <c r="P1008" s="2" t="s">
        <v>6493</v>
      </c>
      <c r="Q1008" s="2" t="s">
        <v>3359</v>
      </c>
      <c r="R1008" s="2" t="s">
        <v>6494</v>
      </c>
      <c r="S1008" s="2" t="s">
        <v>11914</v>
      </c>
      <c r="T1008" s="2" t="s">
        <v>11138</v>
      </c>
      <c r="U1008" s="2" t="n">
        <v>200</v>
      </c>
      <c r="V1008" s="2" t="s">
        <v>77</v>
      </c>
      <c r="W1008" s="2" t="n">
        <v>1</v>
      </c>
      <c r="X1008" s="2"/>
      <c r="Y1008" s="2"/>
      <c r="Z1008" s="2"/>
      <c r="AA1008" s="2"/>
      <c r="AB1008" s="2"/>
      <c r="AC1008" s="2"/>
      <c r="AD1008" s="2"/>
      <c r="AE1008" s="2" t="s">
        <v>11915</v>
      </c>
      <c r="AF1008" s="2"/>
      <c r="AG1008" s="2" t="s">
        <v>11916</v>
      </c>
      <c r="AH1008" s="2" t="s">
        <v>11917</v>
      </c>
      <c r="AI1008" s="2" t="s">
        <v>11918</v>
      </c>
      <c r="AJ1008" s="2"/>
      <c r="AK1008" s="2"/>
      <c r="AL1008" s="2"/>
      <c r="AM1008" s="2"/>
      <c r="AN1008" s="2" t="s">
        <v>175</v>
      </c>
      <c r="AO1008" s="2" t="s">
        <v>11919</v>
      </c>
      <c r="AP1008" s="2" t="s">
        <v>89</v>
      </c>
    </row>
    <row r="1009" customFormat="false" ht="15" hidden="false" customHeight="false" outlineLevel="0" collapsed="false">
      <c r="A1009" s="8" t="s">
        <v>11920</v>
      </c>
      <c r="B1009" s="8" t="s">
        <v>11920</v>
      </c>
      <c r="C1009" s="2" t="s">
        <v>11921</v>
      </c>
      <c r="D1009" s="2" t="s">
        <v>445</v>
      </c>
      <c r="E1009" s="2" t="s">
        <v>446</v>
      </c>
      <c r="F1009" s="9" t="n">
        <f aca="false">Precios!R1009</f>
        <v>707</v>
      </c>
      <c r="G1009" s="2" t="n">
        <v>10</v>
      </c>
      <c r="H1009" s="10" t="str">
        <f aca="false">Parámetros!$B$28</f>
        <v>Nuevo</v>
      </c>
      <c r="I1009" s="10" t="str">
        <f aca="false">Parámetros!$B$29</f>
        <v>Clásica</v>
      </c>
      <c r="J1009" s="11" t="s">
        <v>11922</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t="s">
        <v>11923</v>
      </c>
      <c r="P1009" s="2" t="s">
        <v>11725</v>
      </c>
      <c r="Q1009" s="2" t="s">
        <v>3066</v>
      </c>
      <c r="R1009" s="2" t="s">
        <v>11726</v>
      </c>
      <c r="S1009" s="2"/>
      <c r="T1009" s="2" t="s">
        <v>7598</v>
      </c>
      <c r="U1009" s="2" t="n">
        <v>7</v>
      </c>
      <c r="V1009" s="2" t="s">
        <v>133</v>
      </c>
      <c r="W1009" s="2" t="n">
        <v>7</v>
      </c>
      <c r="X1009" s="2" t="s">
        <v>7599</v>
      </c>
      <c r="Y1009" s="2" t="s">
        <v>451</v>
      </c>
      <c r="Z1009" s="2" t="s">
        <v>136</v>
      </c>
      <c r="AA1009" s="2" t="s">
        <v>81</v>
      </c>
      <c r="AB1009" s="2"/>
      <c r="AC1009" s="2"/>
      <c r="AD1009" s="2"/>
      <c r="AE1009" s="2"/>
      <c r="AF1009" s="2" t="s">
        <v>11924</v>
      </c>
      <c r="AG1009" s="2" t="s">
        <v>11727</v>
      </c>
      <c r="AH1009" s="2" t="s">
        <v>11925</v>
      </c>
      <c r="AI1009" s="2" t="s">
        <v>11926</v>
      </c>
      <c r="AJ1009" s="2" t="s">
        <v>11927</v>
      </c>
      <c r="AK1009" s="2" t="s">
        <v>11928</v>
      </c>
      <c r="AL1009" s="2"/>
      <c r="AM1009" s="2"/>
      <c r="AN1009" s="2" t="s">
        <v>87</v>
      </c>
      <c r="AO1009" s="2" t="s">
        <v>11929</v>
      </c>
      <c r="AP1009" s="2" t="s">
        <v>89</v>
      </c>
    </row>
    <row r="1010" customFormat="false" ht="15" hidden="false" customHeight="false" outlineLevel="0" collapsed="false">
      <c r="A1010" s="8" t="s">
        <v>11930</v>
      </c>
      <c r="B1010" s="8" t="s">
        <v>11930</v>
      </c>
      <c r="C1010" s="2" t="s">
        <v>11931</v>
      </c>
      <c r="D1010" s="2" t="s">
        <v>124</v>
      </c>
      <c r="E1010" s="2" t="s">
        <v>125</v>
      </c>
      <c r="F1010" s="9" t="n">
        <f aca="false">Precios!R1010</f>
        <v>798</v>
      </c>
      <c r="G1010" s="2" t="n">
        <v>13</v>
      </c>
      <c r="H1010" s="10" t="str">
        <f aca="false">Parámetros!$B$28</f>
        <v>Nuevo</v>
      </c>
      <c r="I1010" s="10" t="str">
        <f aca="false">Parámetros!$B$29</f>
        <v>Clásica</v>
      </c>
      <c r="J1010" s="11" t="s">
        <v>11932</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t="s">
        <v>11933</v>
      </c>
      <c r="P1010" s="2" t="s">
        <v>11934</v>
      </c>
      <c r="Q1010" s="2" t="s">
        <v>355</v>
      </c>
      <c r="R1010" s="2" t="s">
        <v>11934</v>
      </c>
      <c r="S1010" s="2"/>
      <c r="T1010" s="2" t="s">
        <v>5415</v>
      </c>
      <c r="U1010" s="2" t="n">
        <v>30</v>
      </c>
      <c r="V1010" s="2" t="s">
        <v>133</v>
      </c>
      <c r="W1010" s="2" t="n">
        <v>30</v>
      </c>
      <c r="X1010" s="2" t="s">
        <v>11935</v>
      </c>
      <c r="Y1010" s="2" t="s">
        <v>135</v>
      </c>
      <c r="Z1010" s="2" t="s">
        <v>136</v>
      </c>
      <c r="AA1010" s="2"/>
      <c r="AB1010" s="2"/>
      <c r="AC1010" s="2"/>
      <c r="AD1010" s="2"/>
      <c r="AE1010" s="2"/>
      <c r="AF1010" s="2" t="s">
        <v>11936</v>
      </c>
      <c r="AG1010" s="2" t="s">
        <v>11937</v>
      </c>
      <c r="AH1010" s="2" t="s">
        <v>11938</v>
      </c>
      <c r="AI1010" s="2" t="s">
        <v>11939</v>
      </c>
      <c r="AJ1010" s="2" t="s">
        <v>11940</v>
      </c>
      <c r="AK1010" s="2" t="s">
        <v>11941</v>
      </c>
      <c r="AL1010" s="2"/>
      <c r="AM1010" s="2"/>
      <c r="AN1010" s="2" t="s">
        <v>87</v>
      </c>
      <c r="AO1010" s="2" t="s">
        <v>11942</v>
      </c>
      <c r="AP1010" s="2" t="s">
        <v>89</v>
      </c>
    </row>
    <row r="1011" customFormat="false" ht="15" hidden="false" customHeight="false" outlineLevel="0" collapsed="false">
      <c r="A1011" s="8" t="s">
        <v>11943</v>
      </c>
      <c r="B1011" s="8" t="s">
        <v>11943</v>
      </c>
      <c r="C1011" s="2" t="s">
        <v>11944</v>
      </c>
      <c r="D1011" s="2" t="s">
        <v>240</v>
      </c>
      <c r="E1011" s="2" t="s">
        <v>241</v>
      </c>
      <c r="F1011" s="9" t="n">
        <f aca="false">Precios!R1011</f>
        <v>223</v>
      </c>
      <c r="G1011" s="2" t="n">
        <v>141</v>
      </c>
      <c r="H1011" s="10" t="str">
        <f aca="false">Parámetros!$B$28</f>
        <v>Nuevo</v>
      </c>
      <c r="I1011" s="10" t="str">
        <f aca="false">Parámetros!$B$29</f>
        <v>Clásica</v>
      </c>
      <c r="J1011" s="11" t="s">
        <v>11945</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t="s">
        <v>11946</v>
      </c>
      <c r="P1011" s="2" t="s">
        <v>11947</v>
      </c>
      <c r="Q1011" s="2" t="s">
        <v>541</v>
      </c>
      <c r="R1011" s="2" t="s">
        <v>11948</v>
      </c>
      <c r="S1011" s="2"/>
      <c r="T1011" s="2" t="s">
        <v>8427</v>
      </c>
      <c r="U1011" s="2" t="n">
        <v>20</v>
      </c>
      <c r="V1011" s="2" t="s">
        <v>220</v>
      </c>
      <c r="W1011" s="2" t="n">
        <v>20</v>
      </c>
      <c r="X1011" s="2" t="s">
        <v>249</v>
      </c>
      <c r="Y1011" s="2" t="s">
        <v>2164</v>
      </c>
      <c r="Z1011" s="2" t="s">
        <v>136</v>
      </c>
      <c r="AA1011" s="2" t="s">
        <v>547</v>
      </c>
      <c r="AB1011" s="2"/>
      <c r="AC1011" s="2"/>
      <c r="AD1011" s="2"/>
      <c r="AE1011" s="2"/>
      <c r="AF1011" s="2" t="s">
        <v>11949</v>
      </c>
      <c r="AG1011" s="2" t="s">
        <v>11950</v>
      </c>
      <c r="AH1011" s="2" t="s">
        <v>11951</v>
      </c>
      <c r="AI1011" s="2" t="s">
        <v>11952</v>
      </c>
      <c r="AJ1011" s="2" t="s">
        <v>11953</v>
      </c>
      <c r="AK1011" s="2"/>
      <c r="AL1011" s="2"/>
      <c r="AM1011" s="2"/>
      <c r="AN1011" s="2" t="s">
        <v>87</v>
      </c>
      <c r="AO1011" s="2" t="s">
        <v>11954</v>
      </c>
      <c r="AP1011" s="2" t="s">
        <v>89</v>
      </c>
    </row>
    <row r="1012" customFormat="false" ht="15" hidden="false" customHeight="false" outlineLevel="0" collapsed="false">
      <c r="A1012" s="8" t="s">
        <v>11955</v>
      </c>
      <c r="B1012" s="8" t="s">
        <v>11955</v>
      </c>
      <c r="C1012" s="2" t="s">
        <v>11956</v>
      </c>
      <c r="D1012" s="2" t="s">
        <v>10224</v>
      </c>
      <c r="E1012" s="2" t="s">
        <v>10225</v>
      </c>
      <c r="F1012" s="9" t="n">
        <f aca="false">Precios!R1012</f>
        <v>302</v>
      </c>
      <c r="G1012" s="2" t="n">
        <v>97</v>
      </c>
      <c r="H1012" s="10" t="str">
        <f aca="false">Parámetros!$B$28</f>
        <v>Nuevo</v>
      </c>
      <c r="I1012" s="10" t="str">
        <f aca="false">Parámetros!$B$29</f>
        <v>Clásica</v>
      </c>
      <c r="J1012" s="11" t="s">
        <v>11957</v>
      </c>
      <c r="K1012" s="10" t="str">
        <f aca="false">Parámetros!$B$30</f>
        <v>Mercado Envíos</v>
      </c>
      <c r="L1012" s="2" t="str">
        <f aca="false">IF(F1012&gt;=Parámetros!$B$7,"Envío gratis (obligatorio en Mercado Libre)",Parámetros!$B$31)</f>
        <v>Envío gratis (obligatorio en Mercado Libre)</v>
      </c>
      <c r="M1012" s="10" t="str">
        <f aca="false">Parámetros!$B$32</f>
        <v>No acepto</v>
      </c>
      <c r="N1012" s="10" t="str">
        <f aca="false">Parámetros!$B$33</f>
        <v>Sin garantía</v>
      </c>
      <c r="O1012" s="2" t="s">
        <v>11958</v>
      </c>
      <c r="P1012" s="2" t="s">
        <v>5201</v>
      </c>
      <c r="Q1012" s="2" t="s">
        <v>11959</v>
      </c>
      <c r="R1012" s="2" t="s">
        <v>11960</v>
      </c>
      <c r="S1012" s="2" t="s">
        <v>11961</v>
      </c>
      <c r="T1012" s="2" t="s">
        <v>11962</v>
      </c>
      <c r="U1012" s="2" t="n">
        <v>800</v>
      </c>
      <c r="V1012" s="2" t="s">
        <v>77</v>
      </c>
      <c r="W1012" s="2" t="n">
        <v>2</v>
      </c>
      <c r="X1012" s="2"/>
      <c r="Y1012" s="2"/>
      <c r="Z1012" s="2"/>
      <c r="AA1012" s="2" t="s">
        <v>1375</v>
      </c>
      <c r="AB1012" s="2"/>
      <c r="AC1012" s="2" t="s">
        <v>11963</v>
      </c>
      <c r="AD1012" s="2"/>
      <c r="AE1012" s="2" t="s">
        <v>11964</v>
      </c>
      <c r="AF1012" s="2"/>
      <c r="AG1012" s="2" t="s">
        <v>11965</v>
      </c>
      <c r="AH1012" s="2" t="s">
        <v>11966</v>
      </c>
      <c r="AI1012" s="2" t="s">
        <v>11967</v>
      </c>
      <c r="AJ1012" s="2"/>
      <c r="AK1012" s="2"/>
      <c r="AL1012" s="2"/>
      <c r="AM1012" s="2"/>
      <c r="AN1012" s="2" t="s">
        <v>175</v>
      </c>
      <c r="AO1012" s="2" t="s">
        <v>11968</v>
      </c>
      <c r="AP1012" s="2" t="s">
        <v>89</v>
      </c>
    </row>
    <row r="1013" customFormat="false" ht="15" hidden="false" customHeight="false" outlineLevel="0" collapsed="false">
      <c r="A1013" s="8" t="s">
        <v>11969</v>
      </c>
      <c r="B1013" s="8" t="s">
        <v>11969</v>
      </c>
      <c r="C1013" s="2" t="s">
        <v>11970</v>
      </c>
      <c r="D1013" s="2" t="s">
        <v>240</v>
      </c>
      <c r="E1013" s="2" t="s">
        <v>241</v>
      </c>
      <c r="F1013" s="9" t="n">
        <f aca="false">Precios!R1013</f>
        <v>262</v>
      </c>
      <c r="G1013" s="2" t="n">
        <v>58</v>
      </c>
      <c r="H1013" s="10" t="str">
        <f aca="false">Parámetros!$B$28</f>
        <v>Nuevo</v>
      </c>
      <c r="I1013" s="10" t="str">
        <f aca="false">Parámetros!$B$29</f>
        <v>Clásica</v>
      </c>
      <c r="J1013" s="11" t="s">
        <v>11971</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t="s">
        <v>11972</v>
      </c>
      <c r="P1013" s="2" t="s">
        <v>1357</v>
      </c>
      <c r="Q1013" s="2" t="s">
        <v>2634</v>
      </c>
      <c r="R1013" s="2" t="s">
        <v>11973</v>
      </c>
      <c r="S1013" s="2" t="s">
        <v>11974</v>
      </c>
      <c r="T1013" s="2" t="s">
        <v>11975</v>
      </c>
      <c r="U1013" s="2" t="n">
        <v>100</v>
      </c>
      <c r="V1013" s="2" t="s">
        <v>77</v>
      </c>
      <c r="W1013" s="2" t="n">
        <v>1</v>
      </c>
      <c r="X1013" s="2" t="s">
        <v>249</v>
      </c>
      <c r="Y1013" s="2" t="s">
        <v>11976</v>
      </c>
      <c r="Z1013" s="2" t="s">
        <v>136</v>
      </c>
      <c r="AA1013" s="2" t="s">
        <v>251</v>
      </c>
      <c r="AB1013" s="2"/>
      <c r="AC1013" s="2" t="s">
        <v>1461</v>
      </c>
      <c r="AD1013" s="2"/>
      <c r="AE1013" s="2"/>
      <c r="AF1013" s="2" t="s">
        <v>11977</v>
      </c>
      <c r="AG1013" s="2" t="s">
        <v>11978</v>
      </c>
      <c r="AH1013" s="2" t="s">
        <v>11979</v>
      </c>
      <c r="AI1013" s="2" t="s">
        <v>11980</v>
      </c>
      <c r="AJ1013" s="2" t="s">
        <v>11981</v>
      </c>
      <c r="AK1013" s="2" t="s">
        <v>11982</v>
      </c>
      <c r="AL1013" s="2"/>
      <c r="AM1013" s="2"/>
      <c r="AN1013" s="2" t="s">
        <v>87</v>
      </c>
      <c r="AO1013" s="2" t="s">
        <v>11983</v>
      </c>
      <c r="AP1013" s="2" t="s">
        <v>89</v>
      </c>
    </row>
    <row r="1014" customFormat="false" ht="15" hidden="false" customHeight="false" outlineLevel="0" collapsed="false">
      <c r="A1014" s="8" t="s">
        <v>11984</v>
      </c>
      <c r="B1014" s="8" t="s">
        <v>11984</v>
      </c>
      <c r="C1014" s="2" t="s">
        <v>11985</v>
      </c>
      <c r="D1014" s="2" t="s">
        <v>1677</v>
      </c>
      <c r="E1014" s="2" t="s">
        <v>1678</v>
      </c>
      <c r="F1014" s="9" t="n">
        <f aca="false">Precios!R1014</f>
        <v>265.71</v>
      </c>
      <c r="G1014" s="2" t="n">
        <v>53</v>
      </c>
      <c r="H1014" s="10" t="str">
        <f aca="false">Parámetros!$B$28</f>
        <v>Nuevo</v>
      </c>
      <c r="I1014" s="10" t="str">
        <f aca="false">Parámetros!$B$29</f>
        <v>Clásica</v>
      </c>
      <c r="J1014" s="11" t="s">
        <v>11986</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t="s">
        <v>11987</v>
      </c>
      <c r="P1014" s="2" t="s">
        <v>616</v>
      </c>
      <c r="Q1014" s="2" t="s">
        <v>617</v>
      </c>
      <c r="R1014" s="2" t="s">
        <v>11988</v>
      </c>
      <c r="S1014" s="2" t="s">
        <v>11989</v>
      </c>
      <c r="T1014" s="2" t="s">
        <v>11990</v>
      </c>
      <c r="U1014" s="2" t="n">
        <v>250</v>
      </c>
      <c r="V1014" s="2" t="s">
        <v>77</v>
      </c>
      <c r="W1014" s="2" t="n">
        <v>1</v>
      </c>
      <c r="X1014" s="2"/>
      <c r="Y1014" s="2"/>
      <c r="Z1014" s="2"/>
      <c r="AA1014" s="2" t="s">
        <v>5701</v>
      </c>
      <c r="AB1014" s="2"/>
      <c r="AC1014" s="2"/>
      <c r="AD1014" s="2"/>
      <c r="AE1014" s="2"/>
      <c r="AF1014" s="2"/>
      <c r="AG1014" s="2" t="s">
        <v>11991</v>
      </c>
      <c r="AH1014" s="2" t="s">
        <v>11992</v>
      </c>
      <c r="AI1014" s="2" t="s">
        <v>11993</v>
      </c>
      <c r="AJ1014" s="2" t="s">
        <v>11994</v>
      </c>
      <c r="AK1014" s="2"/>
      <c r="AL1014" s="2"/>
      <c r="AM1014" s="2"/>
      <c r="AN1014" s="2" t="s">
        <v>175</v>
      </c>
      <c r="AO1014" s="2" t="s">
        <v>11995</v>
      </c>
      <c r="AP1014" s="2" t="s">
        <v>89</v>
      </c>
    </row>
    <row r="1015" customFormat="false" ht="15" hidden="false" customHeight="false" outlineLevel="0" collapsed="false">
      <c r="A1015" s="8" t="s">
        <v>11996</v>
      </c>
      <c r="B1015" s="8" t="s">
        <v>11996</v>
      </c>
      <c r="C1015" s="2" t="s">
        <v>11997</v>
      </c>
      <c r="D1015" s="2" t="s">
        <v>9784</v>
      </c>
      <c r="E1015" s="2" t="s">
        <v>9785</v>
      </c>
      <c r="F1015" s="9" t="n">
        <f aca="false">Precios!R1015</f>
        <v>91</v>
      </c>
      <c r="G1015" s="2" t="n">
        <v>346</v>
      </c>
      <c r="H1015" s="10" t="str">
        <f aca="false">Parámetros!$B$28</f>
        <v>Nuevo</v>
      </c>
      <c r="I1015" s="10" t="str">
        <f aca="false">Parámetros!$B$29</f>
        <v>Clásica</v>
      </c>
      <c r="J1015" s="11" t="s">
        <v>11998</v>
      </c>
      <c r="K1015" s="10" t="str">
        <f aca="false">Parámetros!$B$30</f>
        <v>Mercado Envíos</v>
      </c>
      <c r="L1015" s="2" t="str">
        <f aca="false">IF(F1015&gt;=Parámetros!$B$7,"Envío gratis (obligatorio en Mercado Libre)",Parámetros!$B$31)</f>
        <v>A cargo del comprador</v>
      </c>
      <c r="M1015" s="10" t="str">
        <f aca="false">Parámetros!$B$32</f>
        <v>No acepto</v>
      </c>
      <c r="N1015" s="10" t="str">
        <f aca="false">Parámetros!$B$33</f>
        <v>Sin garantía</v>
      </c>
      <c r="O1015" s="2" t="s">
        <v>11999</v>
      </c>
      <c r="P1015" s="2" t="s">
        <v>4704</v>
      </c>
      <c r="Q1015" s="2" t="s">
        <v>4705</v>
      </c>
      <c r="R1015" s="2" t="s">
        <v>12000</v>
      </c>
      <c r="S1015" s="2" t="s">
        <v>9789</v>
      </c>
      <c r="T1015" s="2" t="s">
        <v>12001</v>
      </c>
      <c r="U1015" s="2" t="n">
        <v>129</v>
      </c>
      <c r="V1015" s="2" t="s">
        <v>5247</v>
      </c>
      <c r="W1015" s="2" t="n">
        <v>1</v>
      </c>
      <c r="X1015" s="2"/>
      <c r="Y1015" s="2"/>
      <c r="Z1015" s="2"/>
      <c r="AA1015" s="2"/>
      <c r="AB1015" s="2"/>
      <c r="AC1015" s="2" t="s">
        <v>2384</v>
      </c>
      <c r="AD1015" s="2"/>
      <c r="AE1015" s="2"/>
      <c r="AF1015" s="2"/>
      <c r="AG1015" s="2" t="s">
        <v>12002</v>
      </c>
      <c r="AH1015" s="2" t="s">
        <v>12003</v>
      </c>
      <c r="AI1015" s="2" t="s">
        <v>12004</v>
      </c>
      <c r="AJ1015" s="2" t="s">
        <v>12005</v>
      </c>
      <c r="AK1015" s="2"/>
      <c r="AL1015" s="2"/>
      <c r="AM1015" s="2"/>
      <c r="AN1015" s="2" t="s">
        <v>175</v>
      </c>
      <c r="AO1015" s="2" t="s">
        <v>12006</v>
      </c>
      <c r="AP1015" s="2" t="s">
        <v>89</v>
      </c>
    </row>
    <row r="1016" customFormat="false" ht="15" hidden="false" customHeight="false" outlineLevel="0" collapsed="false">
      <c r="A1016" s="8" t="s">
        <v>12007</v>
      </c>
      <c r="B1016" s="8" t="s">
        <v>12007</v>
      </c>
      <c r="C1016" s="2" t="s">
        <v>12008</v>
      </c>
      <c r="D1016" s="2" t="s">
        <v>556</v>
      </c>
      <c r="E1016" s="2" t="s">
        <v>557</v>
      </c>
      <c r="F1016" s="9" t="n">
        <f aca="false">Precios!R1016</f>
        <v>289</v>
      </c>
      <c r="G1016" s="2" t="n">
        <v>0</v>
      </c>
      <c r="H1016" s="10" t="str">
        <f aca="false">Parámetros!$B$28</f>
        <v>Nuevo</v>
      </c>
      <c r="I1016" s="10" t="str">
        <f aca="false">Parámetros!$B$29</f>
        <v>Clásica</v>
      </c>
      <c r="J1016" s="11" t="s">
        <v>12009</v>
      </c>
      <c r="K1016" s="10" t="str">
        <f aca="false">Parámetros!$B$30</f>
        <v>Mercado Envíos</v>
      </c>
      <c r="L1016" s="2" t="str">
        <f aca="false">IF(F1016&gt;=Parámetros!$B$7,"Envío gratis (obligatorio en Mercado Libre)",Parámetros!$B$31)</f>
        <v>A cargo del comprador</v>
      </c>
      <c r="M1016" s="10" t="str">
        <f aca="false">Parámetros!$B$32</f>
        <v>No acepto</v>
      </c>
      <c r="N1016" s="10" t="str">
        <f aca="false">Parámetros!$B$33</f>
        <v>Sin garantía</v>
      </c>
      <c r="O1016" s="2" t="s">
        <v>12010</v>
      </c>
      <c r="P1016" s="2" t="s">
        <v>3036</v>
      </c>
      <c r="Q1016" s="2" t="s">
        <v>1016</v>
      </c>
      <c r="R1016" s="2" t="s">
        <v>1197</v>
      </c>
      <c r="S1016" s="2"/>
      <c r="T1016" s="2" t="s">
        <v>2253</v>
      </c>
      <c r="U1016" s="2" t="n">
        <v>2</v>
      </c>
      <c r="V1016" s="2" t="s">
        <v>77</v>
      </c>
      <c r="W1016" s="2" t="n">
        <v>1</v>
      </c>
      <c r="X1016" s="2" t="s">
        <v>12011</v>
      </c>
      <c r="Y1016" s="2" t="s">
        <v>493</v>
      </c>
      <c r="Z1016" s="2" t="s">
        <v>80</v>
      </c>
      <c r="AA1016" s="2"/>
      <c r="AB1016" s="2"/>
      <c r="AC1016" s="2"/>
      <c r="AD1016" s="2"/>
      <c r="AE1016" s="2"/>
      <c r="AF1016" s="2"/>
      <c r="AG1016" s="2" t="s">
        <v>12012</v>
      </c>
      <c r="AH1016" s="2" t="s">
        <v>12013</v>
      </c>
      <c r="AI1016" s="2" t="s">
        <v>12014</v>
      </c>
      <c r="AJ1016" s="2" t="s">
        <v>12015</v>
      </c>
      <c r="AK1016" s="2" t="s">
        <v>12016</v>
      </c>
      <c r="AL1016" s="2"/>
      <c r="AM1016" s="2"/>
      <c r="AN1016" s="2" t="s">
        <v>87</v>
      </c>
      <c r="AO1016" s="2" t="s">
        <v>12017</v>
      </c>
      <c r="AP1016" s="2" t="s">
        <v>89</v>
      </c>
    </row>
    <row r="1017" customFormat="false" ht="15" hidden="false" customHeight="false" outlineLevel="0" collapsed="false">
      <c r="A1017" s="8" t="s">
        <v>12018</v>
      </c>
      <c r="B1017" s="8" t="s">
        <v>12018</v>
      </c>
      <c r="C1017" s="2" t="s">
        <v>12019</v>
      </c>
      <c r="D1017" s="2" t="s">
        <v>445</v>
      </c>
      <c r="E1017" s="2" t="s">
        <v>446</v>
      </c>
      <c r="F1017" s="9" t="n">
        <f aca="false">Precios!R1017</f>
        <v>504.09</v>
      </c>
      <c r="G1017" s="2" t="n">
        <v>503</v>
      </c>
      <c r="H1017" s="10" t="str">
        <f aca="false">Parámetros!$B$28</f>
        <v>Nuevo</v>
      </c>
      <c r="I1017" s="10" t="str">
        <f aca="false">Parámetros!$B$29</f>
        <v>Clásica</v>
      </c>
      <c r="J1017" s="11" t="s">
        <v>12020</v>
      </c>
      <c r="K1017" s="10" t="str">
        <f aca="false">Parámetros!$B$30</f>
        <v>Mercado Envíos</v>
      </c>
      <c r="L1017" s="2" t="str">
        <f aca="false">IF(F1017&gt;=Parámetros!$B$7,"Envío gratis (obligatorio en Mercado Libre)",Parámetros!$B$31)</f>
        <v>Envío gratis (obligatorio en Mercado Libre)</v>
      </c>
      <c r="M1017" s="10" t="str">
        <f aca="false">Parámetros!$B$32</f>
        <v>No acepto</v>
      </c>
      <c r="N1017" s="10" t="str">
        <f aca="false">Parámetros!$B$33</f>
        <v>Sin garantía</v>
      </c>
      <c r="O1017" s="2" t="s">
        <v>12021</v>
      </c>
      <c r="P1017" s="2" t="s">
        <v>12022</v>
      </c>
      <c r="Q1017" s="2" t="s">
        <v>2427</v>
      </c>
      <c r="R1017" s="2"/>
      <c r="S1017" s="2"/>
      <c r="T1017" s="2" t="s">
        <v>996</v>
      </c>
      <c r="U1017" s="2" t="n">
        <v>2</v>
      </c>
      <c r="V1017" s="2" t="s">
        <v>77</v>
      </c>
      <c r="W1017" s="2" t="n">
        <v>1</v>
      </c>
      <c r="X1017" s="2" t="s">
        <v>12023</v>
      </c>
      <c r="Y1017" s="2" t="s">
        <v>12024</v>
      </c>
      <c r="Z1017" s="2" t="s">
        <v>4413</v>
      </c>
      <c r="AA1017" s="2"/>
      <c r="AB1017" s="2"/>
      <c r="AC1017" s="2"/>
      <c r="AD1017" s="2"/>
      <c r="AE1017" s="2"/>
      <c r="AF1017" s="2" t="s">
        <v>12025</v>
      </c>
      <c r="AG1017" s="2" t="s">
        <v>12026</v>
      </c>
      <c r="AH1017" s="2" t="s">
        <v>12027</v>
      </c>
      <c r="AI1017" s="2" t="s">
        <v>12028</v>
      </c>
      <c r="AJ1017" s="2"/>
      <c r="AK1017" s="2"/>
      <c r="AL1017" s="2"/>
      <c r="AM1017" s="2"/>
      <c r="AN1017" s="2" t="s">
        <v>87</v>
      </c>
      <c r="AO1017" s="2" t="s">
        <v>12029</v>
      </c>
      <c r="AP1017" s="2" t="s">
        <v>89</v>
      </c>
    </row>
    <row r="1018" customFormat="false" ht="15" hidden="false" customHeight="false" outlineLevel="0" collapsed="false">
      <c r="A1018" s="8" t="s">
        <v>12030</v>
      </c>
      <c r="B1018" s="8" t="s">
        <v>12030</v>
      </c>
      <c r="C1018" s="2" t="s">
        <v>12031</v>
      </c>
      <c r="D1018" s="2" t="s">
        <v>5288</v>
      </c>
      <c r="E1018" s="2" t="s">
        <v>5289</v>
      </c>
      <c r="F1018" s="9" t="n">
        <f aca="false">Precios!R1018</f>
        <v>84.5</v>
      </c>
      <c r="G1018" s="2" t="n">
        <v>72</v>
      </c>
      <c r="H1018" s="10" t="str">
        <f aca="false">Parámetros!$B$28</f>
        <v>Nuevo</v>
      </c>
      <c r="I1018" s="10" t="str">
        <f aca="false">Parámetros!$B$29</f>
        <v>Clásica</v>
      </c>
      <c r="J1018" s="11" t="s">
        <v>12032</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t="s">
        <v>12033</v>
      </c>
      <c r="P1018" s="2" t="s">
        <v>3370</v>
      </c>
      <c r="Q1018" s="2" t="s">
        <v>617</v>
      </c>
      <c r="R1018" s="2" t="s">
        <v>7814</v>
      </c>
      <c r="S1018" s="2" t="s">
        <v>12034</v>
      </c>
      <c r="T1018" s="2" t="s">
        <v>12035</v>
      </c>
      <c r="U1018" s="2" t="n">
        <v>200</v>
      </c>
      <c r="V1018" s="2" t="s">
        <v>77</v>
      </c>
      <c r="W1018" s="2" t="n">
        <v>1</v>
      </c>
      <c r="X1018" s="2"/>
      <c r="Y1018" s="2"/>
      <c r="Z1018" s="2"/>
      <c r="AA1018" s="2"/>
      <c r="AB1018" s="2"/>
      <c r="AC1018" s="2"/>
      <c r="AD1018" s="2"/>
      <c r="AE1018" s="2"/>
      <c r="AF1018" s="2"/>
      <c r="AG1018" s="2" t="s">
        <v>12036</v>
      </c>
      <c r="AH1018" s="2" t="s">
        <v>12037</v>
      </c>
      <c r="AI1018" s="2"/>
      <c r="AJ1018" s="2"/>
      <c r="AK1018" s="2"/>
      <c r="AL1018" s="2"/>
      <c r="AM1018" s="2"/>
      <c r="AN1018" s="2" t="s">
        <v>175</v>
      </c>
      <c r="AO1018" s="2" t="s">
        <v>12038</v>
      </c>
      <c r="AP1018" s="2" t="s">
        <v>89</v>
      </c>
    </row>
    <row r="1019" customFormat="false" ht="15" hidden="false" customHeight="false" outlineLevel="0" collapsed="false">
      <c r="A1019" s="8" t="s">
        <v>12039</v>
      </c>
      <c r="B1019" s="8" t="s">
        <v>12039</v>
      </c>
      <c r="C1019" s="2" t="s">
        <v>12040</v>
      </c>
      <c r="D1019" s="2" t="s">
        <v>750</v>
      </c>
      <c r="E1019" s="2" t="s">
        <v>751</v>
      </c>
      <c r="F1019" s="9" t="n">
        <f aca="false">Precios!R1019</f>
        <v>72</v>
      </c>
      <c r="G1019" s="2" t="n">
        <v>420</v>
      </c>
      <c r="H1019" s="10" t="str">
        <f aca="false">Parámetros!$B$28</f>
        <v>Nuevo</v>
      </c>
      <c r="I1019" s="10" t="str">
        <f aca="false">Parámetros!$B$29</f>
        <v>Clásica</v>
      </c>
      <c r="J1019" s="11" t="s">
        <v>12041</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t="s">
        <v>12042</v>
      </c>
      <c r="P1019" s="2" t="s">
        <v>11703</v>
      </c>
      <c r="Q1019" s="2"/>
      <c r="R1019" s="2" t="s">
        <v>11838</v>
      </c>
      <c r="S1019" s="2" t="s">
        <v>2856</v>
      </c>
      <c r="T1019" s="2" t="s">
        <v>2635</v>
      </c>
      <c r="U1019" s="2" t="n">
        <v>16</v>
      </c>
      <c r="V1019" s="2" t="s">
        <v>2636</v>
      </c>
      <c r="W1019" s="2" t="n">
        <v>1</v>
      </c>
      <c r="X1019" s="2" t="s">
        <v>12043</v>
      </c>
      <c r="Y1019" s="2"/>
      <c r="Z1019" s="2" t="s">
        <v>136</v>
      </c>
      <c r="AA1019" s="2"/>
      <c r="AB1019" s="2"/>
      <c r="AC1019" s="2" t="s">
        <v>2856</v>
      </c>
      <c r="AD1019" s="2"/>
      <c r="AE1019" s="2"/>
      <c r="AF1019" s="2" t="s">
        <v>12044</v>
      </c>
      <c r="AG1019" s="2" t="s">
        <v>12045</v>
      </c>
      <c r="AH1019" s="2" t="s">
        <v>12046</v>
      </c>
      <c r="AI1019" s="2" t="s">
        <v>12047</v>
      </c>
      <c r="AJ1019" s="2"/>
      <c r="AK1019" s="2"/>
      <c r="AL1019" s="2"/>
      <c r="AM1019" s="2"/>
      <c r="AN1019" s="2" t="s">
        <v>87</v>
      </c>
      <c r="AO1019" s="2" t="s">
        <v>12048</v>
      </c>
      <c r="AP1019" s="2" t="s">
        <v>89</v>
      </c>
    </row>
    <row r="1020" customFormat="false" ht="15" hidden="false" customHeight="false" outlineLevel="0" collapsed="false">
      <c r="A1020" s="8" t="s">
        <v>12049</v>
      </c>
      <c r="B1020" s="8" t="s">
        <v>12049</v>
      </c>
      <c r="C1020" s="2" t="s">
        <v>12050</v>
      </c>
      <c r="D1020" s="2" t="s">
        <v>750</v>
      </c>
      <c r="E1020" s="2" t="s">
        <v>751</v>
      </c>
      <c r="F1020" s="9" t="n">
        <f aca="false">Precios!R1020</f>
        <v>67.31</v>
      </c>
      <c r="G1020" s="2" t="n">
        <v>148</v>
      </c>
      <c r="H1020" s="10" t="str">
        <f aca="false">Parámetros!$B$28</f>
        <v>Nuevo</v>
      </c>
      <c r="I1020" s="10" t="str">
        <f aca="false">Parámetros!$B$29</f>
        <v>Clásica</v>
      </c>
      <c r="J1020" s="11" t="s">
        <v>12051</v>
      </c>
      <c r="K1020" s="10" t="str">
        <f aca="false">Parámetros!$B$30</f>
        <v>Mercado Envíos</v>
      </c>
      <c r="L1020" s="2" t="str">
        <f aca="false">IF(F1020&gt;=Parámetros!$B$7,"Envío gratis (obligatorio en Mercado Libre)",Parámetros!$B$31)</f>
        <v>A cargo del comprador</v>
      </c>
      <c r="M1020" s="10" t="str">
        <f aca="false">Parámetros!$B$32</f>
        <v>No acepto</v>
      </c>
      <c r="N1020" s="10" t="str">
        <f aca="false">Parámetros!$B$33</f>
        <v>Sin garantía</v>
      </c>
      <c r="O1020" s="2" t="s">
        <v>12052</v>
      </c>
      <c r="P1020" s="2" t="s">
        <v>11703</v>
      </c>
      <c r="Q1020" s="2"/>
      <c r="R1020" s="2" t="s">
        <v>11838</v>
      </c>
      <c r="S1020" s="2" t="s">
        <v>548</v>
      </c>
      <c r="T1020" s="2" t="s">
        <v>2635</v>
      </c>
      <c r="U1020" s="2" t="n">
        <v>16</v>
      </c>
      <c r="V1020" s="2" t="s">
        <v>2636</v>
      </c>
      <c r="W1020" s="2" t="n">
        <v>1</v>
      </c>
      <c r="X1020" s="2" t="s">
        <v>12043</v>
      </c>
      <c r="Y1020" s="2"/>
      <c r="Z1020" s="2" t="s">
        <v>136</v>
      </c>
      <c r="AA1020" s="2"/>
      <c r="AB1020" s="2"/>
      <c r="AC1020" s="2" t="s">
        <v>548</v>
      </c>
      <c r="AD1020" s="2"/>
      <c r="AE1020" s="2"/>
      <c r="AF1020" s="2" t="s">
        <v>12044</v>
      </c>
      <c r="AG1020" s="2" t="s">
        <v>12045</v>
      </c>
      <c r="AH1020" s="2" t="s">
        <v>12053</v>
      </c>
      <c r="AI1020" s="2" t="s">
        <v>12054</v>
      </c>
      <c r="AJ1020" s="2"/>
      <c r="AK1020" s="2"/>
      <c r="AL1020" s="2"/>
      <c r="AM1020" s="2"/>
      <c r="AN1020" s="2" t="s">
        <v>87</v>
      </c>
      <c r="AO1020" s="2" t="s">
        <v>12055</v>
      </c>
      <c r="AP1020" s="2" t="s">
        <v>89</v>
      </c>
    </row>
    <row r="1021" customFormat="false" ht="15" hidden="false" customHeight="false" outlineLevel="0" collapsed="false">
      <c r="A1021" s="8" t="s">
        <v>12056</v>
      </c>
      <c r="B1021" s="8" t="s">
        <v>12056</v>
      </c>
      <c r="C1021" s="2" t="s">
        <v>12057</v>
      </c>
      <c r="D1021" s="2" t="s">
        <v>11412</v>
      </c>
      <c r="E1021" s="2" t="s">
        <v>11413</v>
      </c>
      <c r="F1021" s="9" t="n">
        <f aca="false">Precios!R1021</f>
        <v>107</v>
      </c>
      <c r="G1021" s="2" t="n">
        <v>40</v>
      </c>
      <c r="H1021" s="10" t="str">
        <f aca="false">Parámetros!$B$28</f>
        <v>Nuevo</v>
      </c>
      <c r="I1021" s="10" t="str">
        <f aca="false">Parámetros!$B$29</f>
        <v>Clásica</v>
      </c>
      <c r="J1021" s="11" t="s">
        <v>12058</v>
      </c>
      <c r="K1021" s="10" t="str">
        <f aca="false">Parámetros!$B$30</f>
        <v>Mercado Envíos</v>
      </c>
      <c r="L1021" s="2" t="str">
        <f aca="false">IF(F1021&gt;=Parámetros!$B$7,"Envío gratis (obligatorio en Mercado Libre)",Parámetros!$B$31)</f>
        <v>A cargo del comprador</v>
      </c>
      <c r="M1021" s="10" t="str">
        <f aca="false">Parámetros!$B$32</f>
        <v>No acepto</v>
      </c>
      <c r="N1021" s="10" t="str">
        <f aca="false">Parámetros!$B$33</f>
        <v>Sin garantía</v>
      </c>
      <c r="O1021" s="2" t="s">
        <v>12059</v>
      </c>
      <c r="P1021" s="2" t="s">
        <v>8036</v>
      </c>
      <c r="Q1021" s="2" t="s">
        <v>8036</v>
      </c>
      <c r="R1021" s="2" t="s">
        <v>12060</v>
      </c>
      <c r="S1021" s="2" t="s">
        <v>12061</v>
      </c>
      <c r="T1021" s="2" t="s">
        <v>12062</v>
      </c>
      <c r="U1021" s="2" t="n">
        <v>11</v>
      </c>
      <c r="V1021" s="2" t="s">
        <v>8040</v>
      </c>
      <c r="W1021" s="2" t="n">
        <v>1</v>
      </c>
      <c r="X1021" s="2"/>
      <c r="Y1021" s="2"/>
      <c r="Z1021" s="2"/>
      <c r="AA1021" s="2"/>
      <c r="AB1021" s="2"/>
      <c r="AC1021" s="2"/>
      <c r="AD1021" s="2"/>
      <c r="AE1021" s="2"/>
      <c r="AF1021" s="2"/>
      <c r="AG1021" s="2" t="s">
        <v>12063</v>
      </c>
      <c r="AH1021" s="2" t="s">
        <v>12064</v>
      </c>
      <c r="AI1021" s="2" t="s">
        <v>12065</v>
      </c>
      <c r="AJ1021" s="2"/>
      <c r="AK1021" s="2"/>
      <c r="AL1021" s="2"/>
      <c r="AM1021" s="2"/>
      <c r="AN1021" s="2" t="s">
        <v>175</v>
      </c>
      <c r="AO1021" s="2" t="s">
        <v>12066</v>
      </c>
      <c r="AP1021" s="2" t="s">
        <v>89</v>
      </c>
    </row>
    <row r="1022" customFormat="false" ht="15" hidden="false" customHeight="false" outlineLevel="0" collapsed="false">
      <c r="A1022" s="8" t="s">
        <v>12067</v>
      </c>
      <c r="B1022" s="8" t="s">
        <v>12067</v>
      </c>
      <c r="C1022" s="2" t="s">
        <v>12068</v>
      </c>
      <c r="D1022" s="2" t="s">
        <v>144</v>
      </c>
      <c r="E1022" s="2" t="s">
        <v>145</v>
      </c>
      <c r="F1022" s="9" t="n">
        <f aca="false">Precios!R1022</f>
        <v>1054.04</v>
      </c>
      <c r="G1022" s="2" t="n">
        <v>0</v>
      </c>
      <c r="H1022" s="10" t="str">
        <f aca="false">Parámetros!$B$28</f>
        <v>Nuevo</v>
      </c>
      <c r="I1022" s="10" t="str">
        <f aca="false">Parámetros!$B$29</f>
        <v>Clásica</v>
      </c>
      <c r="J1022" s="11" t="s">
        <v>12069</v>
      </c>
      <c r="K1022" s="10" t="str">
        <f aca="false">Parámetros!$B$30</f>
        <v>Mercado Envíos</v>
      </c>
      <c r="L1022" s="2" t="str">
        <f aca="false">IF(F1022&gt;=Parámetros!$B$7,"Envío gratis (obligatorio en Mercado Libre)",Parámetros!$B$31)</f>
        <v>Envío gratis (obligatorio en Mercado Libre)</v>
      </c>
      <c r="M1022" s="10" t="str">
        <f aca="false">Parámetros!$B$32</f>
        <v>No acepto</v>
      </c>
      <c r="N1022" s="10" t="str">
        <f aca="false">Parámetros!$B$33</f>
        <v>Sin garantía</v>
      </c>
      <c r="O1022" s="2" t="s">
        <v>12070</v>
      </c>
      <c r="P1022" s="2" t="s">
        <v>9958</v>
      </c>
      <c r="Q1022" s="2" t="s">
        <v>8452</v>
      </c>
      <c r="R1022" s="2"/>
      <c r="S1022" s="2"/>
      <c r="T1022" s="2" t="s">
        <v>152</v>
      </c>
      <c r="U1022" s="2" t="n">
        <v>28</v>
      </c>
      <c r="V1022" s="2" t="s">
        <v>133</v>
      </c>
      <c r="W1022" s="2" t="n">
        <v>1</v>
      </c>
      <c r="X1022" s="2" t="s">
        <v>9960</v>
      </c>
      <c r="Y1022" s="2" t="s">
        <v>12071</v>
      </c>
      <c r="Z1022" s="2" t="s">
        <v>136</v>
      </c>
      <c r="AA1022" s="2"/>
      <c r="AB1022" s="2"/>
      <c r="AC1022" s="2"/>
      <c r="AD1022" s="2"/>
      <c r="AE1022" s="2"/>
      <c r="AF1022" s="2" t="s">
        <v>9962</v>
      </c>
      <c r="AG1022" s="2" t="s">
        <v>12072</v>
      </c>
      <c r="AH1022" s="2" t="s">
        <v>12073</v>
      </c>
      <c r="AI1022" s="2" t="s">
        <v>12074</v>
      </c>
      <c r="AJ1022" s="2" t="s">
        <v>12075</v>
      </c>
      <c r="AK1022" s="2"/>
      <c r="AL1022" s="2"/>
      <c r="AM1022" s="2"/>
      <c r="AN1022" s="2" t="s">
        <v>87</v>
      </c>
      <c r="AO1022" s="2" t="s">
        <v>12076</v>
      </c>
      <c r="AP1022" s="2" t="s">
        <v>89</v>
      </c>
    </row>
    <row r="1023" customFormat="false" ht="15" hidden="false" customHeight="false" outlineLevel="0" collapsed="false">
      <c r="A1023" s="8" t="s">
        <v>12077</v>
      </c>
      <c r="B1023" s="8" t="s">
        <v>12077</v>
      </c>
      <c r="C1023" s="2" t="s">
        <v>12078</v>
      </c>
      <c r="D1023" s="2" t="s">
        <v>303</v>
      </c>
      <c r="E1023" s="2" t="s">
        <v>304</v>
      </c>
      <c r="F1023" s="9" t="n">
        <f aca="false">Precios!R1023</f>
        <v>139</v>
      </c>
      <c r="G1023" s="2" t="n">
        <v>143</v>
      </c>
      <c r="H1023" s="10" t="str">
        <f aca="false">Parámetros!$B$28</f>
        <v>Nuevo</v>
      </c>
      <c r="I1023" s="10" t="str">
        <f aca="false">Parámetros!$B$29</f>
        <v>Clásica</v>
      </c>
      <c r="J1023" s="11" t="s">
        <v>12079</v>
      </c>
      <c r="K1023" s="10" t="str">
        <f aca="false">Parámetros!$B$30</f>
        <v>Mercado Envíos</v>
      </c>
      <c r="L1023" s="2" t="str">
        <f aca="false">IF(F1023&gt;=Parámetros!$B$7,"Envío gratis (obligatorio en Mercado Libre)",Parámetros!$B$31)</f>
        <v>A cargo del comprador</v>
      </c>
      <c r="M1023" s="10" t="str">
        <f aca="false">Parámetros!$B$32</f>
        <v>No acepto</v>
      </c>
      <c r="N1023" s="10" t="str">
        <f aca="false">Parámetros!$B$33</f>
        <v>Sin garantía</v>
      </c>
      <c r="O1023" s="2" t="s">
        <v>12080</v>
      </c>
      <c r="P1023" s="2" t="s">
        <v>3088</v>
      </c>
      <c r="Q1023" s="2" t="s">
        <v>3088</v>
      </c>
      <c r="R1023" s="2" t="s">
        <v>12081</v>
      </c>
      <c r="S1023" s="2" t="s">
        <v>12082</v>
      </c>
      <c r="T1023" s="2" t="s">
        <v>1459</v>
      </c>
      <c r="U1023" s="2" t="n">
        <v>250</v>
      </c>
      <c r="V1023" s="2" t="s">
        <v>77</v>
      </c>
      <c r="W1023" s="2" t="n">
        <v>1</v>
      </c>
      <c r="X1023" s="2" t="s">
        <v>12083</v>
      </c>
      <c r="Y1023" s="2"/>
      <c r="Z1023" s="2" t="s">
        <v>136</v>
      </c>
      <c r="AA1023" s="2" t="s">
        <v>12084</v>
      </c>
      <c r="AB1023" s="2"/>
      <c r="AC1023" s="2" t="s">
        <v>12085</v>
      </c>
      <c r="AD1023" s="2"/>
      <c r="AE1023" s="2"/>
      <c r="AF1023" s="2"/>
      <c r="AG1023" s="2" t="s">
        <v>12086</v>
      </c>
      <c r="AH1023" s="2" t="s">
        <v>12087</v>
      </c>
      <c r="AI1023" s="2" t="s">
        <v>12088</v>
      </c>
      <c r="AJ1023" s="2"/>
      <c r="AK1023" s="2"/>
      <c r="AL1023" s="2"/>
      <c r="AM1023" s="2"/>
      <c r="AN1023" s="2" t="s">
        <v>87</v>
      </c>
      <c r="AO1023" s="2" t="s">
        <v>12089</v>
      </c>
      <c r="AP1023" s="2" t="s">
        <v>89</v>
      </c>
    </row>
    <row r="1024" customFormat="false" ht="15" hidden="false" customHeight="false" outlineLevel="0" collapsed="false">
      <c r="A1024" s="8" t="s">
        <v>12090</v>
      </c>
      <c r="B1024" s="8" t="s">
        <v>12090</v>
      </c>
      <c r="C1024" s="2" t="s">
        <v>12091</v>
      </c>
      <c r="D1024" s="2" t="s">
        <v>445</v>
      </c>
      <c r="E1024" s="2" t="s">
        <v>446</v>
      </c>
      <c r="F1024" s="9" t="n">
        <f aca="false">Precios!R1024</f>
        <v>109</v>
      </c>
      <c r="G1024" s="2" t="n">
        <v>153</v>
      </c>
      <c r="H1024" s="10" t="str">
        <f aca="false">Parámetros!$B$28</f>
        <v>Nuevo</v>
      </c>
      <c r="I1024" s="10" t="str">
        <f aca="false">Parámetros!$B$29</f>
        <v>Clásica</v>
      </c>
      <c r="J1024" s="11" t="s">
        <v>12092</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t="s">
        <v>12093</v>
      </c>
      <c r="P1024" s="2" t="s">
        <v>12094</v>
      </c>
      <c r="Q1024" s="2" t="s">
        <v>8325</v>
      </c>
      <c r="R1024" s="2"/>
      <c r="S1024" s="2"/>
      <c r="T1024" s="2" t="s">
        <v>152</v>
      </c>
      <c r="U1024" s="2" t="n">
        <v>3</v>
      </c>
      <c r="V1024" s="2" t="s">
        <v>133</v>
      </c>
      <c r="W1024" s="2" t="n">
        <v>1</v>
      </c>
      <c r="X1024" s="2" t="s">
        <v>12095</v>
      </c>
      <c r="Y1024" s="2" t="s">
        <v>451</v>
      </c>
      <c r="Z1024" s="2" t="s">
        <v>136</v>
      </c>
      <c r="AA1024" s="2"/>
      <c r="AB1024" s="2"/>
      <c r="AC1024" s="2"/>
      <c r="AD1024" s="2"/>
      <c r="AE1024" s="2"/>
      <c r="AF1024" s="2"/>
      <c r="AG1024" s="2" t="s">
        <v>12096</v>
      </c>
      <c r="AH1024" s="2" t="s">
        <v>12097</v>
      </c>
      <c r="AI1024" s="2" t="s">
        <v>12098</v>
      </c>
      <c r="AJ1024" s="2"/>
      <c r="AK1024" s="2"/>
      <c r="AL1024" s="2"/>
      <c r="AM1024" s="2"/>
      <c r="AN1024" s="2" t="s">
        <v>87</v>
      </c>
      <c r="AO1024" s="2" t="s">
        <v>12099</v>
      </c>
      <c r="AP1024" s="2" t="s">
        <v>89</v>
      </c>
    </row>
    <row r="1025" customFormat="false" ht="15" hidden="false" customHeight="false" outlineLevel="0" collapsed="false">
      <c r="A1025" s="8" t="s">
        <v>12100</v>
      </c>
      <c r="B1025" s="8" t="s">
        <v>12100</v>
      </c>
      <c r="C1025" s="2" t="s">
        <v>12101</v>
      </c>
      <c r="D1025" s="2" t="s">
        <v>6709</v>
      </c>
      <c r="E1025" s="2" t="s">
        <v>6710</v>
      </c>
      <c r="F1025" s="9" t="n">
        <f aca="false">Precios!R1025</f>
        <v>184.84</v>
      </c>
      <c r="G1025" s="2" t="n">
        <v>295</v>
      </c>
      <c r="H1025" s="10" t="str">
        <f aca="false">Parámetros!$B$28</f>
        <v>Nuevo</v>
      </c>
      <c r="I1025" s="10" t="str">
        <f aca="false">Parámetros!$B$29</f>
        <v>Clásica</v>
      </c>
      <c r="J1025" s="11" t="s">
        <v>12102</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t="s">
        <v>12103</v>
      </c>
      <c r="P1025" s="2" t="s">
        <v>6713</v>
      </c>
      <c r="Q1025" s="2" t="s">
        <v>6195</v>
      </c>
      <c r="R1025" s="2" t="s">
        <v>6713</v>
      </c>
      <c r="S1025" s="2" t="s">
        <v>12104</v>
      </c>
      <c r="T1025" s="2" t="s">
        <v>3457</v>
      </c>
      <c r="U1025" s="2" t="n">
        <v>150</v>
      </c>
      <c r="V1025" s="2" t="s">
        <v>77</v>
      </c>
      <c r="W1025" s="2" t="n">
        <v>1</v>
      </c>
      <c r="X1025" s="2"/>
      <c r="Y1025" s="2"/>
      <c r="Z1025" s="2"/>
      <c r="AA1025" s="2"/>
      <c r="AB1025" s="2"/>
      <c r="AC1025" s="2" t="s">
        <v>12105</v>
      </c>
      <c r="AD1025" s="2" t="s">
        <v>1101</v>
      </c>
      <c r="AE1025" s="2"/>
      <c r="AF1025" s="2"/>
      <c r="AG1025" s="2" t="s">
        <v>12106</v>
      </c>
      <c r="AH1025" s="2" t="s">
        <v>12107</v>
      </c>
      <c r="AI1025" s="2"/>
      <c r="AJ1025" s="2"/>
      <c r="AK1025" s="2"/>
      <c r="AL1025" s="2"/>
      <c r="AM1025" s="2"/>
      <c r="AN1025" s="2" t="s">
        <v>175</v>
      </c>
      <c r="AO1025" s="2" t="s">
        <v>12108</v>
      </c>
      <c r="AP1025" s="2" t="s">
        <v>89</v>
      </c>
    </row>
    <row r="1026" customFormat="false" ht="15" hidden="false" customHeight="false" outlineLevel="0" collapsed="false">
      <c r="A1026" s="8" t="s">
        <v>12109</v>
      </c>
      <c r="B1026" s="8" t="s">
        <v>12109</v>
      </c>
      <c r="C1026" s="2" t="s">
        <v>12110</v>
      </c>
      <c r="D1026" s="2" t="s">
        <v>5288</v>
      </c>
      <c r="E1026" s="2" t="s">
        <v>5289</v>
      </c>
      <c r="F1026" s="9" t="n">
        <f aca="false">Precios!R1026</f>
        <v>113</v>
      </c>
      <c r="G1026" s="2" t="n">
        <v>25</v>
      </c>
      <c r="H1026" s="10" t="str">
        <f aca="false">Parámetros!$B$28</f>
        <v>Nuevo</v>
      </c>
      <c r="I1026" s="10" t="str">
        <f aca="false">Parámetros!$B$29</f>
        <v>Clásica</v>
      </c>
      <c r="J1026" s="11" t="s">
        <v>12111</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t="s">
        <v>12112</v>
      </c>
      <c r="P1026" s="2" t="s">
        <v>3444</v>
      </c>
      <c r="Q1026" s="2"/>
      <c r="R1026" s="2" t="s">
        <v>12113</v>
      </c>
      <c r="S1026" s="2" t="s">
        <v>12114</v>
      </c>
      <c r="T1026" s="2" t="s">
        <v>12035</v>
      </c>
      <c r="U1026" s="2" t="n">
        <v>700</v>
      </c>
      <c r="V1026" s="2" t="s">
        <v>77</v>
      </c>
      <c r="W1026" s="2" t="n">
        <v>1</v>
      </c>
      <c r="X1026" s="2"/>
      <c r="Y1026" s="2"/>
      <c r="Z1026" s="2"/>
      <c r="AA1026" s="2"/>
      <c r="AB1026" s="2"/>
      <c r="AC1026" s="2" t="s">
        <v>12115</v>
      </c>
      <c r="AD1026" s="2"/>
      <c r="AE1026" s="2"/>
      <c r="AF1026" s="2"/>
      <c r="AG1026" s="2" t="s">
        <v>12116</v>
      </c>
      <c r="AH1026" s="2" t="s">
        <v>12117</v>
      </c>
      <c r="AI1026" s="2" t="s">
        <v>12118</v>
      </c>
      <c r="AJ1026" s="2"/>
      <c r="AK1026" s="2"/>
      <c r="AL1026" s="2"/>
      <c r="AM1026" s="2"/>
      <c r="AN1026" s="2" t="s">
        <v>175</v>
      </c>
      <c r="AO1026" s="2" t="s">
        <v>12119</v>
      </c>
      <c r="AP1026" s="2" t="s">
        <v>89</v>
      </c>
    </row>
    <row r="1027" customFormat="false" ht="15" hidden="false" customHeight="false" outlineLevel="0" collapsed="false">
      <c r="A1027" s="8" t="s">
        <v>12120</v>
      </c>
      <c r="B1027" s="8" t="s">
        <v>12120</v>
      </c>
      <c r="C1027" s="2" t="s">
        <v>12121</v>
      </c>
      <c r="D1027" s="2" t="s">
        <v>144</v>
      </c>
      <c r="E1027" s="2" t="s">
        <v>145</v>
      </c>
      <c r="F1027" s="9" t="n">
        <f aca="false">Precios!R1027</f>
        <v>941</v>
      </c>
      <c r="G1027" s="2" t="n">
        <v>0</v>
      </c>
      <c r="H1027" s="10" t="str">
        <f aca="false">Parámetros!$B$28</f>
        <v>Nuevo</v>
      </c>
      <c r="I1027" s="10" t="str">
        <f aca="false">Parámetros!$B$29</f>
        <v>Clásica</v>
      </c>
      <c r="J1027" s="11" t="s">
        <v>12122</v>
      </c>
      <c r="K1027" s="10" t="str">
        <f aca="false">Parámetros!$B$30</f>
        <v>Mercado Envíos</v>
      </c>
      <c r="L1027" s="2" t="str">
        <f aca="false">IF(F1027&gt;=Parámetros!$B$7,"Envío gratis (obligatorio en Mercado Libre)",Parámetros!$B$31)</f>
        <v>Envío gratis (obligatorio en Mercado Libre)</v>
      </c>
      <c r="M1027" s="10" t="str">
        <f aca="false">Parámetros!$B$32</f>
        <v>No acepto</v>
      </c>
      <c r="N1027" s="10" t="str">
        <f aca="false">Parámetros!$B$33</f>
        <v>Sin garantía</v>
      </c>
      <c r="O1027" s="2" t="s">
        <v>12123</v>
      </c>
      <c r="P1027" s="2" t="s">
        <v>6410</v>
      </c>
      <c r="Q1027" s="2" t="s">
        <v>12124</v>
      </c>
      <c r="R1027" s="2"/>
      <c r="S1027" s="2"/>
      <c r="T1027" s="2" t="s">
        <v>152</v>
      </c>
      <c r="U1027" s="2" t="n">
        <v>10</v>
      </c>
      <c r="V1027" s="2" t="s">
        <v>133</v>
      </c>
      <c r="W1027" s="2" t="n">
        <v>1</v>
      </c>
      <c r="X1027" s="2" t="s">
        <v>6411</v>
      </c>
      <c r="Y1027" s="2" t="s">
        <v>2587</v>
      </c>
      <c r="Z1027" s="2" t="s">
        <v>136</v>
      </c>
      <c r="AA1027" s="2"/>
      <c r="AB1027" s="2"/>
      <c r="AC1027" s="2"/>
      <c r="AD1027" s="2"/>
      <c r="AE1027" s="2"/>
      <c r="AF1027" s="2" t="s">
        <v>12125</v>
      </c>
      <c r="AG1027" s="2" t="s">
        <v>12126</v>
      </c>
      <c r="AH1027" s="2" t="s">
        <v>12127</v>
      </c>
      <c r="AI1027" s="2" t="s">
        <v>12128</v>
      </c>
      <c r="AJ1027" s="2"/>
      <c r="AK1027" s="2"/>
      <c r="AL1027" s="2"/>
      <c r="AM1027" s="2"/>
      <c r="AN1027" s="2" t="s">
        <v>87</v>
      </c>
      <c r="AO1027" s="2" t="s">
        <v>12129</v>
      </c>
      <c r="AP1027" s="2" t="s">
        <v>89</v>
      </c>
    </row>
    <row r="1028" customFormat="false" ht="15" hidden="false" customHeight="false" outlineLevel="0" collapsed="false">
      <c r="A1028" s="8" t="s">
        <v>12130</v>
      </c>
      <c r="B1028" s="8" t="s">
        <v>12130</v>
      </c>
      <c r="C1028" s="2" t="s">
        <v>12131</v>
      </c>
      <c r="D1028" s="2" t="s">
        <v>750</v>
      </c>
      <c r="E1028" s="2" t="s">
        <v>751</v>
      </c>
      <c r="F1028" s="9" t="n">
        <f aca="false">Precios!R1028</f>
        <v>342</v>
      </c>
      <c r="G1028" s="2" t="n">
        <v>84</v>
      </c>
      <c r="H1028" s="10" t="str">
        <f aca="false">Parámetros!$B$28</f>
        <v>Nuevo</v>
      </c>
      <c r="I1028" s="10" t="str">
        <f aca="false">Parámetros!$B$29</f>
        <v>Clásica</v>
      </c>
      <c r="J1028" s="11" t="s">
        <v>12132</v>
      </c>
      <c r="K1028" s="10" t="str">
        <f aca="false">Parámetros!$B$30</f>
        <v>Mercado Envíos</v>
      </c>
      <c r="L1028" s="2" t="str">
        <f aca="false">IF(F1028&gt;=Parámetros!$B$7,"Envío gratis (obligatorio en Mercado Libre)",Parámetros!$B$31)</f>
        <v>Envío gratis (obligatorio en Mercado Libre)</v>
      </c>
      <c r="M1028" s="10" t="str">
        <f aca="false">Parámetros!$B$32</f>
        <v>No acepto</v>
      </c>
      <c r="N1028" s="10" t="str">
        <f aca="false">Parámetros!$B$33</f>
        <v>Sin garantía</v>
      </c>
      <c r="O1028" s="2" t="s">
        <v>12133</v>
      </c>
      <c r="P1028" s="2" t="s">
        <v>5040</v>
      </c>
      <c r="Q1028" s="2" t="s">
        <v>3066</v>
      </c>
      <c r="R1028" s="2" t="s">
        <v>12134</v>
      </c>
      <c r="S1028" s="2"/>
      <c r="T1028" s="2" t="s">
        <v>152</v>
      </c>
      <c r="U1028" s="2" t="n">
        <v>20</v>
      </c>
      <c r="V1028" s="2" t="s">
        <v>133</v>
      </c>
      <c r="W1028" s="2" t="n">
        <v>1</v>
      </c>
      <c r="X1028" s="2" t="s">
        <v>12135</v>
      </c>
      <c r="Y1028" s="2" t="s">
        <v>12136</v>
      </c>
      <c r="Z1028" s="2" t="s">
        <v>136</v>
      </c>
      <c r="AA1028" s="2"/>
      <c r="AB1028" s="2"/>
      <c r="AC1028" s="2"/>
      <c r="AD1028" s="2"/>
      <c r="AE1028" s="2"/>
      <c r="AF1028" s="2"/>
      <c r="AG1028" s="2" t="s">
        <v>12137</v>
      </c>
      <c r="AH1028" s="2" t="s">
        <v>12138</v>
      </c>
      <c r="AI1028" s="2" t="s">
        <v>12139</v>
      </c>
      <c r="AJ1028" s="2"/>
      <c r="AK1028" s="2"/>
      <c r="AL1028" s="2"/>
      <c r="AM1028" s="2"/>
      <c r="AN1028" s="2" t="s">
        <v>87</v>
      </c>
      <c r="AO1028" s="2" t="s">
        <v>12140</v>
      </c>
      <c r="AP1028" s="2" t="s">
        <v>89</v>
      </c>
    </row>
    <row r="1029" customFormat="false" ht="15" hidden="false" customHeight="false" outlineLevel="0" collapsed="false">
      <c r="A1029" s="8" t="s">
        <v>12141</v>
      </c>
      <c r="B1029" s="8" t="s">
        <v>12141</v>
      </c>
      <c r="C1029" s="2" t="s">
        <v>12142</v>
      </c>
      <c r="D1029" s="2" t="s">
        <v>3410</v>
      </c>
      <c r="E1029" s="2" t="s">
        <v>3411</v>
      </c>
      <c r="F1029" s="9" t="n">
        <f aca="false">Precios!R1029</f>
        <v>304</v>
      </c>
      <c r="G1029" s="2" t="n">
        <v>23</v>
      </c>
      <c r="H1029" s="10" t="str">
        <f aca="false">Parámetros!$B$28</f>
        <v>Nuevo</v>
      </c>
      <c r="I1029" s="10" t="str">
        <f aca="false">Parámetros!$B$29</f>
        <v>Clásica</v>
      </c>
      <c r="J1029" s="11" t="s">
        <v>12143</v>
      </c>
      <c r="K1029" s="10" t="str">
        <f aca="false">Parámetros!$B$30</f>
        <v>Mercado Envíos</v>
      </c>
      <c r="L1029" s="2" t="str">
        <f aca="false">IF(F1029&gt;=Parámetros!$B$7,"Envío gratis (obligatorio en Mercado Libre)",Parámetros!$B$31)</f>
        <v>Envío gratis (obligatorio en Mercado Libre)</v>
      </c>
      <c r="M1029" s="10" t="str">
        <f aca="false">Parámetros!$B$32</f>
        <v>No acepto</v>
      </c>
      <c r="N1029" s="10" t="str">
        <f aca="false">Parámetros!$B$33</f>
        <v>Sin garantía</v>
      </c>
      <c r="O1029" s="2" t="s">
        <v>12144</v>
      </c>
      <c r="P1029" s="2" t="s">
        <v>4839</v>
      </c>
      <c r="Q1029" s="2" t="s">
        <v>3066</v>
      </c>
      <c r="R1029" s="2" t="s">
        <v>12145</v>
      </c>
      <c r="S1029" s="2"/>
      <c r="T1029" s="2" t="s">
        <v>248</v>
      </c>
      <c r="U1029" s="2" t="n">
        <v>120</v>
      </c>
      <c r="V1029" s="2" t="s">
        <v>77</v>
      </c>
      <c r="W1029" s="2" t="n">
        <v>1</v>
      </c>
      <c r="X1029" s="2" t="s">
        <v>12146</v>
      </c>
      <c r="Y1029" s="2" t="s">
        <v>12147</v>
      </c>
      <c r="Z1029" s="2" t="s">
        <v>136</v>
      </c>
      <c r="AA1029" s="2" t="s">
        <v>12148</v>
      </c>
      <c r="AB1029" s="2"/>
      <c r="AC1029" s="2"/>
      <c r="AD1029" s="2"/>
      <c r="AE1029" s="2"/>
      <c r="AF1029" s="2" t="s">
        <v>12149</v>
      </c>
      <c r="AG1029" s="2" t="s">
        <v>12150</v>
      </c>
      <c r="AH1029" s="2" t="s">
        <v>12151</v>
      </c>
      <c r="AI1029" s="2" t="s">
        <v>12152</v>
      </c>
      <c r="AJ1029" s="2" t="s">
        <v>12153</v>
      </c>
      <c r="AK1029" s="2" t="s">
        <v>12154</v>
      </c>
      <c r="AL1029" s="2"/>
      <c r="AM1029" s="2"/>
      <c r="AN1029" s="2" t="s">
        <v>87</v>
      </c>
      <c r="AO1029" s="2" t="s">
        <v>12155</v>
      </c>
      <c r="AP1029" s="2" t="s">
        <v>89</v>
      </c>
    </row>
    <row r="1030" customFormat="false" ht="15" hidden="false" customHeight="false" outlineLevel="0" collapsed="false">
      <c r="A1030" s="8" t="s">
        <v>12156</v>
      </c>
      <c r="B1030" s="8" t="s">
        <v>12156</v>
      </c>
      <c r="C1030" s="2" t="s">
        <v>12157</v>
      </c>
      <c r="D1030" s="2" t="s">
        <v>1677</v>
      </c>
      <c r="E1030" s="2" t="s">
        <v>1678</v>
      </c>
      <c r="F1030" s="9" t="n">
        <f aca="false">Precios!R1030</f>
        <v>158</v>
      </c>
      <c r="G1030" s="2" t="n">
        <v>125</v>
      </c>
      <c r="H1030" s="10" t="str">
        <f aca="false">Parámetros!$B$28</f>
        <v>Nuevo</v>
      </c>
      <c r="I1030" s="10" t="str">
        <f aca="false">Parámetros!$B$29</f>
        <v>Clásica</v>
      </c>
      <c r="J1030" s="11" t="s">
        <v>12158</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t="s">
        <v>12159</v>
      </c>
      <c r="P1030" s="2" t="s">
        <v>9897</v>
      </c>
      <c r="Q1030" s="2" t="s">
        <v>3359</v>
      </c>
      <c r="R1030" s="2" t="s">
        <v>12160</v>
      </c>
      <c r="S1030" s="2" t="s">
        <v>12160</v>
      </c>
      <c r="T1030" s="2" t="s">
        <v>11990</v>
      </c>
      <c r="U1030" s="2" t="n">
        <v>500</v>
      </c>
      <c r="V1030" s="2" t="s">
        <v>77</v>
      </c>
      <c r="W1030" s="2" t="n">
        <v>1</v>
      </c>
      <c r="X1030" s="2"/>
      <c r="Y1030" s="2"/>
      <c r="Z1030" s="2"/>
      <c r="AA1030" s="2"/>
      <c r="AB1030" s="2"/>
      <c r="AC1030" s="2"/>
      <c r="AD1030" s="2"/>
      <c r="AE1030" s="2"/>
      <c r="AF1030" s="2"/>
      <c r="AG1030" s="2" t="s">
        <v>12161</v>
      </c>
      <c r="AH1030" s="2" t="s">
        <v>12162</v>
      </c>
      <c r="AI1030" s="2"/>
      <c r="AJ1030" s="2"/>
      <c r="AK1030" s="2"/>
      <c r="AL1030" s="2"/>
      <c r="AM1030" s="2"/>
      <c r="AN1030" s="2" t="s">
        <v>175</v>
      </c>
      <c r="AO1030" s="2" t="s">
        <v>12163</v>
      </c>
      <c r="AP1030" s="2" t="s">
        <v>89</v>
      </c>
    </row>
    <row r="1031" customFormat="false" ht="15" hidden="false" customHeight="false" outlineLevel="0" collapsed="false">
      <c r="A1031" s="8" t="s">
        <v>12164</v>
      </c>
      <c r="B1031" s="8" t="s">
        <v>12164</v>
      </c>
      <c r="C1031" s="2" t="s">
        <v>12165</v>
      </c>
      <c r="D1031" s="2" t="s">
        <v>12166</v>
      </c>
      <c r="E1031" s="2" t="s">
        <v>12167</v>
      </c>
      <c r="F1031" s="9" t="n">
        <f aca="false">Precios!R1031</f>
        <v>88</v>
      </c>
      <c r="G1031" s="2" t="n">
        <v>30</v>
      </c>
      <c r="H1031" s="10" t="str">
        <f aca="false">Parámetros!$B$28</f>
        <v>Nuevo</v>
      </c>
      <c r="I1031" s="10" t="str">
        <f aca="false">Parámetros!$B$29</f>
        <v>Clásica</v>
      </c>
      <c r="J1031" s="11" t="s">
        <v>12168</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t="s">
        <v>12169</v>
      </c>
      <c r="P1031" s="2" t="s">
        <v>4959</v>
      </c>
      <c r="Q1031" s="2"/>
      <c r="R1031" s="2" t="s">
        <v>12170</v>
      </c>
      <c r="S1031" s="2" t="s">
        <v>12171</v>
      </c>
      <c r="T1031" s="2" t="s">
        <v>12172</v>
      </c>
      <c r="U1031" s="2" t="n">
        <v>450</v>
      </c>
      <c r="V1031" s="2" t="s">
        <v>77</v>
      </c>
      <c r="W1031" s="2" t="n">
        <v>1</v>
      </c>
      <c r="X1031" s="2"/>
      <c r="Y1031" s="2"/>
      <c r="Z1031" s="2"/>
      <c r="AA1031" s="2"/>
      <c r="AB1031" s="2"/>
      <c r="AC1031" s="2"/>
      <c r="AD1031" s="2"/>
      <c r="AE1031" s="2" t="s">
        <v>11238</v>
      </c>
      <c r="AF1031" s="2"/>
      <c r="AG1031" s="2" t="s">
        <v>12173</v>
      </c>
      <c r="AH1031" s="2" t="s">
        <v>12174</v>
      </c>
      <c r="AI1031" s="2" t="s">
        <v>12175</v>
      </c>
      <c r="AJ1031" s="2"/>
      <c r="AK1031" s="2"/>
      <c r="AL1031" s="2"/>
      <c r="AM1031" s="2"/>
      <c r="AN1031" s="2" t="s">
        <v>175</v>
      </c>
      <c r="AO1031" s="2" t="s">
        <v>12176</v>
      </c>
      <c r="AP1031" s="2" t="s">
        <v>89</v>
      </c>
    </row>
    <row r="1032" customFormat="false" ht="15" hidden="false" customHeight="false" outlineLevel="0" collapsed="false">
      <c r="A1032" s="8" t="s">
        <v>12177</v>
      </c>
      <c r="B1032" s="8" t="s">
        <v>12177</v>
      </c>
      <c r="C1032" s="2" t="s">
        <v>12178</v>
      </c>
      <c r="D1032" s="2" t="s">
        <v>2351</v>
      </c>
      <c r="E1032" s="2" t="s">
        <v>2352</v>
      </c>
      <c r="F1032" s="9" t="n">
        <f aca="false">Precios!R1032</f>
        <v>89</v>
      </c>
      <c r="G1032" s="2" t="n">
        <v>131</v>
      </c>
      <c r="H1032" s="10" t="str">
        <f aca="false">Parámetros!$B$28</f>
        <v>Nuevo</v>
      </c>
      <c r="I1032" s="10" t="str">
        <f aca="false">Parámetros!$B$29</f>
        <v>Clásica</v>
      </c>
      <c r="J1032" s="11" t="s">
        <v>12179</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t="s">
        <v>12180</v>
      </c>
      <c r="P1032" s="2" t="s">
        <v>2355</v>
      </c>
      <c r="Q1032" s="2"/>
      <c r="R1032" s="2" t="s">
        <v>12181</v>
      </c>
      <c r="S1032" s="2" t="s">
        <v>5322</v>
      </c>
      <c r="T1032" s="2" t="s">
        <v>12182</v>
      </c>
      <c r="U1032" s="2" t="n">
        <v>200</v>
      </c>
      <c r="V1032" s="2" t="s">
        <v>100</v>
      </c>
      <c r="W1032" s="2" t="n">
        <v>1</v>
      </c>
      <c r="X1032" s="2"/>
      <c r="Y1032" s="2"/>
      <c r="Z1032" s="2"/>
      <c r="AA1032" s="2"/>
      <c r="AB1032" s="2"/>
      <c r="AC1032" s="2"/>
      <c r="AD1032" s="2"/>
      <c r="AE1032" s="2"/>
      <c r="AF1032" s="2"/>
      <c r="AG1032" s="2" t="s">
        <v>12183</v>
      </c>
      <c r="AH1032" s="2" t="s">
        <v>12184</v>
      </c>
      <c r="AI1032" s="2" t="s">
        <v>12185</v>
      </c>
      <c r="AJ1032" s="2"/>
      <c r="AK1032" s="2"/>
      <c r="AL1032" s="2"/>
      <c r="AM1032" s="2"/>
      <c r="AN1032" s="2" t="s">
        <v>175</v>
      </c>
      <c r="AO1032" s="2" t="s">
        <v>12186</v>
      </c>
      <c r="AP1032" s="2" t="s">
        <v>89</v>
      </c>
    </row>
    <row r="1033" customFormat="false" ht="15" hidden="false" customHeight="false" outlineLevel="0" collapsed="false">
      <c r="A1033" s="8" t="s">
        <v>12187</v>
      </c>
      <c r="B1033" s="8" t="s">
        <v>12187</v>
      </c>
      <c r="C1033" s="2" t="s">
        <v>12188</v>
      </c>
      <c r="D1033" s="2" t="s">
        <v>1093</v>
      </c>
      <c r="E1033" s="2" t="s">
        <v>1094</v>
      </c>
      <c r="F1033" s="9" t="n">
        <f aca="false">Precios!R1033</f>
        <v>703</v>
      </c>
      <c r="G1033" s="2" t="n">
        <v>0</v>
      </c>
      <c r="H1033" s="10" t="str">
        <f aca="false">Parámetros!$B$28</f>
        <v>Nuevo</v>
      </c>
      <c r="I1033" s="10" t="str">
        <f aca="false">Parámetros!$B$29</f>
        <v>Clásica</v>
      </c>
      <c r="J1033" s="11" t="s">
        <v>12189</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c r="P1033" s="2" t="s">
        <v>12190</v>
      </c>
      <c r="Q1033" s="2" t="s">
        <v>1196</v>
      </c>
      <c r="R1033" s="2" t="s">
        <v>12191</v>
      </c>
      <c r="S1033" s="2"/>
      <c r="T1033" s="2" t="s">
        <v>1431</v>
      </c>
      <c r="U1033" s="2" t="n">
        <v>12</v>
      </c>
      <c r="V1033" s="2" t="s">
        <v>1432</v>
      </c>
      <c r="W1033" s="2" t="n">
        <v>1</v>
      </c>
      <c r="X1033" s="2" t="s">
        <v>12192</v>
      </c>
      <c r="Y1033" s="2" t="s">
        <v>12193</v>
      </c>
      <c r="Z1033" s="2" t="s">
        <v>1435</v>
      </c>
      <c r="AA1033" s="2"/>
      <c r="AB1033" s="2"/>
      <c r="AC1033" s="2"/>
      <c r="AD1033" s="2"/>
      <c r="AE1033" s="2"/>
      <c r="AF1033" s="2"/>
      <c r="AG1033" s="2" t="s">
        <v>12194</v>
      </c>
      <c r="AH1033" s="2" t="s">
        <v>12195</v>
      </c>
      <c r="AI1033" s="2"/>
      <c r="AJ1033" s="2"/>
      <c r="AK1033" s="2"/>
      <c r="AL1033" s="2"/>
      <c r="AM1033" s="2"/>
      <c r="AN1033" s="2" t="s">
        <v>87</v>
      </c>
      <c r="AO1033" s="2" t="s">
        <v>12196</v>
      </c>
      <c r="AP1033" s="2" t="s">
        <v>89</v>
      </c>
    </row>
    <row r="1034" customFormat="false" ht="15" hidden="false" customHeight="false" outlineLevel="0" collapsed="false">
      <c r="A1034" s="8" t="s">
        <v>12197</v>
      </c>
      <c r="B1034" s="8" t="s">
        <v>12197</v>
      </c>
      <c r="C1034" s="2" t="s">
        <v>12198</v>
      </c>
      <c r="D1034" s="2" t="s">
        <v>350</v>
      </c>
      <c r="E1034" s="2" t="s">
        <v>351</v>
      </c>
      <c r="F1034" s="9" t="n">
        <f aca="false">Precios!R1034</f>
        <v>901</v>
      </c>
      <c r="G1034" s="2" t="n">
        <v>28</v>
      </c>
      <c r="H1034" s="10" t="str">
        <f aca="false">Parámetros!$B$28</f>
        <v>Nuevo</v>
      </c>
      <c r="I1034" s="10" t="str">
        <f aca="false">Parámetros!$B$29</f>
        <v>Clásica</v>
      </c>
      <c r="J1034" s="11" t="s">
        <v>12199</v>
      </c>
      <c r="K1034" s="10" t="str">
        <f aca="false">Parámetros!$B$30</f>
        <v>Mercado Envíos</v>
      </c>
      <c r="L1034" s="2" t="str">
        <f aca="false">IF(F1034&gt;=Parámetros!$B$7,"Envío gratis (obligatorio en Mercado Libre)",Parámetros!$B$31)</f>
        <v>Envío gratis (obligatorio en Mercado Libre)</v>
      </c>
      <c r="M1034" s="10" t="str">
        <f aca="false">Parámetros!$B$32</f>
        <v>No acepto</v>
      </c>
      <c r="N1034" s="10" t="str">
        <f aca="false">Parámetros!$B$33</f>
        <v>Sin garantía</v>
      </c>
      <c r="O1034" s="2" t="s">
        <v>12200</v>
      </c>
      <c r="P1034" s="2" t="s">
        <v>12201</v>
      </c>
      <c r="Q1034" s="2" t="s">
        <v>1126</v>
      </c>
      <c r="R1034" s="2"/>
      <c r="S1034" s="2"/>
      <c r="T1034" s="2" t="s">
        <v>152</v>
      </c>
      <c r="U1034" s="2" t="n">
        <v>20</v>
      </c>
      <c r="V1034" s="2" t="s">
        <v>133</v>
      </c>
      <c r="W1034" s="2" t="n">
        <v>1</v>
      </c>
      <c r="X1034" s="2" t="s">
        <v>12202</v>
      </c>
      <c r="Y1034" s="2" t="s">
        <v>1573</v>
      </c>
      <c r="Z1034" s="2" t="s">
        <v>136</v>
      </c>
      <c r="AA1034" s="2"/>
      <c r="AB1034" s="2"/>
      <c r="AC1034" s="2"/>
      <c r="AD1034" s="2"/>
      <c r="AE1034" s="2"/>
      <c r="AF1034" s="2"/>
      <c r="AG1034" s="2" t="s">
        <v>12203</v>
      </c>
      <c r="AH1034" s="2" t="s">
        <v>12204</v>
      </c>
      <c r="AI1034" s="2" t="s">
        <v>12205</v>
      </c>
      <c r="AJ1034" s="2"/>
      <c r="AK1034" s="2"/>
      <c r="AL1034" s="2"/>
      <c r="AM1034" s="2"/>
      <c r="AN1034" s="2" t="s">
        <v>87</v>
      </c>
      <c r="AO1034" s="2" t="s">
        <v>12206</v>
      </c>
      <c r="AP1034" s="2" t="s">
        <v>89</v>
      </c>
    </row>
    <row r="1035" customFormat="false" ht="15" hidden="false" customHeight="false" outlineLevel="0" collapsed="false">
      <c r="A1035" s="8" t="s">
        <v>12207</v>
      </c>
      <c r="B1035" s="8" t="s">
        <v>12207</v>
      </c>
      <c r="C1035" s="2" t="s">
        <v>12208</v>
      </c>
      <c r="D1035" s="2" t="s">
        <v>1059</v>
      </c>
      <c r="E1035" s="2" t="s">
        <v>1060</v>
      </c>
      <c r="F1035" s="9" t="n">
        <f aca="false">Precios!R1035</f>
        <v>1578</v>
      </c>
      <c r="G1035" s="2" t="n">
        <v>12</v>
      </c>
      <c r="H1035" s="10" t="str">
        <f aca="false">Parámetros!$B$28</f>
        <v>Nuevo</v>
      </c>
      <c r="I1035" s="10" t="str">
        <f aca="false">Parámetros!$B$29</f>
        <v>Clásica</v>
      </c>
      <c r="J1035" s="11" t="s">
        <v>12209</v>
      </c>
      <c r="K1035" s="10" t="str">
        <f aca="false">Parámetros!$B$30</f>
        <v>Mercado Envíos</v>
      </c>
      <c r="L1035" s="2" t="str">
        <f aca="false">IF(F1035&gt;=Parámetros!$B$7,"Envío gratis (obligatorio en Mercado Libre)",Parámetros!$B$31)</f>
        <v>Envío gratis (obligatorio en Mercado Libre)</v>
      </c>
      <c r="M1035" s="10" t="str">
        <f aca="false">Parámetros!$B$32</f>
        <v>No acepto</v>
      </c>
      <c r="N1035" s="10" t="str">
        <f aca="false">Parámetros!$B$33</f>
        <v>Sin garantía</v>
      </c>
      <c r="O1035" s="2" t="s">
        <v>12210</v>
      </c>
      <c r="P1035" s="2" t="s">
        <v>12211</v>
      </c>
      <c r="Q1035" s="2" t="s">
        <v>1196</v>
      </c>
      <c r="R1035" s="2"/>
      <c r="S1035" s="2"/>
      <c r="T1035" s="2" t="s">
        <v>152</v>
      </c>
      <c r="U1035" s="2" t="n">
        <v>28</v>
      </c>
      <c r="V1035" s="2" t="s">
        <v>133</v>
      </c>
      <c r="W1035" s="2" t="n">
        <v>1</v>
      </c>
      <c r="X1035" s="2" t="s">
        <v>12212</v>
      </c>
      <c r="Y1035" s="2" t="s">
        <v>12213</v>
      </c>
      <c r="Z1035" s="2" t="s">
        <v>136</v>
      </c>
      <c r="AA1035" s="2"/>
      <c r="AB1035" s="2"/>
      <c r="AC1035" s="2"/>
      <c r="AD1035" s="2"/>
      <c r="AE1035" s="2"/>
      <c r="AF1035" s="2" t="s">
        <v>12214</v>
      </c>
      <c r="AG1035" s="2" t="s">
        <v>12215</v>
      </c>
      <c r="AH1035" s="2" t="s">
        <v>12216</v>
      </c>
      <c r="AI1035" s="2" t="s">
        <v>12217</v>
      </c>
      <c r="AJ1035" s="2"/>
      <c r="AK1035" s="2"/>
      <c r="AL1035" s="2"/>
      <c r="AM1035" s="2"/>
      <c r="AN1035" s="2" t="s">
        <v>87</v>
      </c>
      <c r="AO1035" s="2" t="s">
        <v>12218</v>
      </c>
      <c r="AP1035" s="2" t="s">
        <v>89</v>
      </c>
    </row>
    <row r="1036" customFormat="false" ht="15" hidden="false" customHeight="false" outlineLevel="0" collapsed="false">
      <c r="A1036" s="8" t="s">
        <v>12219</v>
      </c>
      <c r="B1036" s="8" t="s">
        <v>12219</v>
      </c>
      <c r="C1036" s="2" t="s">
        <v>12220</v>
      </c>
      <c r="D1036" s="2" t="s">
        <v>4645</v>
      </c>
      <c r="E1036" s="2" t="s">
        <v>4646</v>
      </c>
      <c r="F1036" s="9" t="n">
        <f aca="false">Precios!R1036</f>
        <v>89</v>
      </c>
      <c r="G1036" s="2" t="n">
        <v>18</v>
      </c>
      <c r="H1036" s="10" t="str">
        <f aca="false">Parámetros!$B$28</f>
        <v>Nuevo</v>
      </c>
      <c r="I1036" s="10" t="str">
        <f aca="false">Parámetros!$B$29</f>
        <v>Clásica</v>
      </c>
      <c r="J1036" s="11" t="s">
        <v>12221</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t="s">
        <v>12222</v>
      </c>
      <c r="P1036" s="2" t="s">
        <v>1681</v>
      </c>
      <c r="Q1036" s="2" t="s">
        <v>336</v>
      </c>
      <c r="R1036" s="2" t="s">
        <v>9462</v>
      </c>
      <c r="S1036" s="2" t="s">
        <v>12223</v>
      </c>
      <c r="T1036" s="2" t="s">
        <v>12224</v>
      </c>
      <c r="U1036" s="2" t="n">
        <v>2</v>
      </c>
      <c r="V1036" s="2" t="s">
        <v>171</v>
      </c>
      <c r="W1036" s="2" t="n">
        <v>2</v>
      </c>
      <c r="X1036" s="2"/>
      <c r="Y1036" s="2"/>
      <c r="Z1036" s="2"/>
      <c r="AA1036" s="2"/>
      <c r="AB1036" s="2"/>
      <c r="AC1036" s="2"/>
      <c r="AD1036" s="2"/>
      <c r="AE1036" s="2"/>
      <c r="AF1036" s="2"/>
      <c r="AG1036" s="2" t="s">
        <v>12225</v>
      </c>
      <c r="AH1036" s="2" t="s">
        <v>12226</v>
      </c>
      <c r="AI1036" s="2"/>
      <c r="AJ1036" s="2"/>
      <c r="AK1036" s="2"/>
      <c r="AL1036" s="2"/>
      <c r="AM1036" s="2"/>
      <c r="AN1036" s="2" t="s">
        <v>175</v>
      </c>
      <c r="AO1036" s="2" t="s">
        <v>12227</v>
      </c>
      <c r="AP1036" s="2" t="s">
        <v>89</v>
      </c>
    </row>
    <row r="1037" customFormat="false" ht="15" hidden="false" customHeight="false" outlineLevel="0" collapsed="false">
      <c r="A1037" s="8" t="s">
        <v>12228</v>
      </c>
      <c r="B1037" s="8" t="s">
        <v>12228</v>
      </c>
      <c r="C1037" s="2" t="s">
        <v>12229</v>
      </c>
      <c r="D1037" s="2" t="s">
        <v>124</v>
      </c>
      <c r="E1037" s="2" t="s">
        <v>125</v>
      </c>
      <c r="F1037" s="9" t="n">
        <f aca="false">Precios!R1037</f>
        <v>2199</v>
      </c>
      <c r="G1037" s="2" t="n">
        <v>0</v>
      </c>
      <c r="H1037" s="10" t="str">
        <f aca="false">Parámetros!$B$28</f>
        <v>Nuevo</v>
      </c>
      <c r="I1037" s="10" t="str">
        <f aca="false">Parámetros!$B$29</f>
        <v>Clásica</v>
      </c>
      <c r="J1037" s="11" t="s">
        <v>12230</v>
      </c>
      <c r="K1037" s="10" t="str">
        <f aca="false">Parámetros!$B$30</f>
        <v>Mercado Envíos</v>
      </c>
      <c r="L1037" s="2" t="str">
        <f aca="false">IF(F1037&gt;=Parámetros!$B$7,"Envío gratis (obligatorio en Mercado Libre)",Parámetros!$B$31)</f>
        <v>Envío gratis (obligatorio en Mercado Libre)</v>
      </c>
      <c r="M1037" s="10" t="str">
        <f aca="false">Parámetros!$B$32</f>
        <v>No acepto</v>
      </c>
      <c r="N1037" s="10" t="str">
        <f aca="false">Parámetros!$B$33</f>
        <v>Sin garantía</v>
      </c>
      <c r="O1037" s="2" t="s">
        <v>12231</v>
      </c>
      <c r="P1037" s="2" t="s">
        <v>6353</v>
      </c>
      <c r="Q1037" s="2" t="s">
        <v>129</v>
      </c>
      <c r="R1037" s="2"/>
      <c r="S1037" s="2"/>
      <c r="T1037" s="2" t="s">
        <v>1112</v>
      </c>
      <c r="U1037" s="2" t="n">
        <v>30</v>
      </c>
      <c r="V1037" s="2" t="s">
        <v>1736</v>
      </c>
      <c r="W1037" s="2" t="n">
        <v>1</v>
      </c>
      <c r="X1037" s="2" t="s">
        <v>6355</v>
      </c>
      <c r="Y1037" s="2" t="s">
        <v>2268</v>
      </c>
      <c r="Z1037" s="2" t="s">
        <v>136</v>
      </c>
      <c r="AA1037" s="2"/>
      <c r="AB1037" s="2"/>
      <c r="AC1037" s="2"/>
      <c r="AD1037" s="2"/>
      <c r="AE1037" s="2"/>
      <c r="AF1037" s="2" t="s">
        <v>6357</v>
      </c>
      <c r="AG1037" s="2" t="s">
        <v>12232</v>
      </c>
      <c r="AH1037" s="2" t="s">
        <v>12233</v>
      </c>
      <c r="AI1037" s="2"/>
      <c r="AJ1037" s="2"/>
      <c r="AK1037" s="2"/>
      <c r="AL1037" s="2"/>
      <c r="AM1037" s="2"/>
      <c r="AN1037" s="2" t="s">
        <v>87</v>
      </c>
      <c r="AO1037" s="2" t="s">
        <v>12234</v>
      </c>
      <c r="AP1037" s="2" t="s">
        <v>89</v>
      </c>
    </row>
    <row r="1038" customFormat="false" ht="15" hidden="false" customHeight="false" outlineLevel="0" collapsed="false">
      <c r="A1038" s="8" t="s">
        <v>12235</v>
      </c>
      <c r="B1038" s="8" t="s">
        <v>12235</v>
      </c>
      <c r="C1038" s="2" t="s">
        <v>12236</v>
      </c>
      <c r="D1038" s="2" t="s">
        <v>1811</v>
      </c>
      <c r="E1038" s="2" t="s">
        <v>1812</v>
      </c>
      <c r="F1038" s="9" t="n">
        <f aca="false">Precios!R1038</f>
        <v>694</v>
      </c>
      <c r="G1038" s="2" t="n">
        <v>48</v>
      </c>
      <c r="H1038" s="10" t="str">
        <f aca="false">Parámetros!$B$28</f>
        <v>Nuevo</v>
      </c>
      <c r="I1038" s="10" t="str">
        <f aca="false">Parámetros!$B$29</f>
        <v>Clásica</v>
      </c>
      <c r="J1038" s="11" t="s">
        <v>12237</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t="s">
        <v>12238</v>
      </c>
      <c r="P1038" s="2" t="s">
        <v>12239</v>
      </c>
      <c r="Q1038" s="2" t="s">
        <v>73</v>
      </c>
      <c r="R1038" s="2"/>
      <c r="S1038" s="2"/>
      <c r="T1038" s="2" t="s">
        <v>2316</v>
      </c>
      <c r="U1038" s="2" t="n">
        <v>30</v>
      </c>
      <c r="V1038" s="2" t="s">
        <v>100</v>
      </c>
      <c r="W1038" s="2" t="n">
        <v>1</v>
      </c>
      <c r="X1038" s="2" t="s">
        <v>12240</v>
      </c>
      <c r="Y1038" s="2" t="s">
        <v>12241</v>
      </c>
      <c r="Z1038" s="2" t="s">
        <v>341</v>
      </c>
      <c r="AA1038" s="2"/>
      <c r="AB1038" s="2"/>
      <c r="AC1038" s="2"/>
      <c r="AD1038" s="2"/>
      <c r="AE1038" s="2"/>
      <c r="AF1038" s="2" t="s">
        <v>12242</v>
      </c>
      <c r="AG1038" s="2" t="s">
        <v>12243</v>
      </c>
      <c r="AH1038" s="2" t="s">
        <v>12244</v>
      </c>
      <c r="AI1038" s="2" t="s">
        <v>12245</v>
      </c>
      <c r="AJ1038" s="2"/>
      <c r="AK1038" s="2"/>
      <c r="AL1038" s="2"/>
      <c r="AM1038" s="2"/>
      <c r="AN1038" s="2" t="s">
        <v>87</v>
      </c>
      <c r="AO1038" s="2" t="s">
        <v>12246</v>
      </c>
      <c r="AP1038" s="2" t="s">
        <v>89</v>
      </c>
    </row>
    <row r="1039" customFormat="false" ht="15" hidden="false" customHeight="false" outlineLevel="0" collapsed="false">
      <c r="A1039" s="8" t="s">
        <v>12247</v>
      </c>
      <c r="B1039" s="8" t="s">
        <v>12247</v>
      </c>
      <c r="C1039" s="2" t="s">
        <v>12248</v>
      </c>
      <c r="D1039" s="2" t="s">
        <v>1059</v>
      </c>
      <c r="E1039" s="2" t="s">
        <v>1060</v>
      </c>
      <c r="F1039" s="9" t="n">
        <f aca="false">Precios!R1039</f>
        <v>1107</v>
      </c>
      <c r="G1039" s="2" t="n">
        <v>12</v>
      </c>
      <c r="H1039" s="10" t="str">
        <f aca="false">Parámetros!$B$28</f>
        <v>Nuevo</v>
      </c>
      <c r="I1039" s="10" t="str">
        <f aca="false">Parámetros!$B$29</f>
        <v>Clásica</v>
      </c>
      <c r="J1039" s="11" t="s">
        <v>12249</v>
      </c>
      <c r="K1039" s="10" t="str">
        <f aca="false">Parámetros!$B$30</f>
        <v>Mercado Envíos</v>
      </c>
      <c r="L1039" s="2" t="str">
        <f aca="false">IF(F1039&gt;=Parámetros!$B$7,"Envío gratis (obligatorio en Mercado Libre)",Parámetros!$B$31)</f>
        <v>Envío gratis (obligatorio en Mercado Libre)</v>
      </c>
      <c r="M1039" s="10" t="str">
        <f aca="false">Parámetros!$B$32</f>
        <v>No acepto</v>
      </c>
      <c r="N1039" s="10" t="str">
        <f aca="false">Parámetros!$B$33</f>
        <v>Sin garantía</v>
      </c>
      <c r="O1039" s="2" t="s">
        <v>12250</v>
      </c>
      <c r="P1039" s="2" t="s">
        <v>12251</v>
      </c>
      <c r="Q1039" s="2" t="s">
        <v>3066</v>
      </c>
      <c r="R1039" s="2" t="s">
        <v>12251</v>
      </c>
      <c r="S1039" s="2"/>
      <c r="T1039" s="2" t="s">
        <v>5556</v>
      </c>
      <c r="U1039" s="2" t="n">
        <v>28</v>
      </c>
      <c r="V1039" s="2" t="s">
        <v>133</v>
      </c>
      <c r="W1039" s="2" t="n">
        <v>28</v>
      </c>
      <c r="X1039" s="2" t="s">
        <v>12252</v>
      </c>
      <c r="Y1039" s="2" t="s">
        <v>12253</v>
      </c>
      <c r="Z1039" s="2" t="s">
        <v>136</v>
      </c>
      <c r="AA1039" s="2" t="s">
        <v>81</v>
      </c>
      <c r="AB1039" s="2"/>
      <c r="AC1039" s="2"/>
      <c r="AD1039" s="2"/>
      <c r="AE1039" s="2"/>
      <c r="AF1039" s="2" t="s">
        <v>12254</v>
      </c>
      <c r="AG1039" s="2" t="s">
        <v>12255</v>
      </c>
      <c r="AH1039" s="2" t="s">
        <v>12256</v>
      </c>
      <c r="AI1039" s="2" t="s">
        <v>12257</v>
      </c>
      <c r="AJ1039" s="2"/>
      <c r="AK1039" s="2"/>
      <c r="AL1039" s="2"/>
      <c r="AM1039" s="2"/>
      <c r="AN1039" s="2" t="s">
        <v>87</v>
      </c>
      <c r="AO1039" s="2" t="s">
        <v>12258</v>
      </c>
      <c r="AP1039" s="2" t="s">
        <v>89</v>
      </c>
    </row>
    <row r="1040" customFormat="false" ht="15" hidden="false" customHeight="false" outlineLevel="0" collapsed="false">
      <c r="A1040" s="8" t="s">
        <v>12259</v>
      </c>
      <c r="B1040" s="8" t="s">
        <v>12259</v>
      </c>
      <c r="C1040" s="2" t="s">
        <v>12260</v>
      </c>
      <c r="D1040" s="2" t="s">
        <v>162</v>
      </c>
      <c r="E1040" s="2" t="s">
        <v>163</v>
      </c>
      <c r="F1040" s="9" t="n">
        <f aca="false">Precios!R1040</f>
        <v>419</v>
      </c>
      <c r="G1040" s="2" t="n">
        <v>59</v>
      </c>
      <c r="H1040" s="10" t="str">
        <f aca="false">Parámetros!$B$28</f>
        <v>Nuevo</v>
      </c>
      <c r="I1040" s="10" t="str">
        <f aca="false">Parámetros!$B$29</f>
        <v>Clásica</v>
      </c>
      <c r="J1040" s="11" t="s">
        <v>12261</v>
      </c>
      <c r="K1040" s="10" t="str">
        <f aca="false">Parámetros!$B$30</f>
        <v>Mercado Envíos</v>
      </c>
      <c r="L1040" s="2" t="str">
        <f aca="false">IF(F1040&gt;=Parámetros!$B$7,"Envío gratis (obligatorio en Mercado Libre)",Parámetros!$B$31)</f>
        <v>Envío gratis (obligatorio en Mercado Libre)</v>
      </c>
      <c r="M1040" s="10" t="str">
        <f aca="false">Parámetros!$B$32</f>
        <v>No acepto</v>
      </c>
      <c r="N1040" s="10" t="str">
        <f aca="false">Parámetros!$B$33</f>
        <v>Sin garantía</v>
      </c>
      <c r="O1040" s="2" t="s">
        <v>12262</v>
      </c>
      <c r="P1040" s="2" t="s">
        <v>230</v>
      </c>
      <c r="Q1040" s="2" t="s">
        <v>167</v>
      </c>
      <c r="R1040" s="2" t="s">
        <v>11436</v>
      </c>
      <c r="S1040" s="2" t="s">
        <v>12263</v>
      </c>
      <c r="T1040" s="2" t="s">
        <v>6313</v>
      </c>
      <c r="U1040" s="2" t="n">
        <v>40</v>
      </c>
      <c r="V1040" s="2" t="s">
        <v>171</v>
      </c>
      <c r="W1040" s="2" t="n">
        <v>40</v>
      </c>
      <c r="X1040" s="2"/>
      <c r="Y1040" s="2"/>
      <c r="Z1040" s="2"/>
      <c r="AA1040" s="2" t="s">
        <v>266</v>
      </c>
      <c r="AB1040" s="2" t="s">
        <v>12264</v>
      </c>
      <c r="AC1040" s="2"/>
      <c r="AD1040" s="2" t="s">
        <v>103</v>
      </c>
      <c r="AE1040" s="2"/>
      <c r="AF1040" s="2"/>
      <c r="AG1040" s="2" t="s">
        <v>12265</v>
      </c>
      <c r="AH1040" s="2" t="s">
        <v>12266</v>
      </c>
      <c r="AI1040" s="2"/>
      <c r="AJ1040" s="2"/>
      <c r="AK1040" s="2"/>
      <c r="AL1040" s="2"/>
      <c r="AM1040" s="2"/>
      <c r="AN1040" s="2" t="s">
        <v>175</v>
      </c>
      <c r="AO1040" s="2" t="s">
        <v>12267</v>
      </c>
      <c r="AP1040" s="2" t="s">
        <v>89</v>
      </c>
    </row>
    <row r="1041" customFormat="false" ht="15" hidden="false" customHeight="false" outlineLevel="0" collapsed="false">
      <c r="A1041" s="8" t="s">
        <v>12268</v>
      </c>
      <c r="B1041" s="8" t="s">
        <v>12268</v>
      </c>
      <c r="C1041" s="2" t="s">
        <v>12269</v>
      </c>
      <c r="D1041" s="2" t="s">
        <v>144</v>
      </c>
      <c r="E1041" s="2" t="s">
        <v>145</v>
      </c>
      <c r="F1041" s="9" t="n">
        <f aca="false">Precios!R1041</f>
        <v>178</v>
      </c>
      <c r="G1041" s="2" t="n">
        <v>272</v>
      </c>
      <c r="H1041" s="10" t="str">
        <f aca="false">Parámetros!$B$28</f>
        <v>Nuevo</v>
      </c>
      <c r="I1041" s="10" t="str">
        <f aca="false">Parámetros!$B$29</f>
        <v>Clásica</v>
      </c>
      <c r="J1041" s="11" t="s">
        <v>12270</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t="s">
        <v>12271</v>
      </c>
      <c r="P1041" s="2" t="s">
        <v>12272</v>
      </c>
      <c r="Q1041" s="2" t="s">
        <v>8727</v>
      </c>
      <c r="R1041" s="2" t="s">
        <v>12272</v>
      </c>
      <c r="S1041" s="2"/>
      <c r="T1041" s="2" t="s">
        <v>12273</v>
      </c>
      <c r="U1041" s="2" t="n">
        <v>16</v>
      </c>
      <c r="V1041" s="2" t="s">
        <v>220</v>
      </c>
      <c r="W1041" s="2" t="n">
        <v>16</v>
      </c>
      <c r="X1041" s="2" t="s">
        <v>12274</v>
      </c>
      <c r="Y1041" s="2" t="s">
        <v>12275</v>
      </c>
      <c r="Z1041" s="2" t="s">
        <v>136</v>
      </c>
      <c r="AA1041" s="2"/>
      <c r="AB1041" s="2"/>
      <c r="AC1041" s="2"/>
      <c r="AD1041" s="2"/>
      <c r="AE1041" s="2"/>
      <c r="AF1041" s="2" t="s">
        <v>12276</v>
      </c>
      <c r="AG1041" s="2" t="s">
        <v>12277</v>
      </c>
      <c r="AH1041" s="2" t="s">
        <v>12278</v>
      </c>
      <c r="AI1041" s="2" t="s">
        <v>12279</v>
      </c>
      <c r="AJ1041" s="2" t="s">
        <v>12280</v>
      </c>
      <c r="AK1041" s="2"/>
      <c r="AL1041" s="2"/>
      <c r="AM1041" s="2"/>
      <c r="AN1041" s="2" t="s">
        <v>87</v>
      </c>
      <c r="AO1041" s="2" t="s">
        <v>12281</v>
      </c>
      <c r="AP1041" s="2" t="s">
        <v>89</v>
      </c>
    </row>
    <row r="1042" customFormat="false" ht="15" hidden="false" customHeight="false" outlineLevel="0" collapsed="false">
      <c r="A1042" s="8" t="s">
        <v>12282</v>
      </c>
      <c r="B1042" s="8" t="s">
        <v>12282</v>
      </c>
      <c r="C1042" s="2" t="s">
        <v>12283</v>
      </c>
      <c r="D1042" s="2" t="s">
        <v>144</v>
      </c>
      <c r="E1042" s="2" t="s">
        <v>145</v>
      </c>
      <c r="F1042" s="9" t="n">
        <f aca="false">Precios!R1042</f>
        <v>620.12</v>
      </c>
      <c r="G1042" s="2" t="n">
        <v>67</v>
      </c>
      <c r="H1042" s="10" t="str">
        <f aca="false">Parámetros!$B$28</f>
        <v>Nuevo</v>
      </c>
      <c r="I1042" s="10" t="str">
        <f aca="false">Parámetros!$B$29</f>
        <v>Clásica</v>
      </c>
      <c r="J1042" s="11" t="s">
        <v>12284</v>
      </c>
      <c r="K1042" s="10" t="str">
        <f aca="false">Parámetros!$B$30</f>
        <v>Mercado Envíos</v>
      </c>
      <c r="L1042" s="2" t="str">
        <f aca="false">IF(F1042&gt;=Parámetros!$B$7,"Envío gratis (obligatorio en Mercado Libre)",Parámetros!$B$31)</f>
        <v>Envío gratis (obligatorio en Mercado Libre)</v>
      </c>
      <c r="M1042" s="10" t="str">
        <f aca="false">Parámetros!$B$32</f>
        <v>No acepto</v>
      </c>
      <c r="N1042" s="10" t="str">
        <f aca="false">Parámetros!$B$33</f>
        <v>Sin garantía</v>
      </c>
      <c r="O1042" s="2" t="s">
        <v>12285</v>
      </c>
      <c r="P1042" s="2" t="s">
        <v>4249</v>
      </c>
      <c r="Q1042" s="2" t="s">
        <v>897</v>
      </c>
      <c r="R1042" s="2" t="s">
        <v>4249</v>
      </c>
      <c r="S1042" s="2" t="s">
        <v>12286</v>
      </c>
      <c r="T1042" s="2" t="s">
        <v>12287</v>
      </c>
      <c r="U1042" s="2" t="n">
        <v>28</v>
      </c>
      <c r="V1042" s="2" t="s">
        <v>220</v>
      </c>
      <c r="W1042" s="2" t="n">
        <v>28</v>
      </c>
      <c r="X1042" s="2" t="s">
        <v>4250</v>
      </c>
      <c r="Y1042" s="2" t="s">
        <v>12288</v>
      </c>
      <c r="Z1042" s="2" t="s">
        <v>136</v>
      </c>
      <c r="AA1042" s="2" t="s">
        <v>81</v>
      </c>
      <c r="AB1042" s="2"/>
      <c r="AC1042" s="2"/>
      <c r="AD1042" s="2"/>
      <c r="AE1042" s="2"/>
      <c r="AF1042" s="2" t="s">
        <v>12289</v>
      </c>
      <c r="AG1042" s="2" t="s">
        <v>12290</v>
      </c>
      <c r="AH1042" s="2" t="s">
        <v>12291</v>
      </c>
      <c r="AI1042" s="2" t="s">
        <v>12292</v>
      </c>
      <c r="AJ1042" s="2"/>
      <c r="AK1042" s="2"/>
      <c r="AL1042" s="2"/>
      <c r="AM1042" s="2"/>
      <c r="AN1042" s="2" t="s">
        <v>87</v>
      </c>
      <c r="AO1042" s="2" t="s">
        <v>12293</v>
      </c>
      <c r="AP1042" s="2" t="s">
        <v>89</v>
      </c>
    </row>
    <row r="1043" customFormat="false" ht="15" hidden="false" customHeight="false" outlineLevel="0" collapsed="false">
      <c r="A1043" s="8" t="s">
        <v>12294</v>
      </c>
      <c r="B1043" s="8" t="s">
        <v>12294</v>
      </c>
      <c r="C1043" s="2" t="s">
        <v>12295</v>
      </c>
      <c r="D1043" s="2" t="s">
        <v>12296</v>
      </c>
      <c r="E1043" s="2" t="s">
        <v>12297</v>
      </c>
      <c r="F1043" s="9" t="n">
        <f aca="false">Precios!R1043</f>
        <v>73</v>
      </c>
      <c r="G1043" s="2" t="n">
        <v>311</v>
      </c>
      <c r="H1043" s="10" t="str">
        <f aca="false">Parámetros!$B$28</f>
        <v>Nuevo</v>
      </c>
      <c r="I1043" s="10" t="str">
        <f aca="false">Parámetros!$B$29</f>
        <v>Clásica</v>
      </c>
      <c r="J1043" s="11" t="s">
        <v>12298</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t="s">
        <v>12299</v>
      </c>
      <c r="P1043" s="2" t="s">
        <v>4959</v>
      </c>
      <c r="Q1043" s="2" t="s">
        <v>4959</v>
      </c>
      <c r="R1043" s="2" t="s">
        <v>12170</v>
      </c>
      <c r="S1043" s="2" t="s">
        <v>12170</v>
      </c>
      <c r="T1043" s="2" t="s">
        <v>12300</v>
      </c>
      <c r="U1043" s="2" t="n">
        <v>150</v>
      </c>
      <c r="V1043" s="2" t="s">
        <v>100</v>
      </c>
      <c r="W1043" s="2" t="n">
        <v>3</v>
      </c>
      <c r="X1043" s="2"/>
      <c r="Y1043" s="2"/>
      <c r="Z1043" s="2"/>
      <c r="AA1043" s="2"/>
      <c r="AB1043" s="2"/>
      <c r="AC1043" s="2"/>
      <c r="AD1043" s="2"/>
      <c r="AE1043" s="2" t="s">
        <v>5442</v>
      </c>
      <c r="AF1043" s="2"/>
      <c r="AG1043" s="2" t="s">
        <v>12301</v>
      </c>
      <c r="AH1043" s="2" t="s">
        <v>12302</v>
      </c>
      <c r="AI1043" s="2" t="s">
        <v>12303</v>
      </c>
      <c r="AJ1043" s="2"/>
      <c r="AK1043" s="2"/>
      <c r="AL1043" s="2"/>
      <c r="AM1043" s="2"/>
      <c r="AN1043" s="2" t="s">
        <v>175</v>
      </c>
      <c r="AO1043" s="2" t="s">
        <v>12304</v>
      </c>
      <c r="AP1043" s="2" t="s">
        <v>89</v>
      </c>
    </row>
    <row r="1044" customFormat="false" ht="15" hidden="false" customHeight="false" outlineLevel="0" collapsed="false">
      <c r="A1044" s="8" t="s">
        <v>12305</v>
      </c>
      <c r="B1044" s="8" t="s">
        <v>12305</v>
      </c>
      <c r="C1044" s="2" t="s">
        <v>12306</v>
      </c>
      <c r="D1044" s="2" t="s">
        <v>144</v>
      </c>
      <c r="E1044" s="2" t="s">
        <v>145</v>
      </c>
      <c r="F1044" s="9" t="n">
        <f aca="false">Precios!R1044</f>
        <v>352</v>
      </c>
      <c r="G1044" s="2" t="n">
        <v>10</v>
      </c>
      <c r="H1044" s="10" t="str">
        <f aca="false">Parámetros!$B$28</f>
        <v>Nuevo</v>
      </c>
      <c r="I1044" s="10" t="str">
        <f aca="false">Parámetros!$B$29</f>
        <v>Clásica</v>
      </c>
      <c r="J1044" s="11" t="s">
        <v>12307</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3497</v>
      </c>
      <c r="Q1044" s="2" t="s">
        <v>3066</v>
      </c>
      <c r="R1044" s="2" t="s">
        <v>3497</v>
      </c>
      <c r="S1044" s="2" t="s">
        <v>12308</v>
      </c>
      <c r="T1044" s="2" t="s">
        <v>9126</v>
      </c>
      <c r="U1044" s="2" t="n">
        <v>14</v>
      </c>
      <c r="V1044" s="2" t="s">
        <v>220</v>
      </c>
      <c r="W1044" s="2" t="n">
        <v>14</v>
      </c>
      <c r="X1044" s="2" t="s">
        <v>4250</v>
      </c>
      <c r="Y1044" s="2" t="s">
        <v>12288</v>
      </c>
      <c r="Z1044" s="2" t="s">
        <v>136</v>
      </c>
      <c r="AA1044" s="2" t="s">
        <v>81</v>
      </c>
      <c r="AB1044" s="2"/>
      <c r="AC1044" s="2"/>
      <c r="AD1044" s="2"/>
      <c r="AE1044" s="2"/>
      <c r="AF1044" s="2" t="s">
        <v>12309</v>
      </c>
      <c r="AG1044" s="2" t="s">
        <v>12310</v>
      </c>
      <c r="AH1044" s="2" t="s">
        <v>12311</v>
      </c>
      <c r="AI1044" s="2" t="s">
        <v>12312</v>
      </c>
      <c r="AJ1044" s="2"/>
      <c r="AK1044" s="2"/>
      <c r="AL1044" s="2"/>
      <c r="AM1044" s="2"/>
      <c r="AN1044" s="2" t="s">
        <v>87</v>
      </c>
      <c r="AO1044" s="2" t="s">
        <v>12313</v>
      </c>
      <c r="AP1044" s="2" t="s">
        <v>89</v>
      </c>
    </row>
    <row r="1045" customFormat="false" ht="15" hidden="false" customHeight="false" outlineLevel="0" collapsed="false">
      <c r="A1045" s="8" t="s">
        <v>12314</v>
      </c>
      <c r="B1045" s="8" t="s">
        <v>12314</v>
      </c>
      <c r="C1045" s="2" t="s">
        <v>12315</v>
      </c>
      <c r="D1045" s="2" t="s">
        <v>6709</v>
      </c>
      <c r="E1045" s="2" t="s">
        <v>6710</v>
      </c>
      <c r="F1045" s="9" t="n">
        <f aca="false">Precios!R1045</f>
        <v>80</v>
      </c>
      <c r="G1045" s="2" t="n">
        <v>73</v>
      </c>
      <c r="H1045" s="10" t="str">
        <f aca="false">Parámetros!$B$28</f>
        <v>Nuevo</v>
      </c>
      <c r="I1045" s="10" t="str">
        <f aca="false">Parámetros!$B$29</f>
        <v>Clásica</v>
      </c>
      <c r="J1045" s="11" t="s">
        <v>12316</v>
      </c>
      <c r="K1045" s="10" t="str">
        <f aca="false">Parámetros!$B$30</f>
        <v>Mercado Envíos</v>
      </c>
      <c r="L1045" s="2" t="str">
        <f aca="false">IF(F1045&gt;=Parámetros!$B$7,"Envío gratis (obligatorio en Mercado Libre)",Parámetros!$B$31)</f>
        <v>A cargo del comprador</v>
      </c>
      <c r="M1045" s="10" t="str">
        <f aca="false">Parámetros!$B$32</f>
        <v>No acepto</v>
      </c>
      <c r="N1045" s="10" t="str">
        <f aca="false">Parámetros!$B$33</f>
        <v>Sin garantía</v>
      </c>
      <c r="O1045" s="2" t="s">
        <v>12317</v>
      </c>
      <c r="P1045" s="2" t="s">
        <v>6713</v>
      </c>
      <c r="Q1045" s="2" t="s">
        <v>6195</v>
      </c>
      <c r="R1045" s="2" t="s">
        <v>12318</v>
      </c>
      <c r="S1045" s="2" t="s">
        <v>12319</v>
      </c>
      <c r="T1045" s="2" t="s">
        <v>7343</v>
      </c>
      <c r="U1045" s="2" t="n">
        <v>150</v>
      </c>
      <c r="V1045" s="2" t="s">
        <v>77</v>
      </c>
      <c r="W1045" s="2" t="n">
        <v>1</v>
      </c>
      <c r="X1045" s="2"/>
      <c r="Y1045" s="2"/>
      <c r="Z1045" s="2"/>
      <c r="AA1045" s="2"/>
      <c r="AB1045" s="2"/>
      <c r="AC1045" s="2" t="s">
        <v>12320</v>
      </c>
      <c r="AD1045" s="2" t="s">
        <v>566</v>
      </c>
      <c r="AE1045" s="2"/>
      <c r="AF1045" s="2"/>
      <c r="AG1045" s="2" t="s">
        <v>12321</v>
      </c>
      <c r="AH1045" s="2" t="s">
        <v>12322</v>
      </c>
      <c r="AI1045" s="2" t="s">
        <v>12323</v>
      </c>
      <c r="AJ1045" s="2"/>
      <c r="AK1045" s="2"/>
      <c r="AL1045" s="2"/>
      <c r="AM1045" s="2"/>
      <c r="AN1045" s="2" t="s">
        <v>175</v>
      </c>
      <c r="AO1045" s="2" t="s">
        <v>12324</v>
      </c>
      <c r="AP1045" s="2" t="s">
        <v>89</v>
      </c>
    </row>
    <row r="1046" customFormat="false" ht="15" hidden="false" customHeight="false" outlineLevel="0" collapsed="false">
      <c r="A1046" s="8" t="s">
        <v>12325</v>
      </c>
      <c r="B1046" s="8" t="s">
        <v>12325</v>
      </c>
      <c r="C1046" s="2" t="s">
        <v>12326</v>
      </c>
      <c r="D1046" s="2" t="s">
        <v>4645</v>
      </c>
      <c r="E1046" s="2" t="s">
        <v>4646</v>
      </c>
      <c r="F1046" s="9" t="n">
        <f aca="false">Precios!R1046</f>
        <v>71</v>
      </c>
      <c r="G1046" s="2" t="n">
        <v>410</v>
      </c>
      <c r="H1046" s="10" t="str">
        <f aca="false">Parámetros!$B$28</f>
        <v>Nuevo</v>
      </c>
      <c r="I1046" s="10" t="str">
        <f aca="false">Parámetros!$B$29</f>
        <v>Clásica</v>
      </c>
      <c r="J1046" s="11" t="s">
        <v>12327</v>
      </c>
      <c r="K1046" s="10" t="str">
        <f aca="false">Parámetros!$B$30</f>
        <v>Mercado Envíos</v>
      </c>
      <c r="L1046" s="2" t="str">
        <f aca="false">IF(F1046&gt;=Parámetros!$B$7,"Envío gratis (obligatorio en Mercado Libre)",Parámetros!$B$31)</f>
        <v>A cargo del comprador</v>
      </c>
      <c r="M1046" s="10" t="str">
        <f aca="false">Parámetros!$B$32</f>
        <v>No acepto</v>
      </c>
      <c r="N1046" s="10" t="str">
        <f aca="false">Parámetros!$B$33</f>
        <v>Sin garantía</v>
      </c>
      <c r="O1046" s="2" t="s">
        <v>12328</v>
      </c>
      <c r="P1046" s="2" t="s">
        <v>1681</v>
      </c>
      <c r="Q1046" s="2" t="s">
        <v>336</v>
      </c>
      <c r="R1046" s="2" t="s">
        <v>9462</v>
      </c>
      <c r="S1046" s="2" t="s">
        <v>12329</v>
      </c>
      <c r="T1046" s="2" t="s">
        <v>12330</v>
      </c>
      <c r="U1046" s="2" t="n">
        <v>1</v>
      </c>
      <c r="V1046" s="2" t="s">
        <v>9383</v>
      </c>
      <c r="W1046" s="2" t="n">
        <v>1</v>
      </c>
      <c r="X1046" s="2"/>
      <c r="Y1046" s="2"/>
      <c r="Z1046" s="2"/>
      <c r="AA1046" s="2"/>
      <c r="AB1046" s="2"/>
      <c r="AC1046" s="2"/>
      <c r="AD1046" s="2"/>
      <c r="AE1046" s="2"/>
      <c r="AF1046" s="2"/>
      <c r="AG1046" s="2" t="s">
        <v>12331</v>
      </c>
      <c r="AH1046" s="2" t="s">
        <v>12332</v>
      </c>
      <c r="AI1046" s="2"/>
      <c r="AJ1046" s="2"/>
      <c r="AK1046" s="2"/>
      <c r="AL1046" s="2"/>
      <c r="AM1046" s="2"/>
      <c r="AN1046" s="2" t="s">
        <v>175</v>
      </c>
      <c r="AO1046" s="2" t="s">
        <v>12333</v>
      </c>
      <c r="AP1046" s="2" t="s">
        <v>89</v>
      </c>
    </row>
    <row r="1047" customFormat="false" ht="15" hidden="false" customHeight="false" outlineLevel="0" collapsed="false">
      <c r="A1047" s="8" t="s">
        <v>12334</v>
      </c>
      <c r="B1047" s="8" t="s">
        <v>12334</v>
      </c>
      <c r="C1047" s="2" t="s">
        <v>12335</v>
      </c>
      <c r="D1047" s="2" t="s">
        <v>1811</v>
      </c>
      <c r="E1047" s="2" t="s">
        <v>1812</v>
      </c>
      <c r="F1047" s="9" t="n">
        <f aca="false">Precios!R1047</f>
        <v>709</v>
      </c>
      <c r="G1047" s="2" t="n">
        <v>14</v>
      </c>
      <c r="H1047" s="10" t="str">
        <f aca="false">Parámetros!$B$28</f>
        <v>Nuevo</v>
      </c>
      <c r="I1047" s="10" t="str">
        <f aca="false">Parámetros!$B$29</f>
        <v>Clásica</v>
      </c>
      <c r="J1047" s="11" t="s">
        <v>12336</v>
      </c>
      <c r="K1047" s="10" t="str">
        <f aca="false">Parámetros!$B$30</f>
        <v>Mercado Envíos</v>
      </c>
      <c r="L1047" s="2" t="str">
        <f aca="false">IF(F1047&gt;=Parámetros!$B$7,"Envío gratis (obligatorio en Mercado Libre)",Parámetros!$B$31)</f>
        <v>Envío gratis (obligatorio en Mercado Libre)</v>
      </c>
      <c r="M1047" s="10" t="str">
        <f aca="false">Parámetros!$B$32</f>
        <v>No acepto</v>
      </c>
      <c r="N1047" s="10" t="str">
        <f aca="false">Parámetros!$B$33</f>
        <v>Sin garantía</v>
      </c>
      <c r="O1047" s="2" t="s">
        <v>12337</v>
      </c>
      <c r="P1047" s="2" t="s">
        <v>5099</v>
      </c>
      <c r="Q1047" s="2" t="s">
        <v>3066</v>
      </c>
      <c r="R1047" s="2" t="s">
        <v>5099</v>
      </c>
      <c r="S1047" s="2" t="s">
        <v>12338</v>
      </c>
      <c r="T1047" s="2" t="s">
        <v>12339</v>
      </c>
      <c r="U1047" s="2" t="n">
        <v>50</v>
      </c>
      <c r="V1047" s="2" t="s">
        <v>77</v>
      </c>
      <c r="W1047" s="2" t="n">
        <v>1</v>
      </c>
      <c r="X1047" s="2" t="s">
        <v>12340</v>
      </c>
      <c r="Y1047" s="2" t="s">
        <v>12341</v>
      </c>
      <c r="Z1047" s="2" t="s">
        <v>341</v>
      </c>
      <c r="AA1047" s="2"/>
      <c r="AB1047" s="2"/>
      <c r="AC1047" s="2"/>
      <c r="AD1047" s="2"/>
      <c r="AE1047" s="2"/>
      <c r="AF1047" s="2"/>
      <c r="AG1047" s="2" t="s">
        <v>12342</v>
      </c>
      <c r="AH1047" s="2" t="s">
        <v>12343</v>
      </c>
      <c r="AI1047" s="2" t="s">
        <v>12344</v>
      </c>
      <c r="AJ1047" s="2"/>
      <c r="AK1047" s="2"/>
      <c r="AL1047" s="2"/>
      <c r="AM1047" s="2"/>
      <c r="AN1047" s="2" t="s">
        <v>87</v>
      </c>
      <c r="AO1047" s="2" t="s">
        <v>12345</v>
      </c>
      <c r="AP1047" s="2" t="s">
        <v>89</v>
      </c>
    </row>
    <row r="1048" customFormat="false" ht="15" hidden="false" customHeight="false" outlineLevel="0" collapsed="false">
      <c r="A1048" s="8" t="s">
        <v>12346</v>
      </c>
      <c r="B1048" s="8" t="s">
        <v>12346</v>
      </c>
      <c r="C1048" s="2" t="s">
        <v>12347</v>
      </c>
      <c r="D1048" s="2" t="s">
        <v>445</v>
      </c>
      <c r="E1048" s="2" t="s">
        <v>446</v>
      </c>
      <c r="F1048" s="9" t="n">
        <f aca="false">Precios!R1048</f>
        <v>335.6</v>
      </c>
      <c r="G1048" s="2" t="n">
        <v>87</v>
      </c>
      <c r="H1048" s="10" t="str">
        <f aca="false">Parámetros!$B$28</f>
        <v>Nuevo</v>
      </c>
      <c r="I1048" s="10" t="str">
        <f aca="false">Parámetros!$B$29</f>
        <v>Clásica</v>
      </c>
      <c r="J1048" s="11" t="s">
        <v>12348</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t="s">
        <v>12349</v>
      </c>
      <c r="P1048" s="2" t="s">
        <v>2426</v>
      </c>
      <c r="Q1048" s="2" t="s">
        <v>6630</v>
      </c>
      <c r="R1048" s="2" t="s">
        <v>2426</v>
      </c>
      <c r="S1048" s="2"/>
      <c r="T1048" s="2" t="s">
        <v>12350</v>
      </c>
      <c r="U1048" s="2" t="n">
        <v>75</v>
      </c>
      <c r="V1048" s="2" t="s">
        <v>77</v>
      </c>
      <c r="W1048" s="2" t="n">
        <v>1</v>
      </c>
      <c r="X1048" s="2" t="s">
        <v>2429</v>
      </c>
      <c r="Y1048" s="2" t="s">
        <v>12351</v>
      </c>
      <c r="Z1048" s="2" t="s">
        <v>136</v>
      </c>
      <c r="AA1048" s="2" t="s">
        <v>1130</v>
      </c>
      <c r="AB1048" s="2"/>
      <c r="AC1048" s="2"/>
      <c r="AD1048" s="2"/>
      <c r="AE1048" s="2"/>
      <c r="AF1048" s="2" t="s">
        <v>12352</v>
      </c>
      <c r="AG1048" s="2" t="s">
        <v>12353</v>
      </c>
      <c r="AH1048" s="2" t="s">
        <v>12354</v>
      </c>
      <c r="AI1048" s="2" t="s">
        <v>12355</v>
      </c>
      <c r="AJ1048" s="2" t="s">
        <v>12356</v>
      </c>
      <c r="AK1048" s="2"/>
      <c r="AL1048" s="2"/>
      <c r="AM1048" s="2"/>
      <c r="AN1048" s="2" t="s">
        <v>87</v>
      </c>
      <c r="AO1048" s="2" t="s">
        <v>12357</v>
      </c>
      <c r="AP1048" s="2" t="s">
        <v>89</v>
      </c>
    </row>
    <row r="1049" customFormat="false" ht="15" hidden="false" customHeight="false" outlineLevel="0" collapsed="false">
      <c r="A1049" s="8" t="s">
        <v>12358</v>
      </c>
      <c r="B1049" s="8" t="s">
        <v>12358</v>
      </c>
      <c r="C1049" s="2" t="s">
        <v>12359</v>
      </c>
      <c r="D1049" s="2" t="s">
        <v>303</v>
      </c>
      <c r="E1049" s="2" t="s">
        <v>304</v>
      </c>
      <c r="F1049" s="9" t="n">
        <f aca="false">Precios!R1049</f>
        <v>196</v>
      </c>
      <c r="G1049" s="2" t="n">
        <v>170</v>
      </c>
      <c r="H1049" s="10" t="str">
        <f aca="false">Parámetros!$B$28</f>
        <v>Nuevo</v>
      </c>
      <c r="I1049" s="10" t="str">
        <f aca="false">Parámetros!$B$29</f>
        <v>Clásica</v>
      </c>
      <c r="J1049" s="11" t="s">
        <v>12360</v>
      </c>
      <c r="K1049" s="10" t="str">
        <f aca="false">Parámetros!$B$30</f>
        <v>Mercado Envíos</v>
      </c>
      <c r="L1049" s="2" t="str">
        <f aca="false">IF(F1049&gt;=Parámetros!$B$7,"Envío gratis (obligatorio en Mercado Libre)",Parámetros!$B$31)</f>
        <v>A cargo del comprador</v>
      </c>
      <c r="M1049" s="10" t="str">
        <f aca="false">Parámetros!$B$32</f>
        <v>No acepto</v>
      </c>
      <c r="N1049" s="10" t="str">
        <f aca="false">Parámetros!$B$33</f>
        <v>Sin garantía</v>
      </c>
      <c r="O1049" s="2" t="s">
        <v>12361</v>
      </c>
      <c r="P1049" s="2" t="s">
        <v>12362</v>
      </c>
      <c r="Q1049" s="2" t="s">
        <v>910</v>
      </c>
      <c r="R1049" s="2" t="s">
        <v>12363</v>
      </c>
      <c r="S1049" s="2" t="s">
        <v>246</v>
      </c>
      <c r="T1049" s="2" t="s">
        <v>12364</v>
      </c>
      <c r="U1049" s="2" t="n">
        <v>30</v>
      </c>
      <c r="V1049" s="2" t="s">
        <v>77</v>
      </c>
      <c r="W1049" s="2" t="n">
        <v>1</v>
      </c>
      <c r="X1049" s="2" t="s">
        <v>12365</v>
      </c>
      <c r="Y1049" s="2" t="s">
        <v>12366</v>
      </c>
      <c r="Z1049" s="2" t="s">
        <v>136</v>
      </c>
      <c r="AA1049" s="2" t="s">
        <v>246</v>
      </c>
      <c r="AB1049" s="2"/>
      <c r="AC1049" s="2"/>
      <c r="AD1049" s="2"/>
      <c r="AE1049" s="2"/>
      <c r="AF1049" s="2"/>
      <c r="AG1049" s="2" t="s">
        <v>12367</v>
      </c>
      <c r="AH1049" s="2" t="s">
        <v>12368</v>
      </c>
      <c r="AI1049" s="2"/>
      <c r="AJ1049" s="2"/>
      <c r="AK1049" s="2"/>
      <c r="AL1049" s="2"/>
      <c r="AM1049" s="2"/>
      <c r="AN1049" s="2" t="s">
        <v>87</v>
      </c>
      <c r="AO1049" s="2" t="s">
        <v>12369</v>
      </c>
      <c r="AP1049" s="2" t="s">
        <v>89</v>
      </c>
    </row>
    <row r="1050" customFormat="false" ht="15" hidden="false" customHeight="false" outlineLevel="0" collapsed="false">
      <c r="A1050" s="8" t="s">
        <v>12370</v>
      </c>
      <c r="B1050" s="8" t="s">
        <v>12370</v>
      </c>
      <c r="C1050" s="2" t="s">
        <v>12371</v>
      </c>
      <c r="D1050" s="2" t="s">
        <v>843</v>
      </c>
      <c r="E1050" s="2" t="s">
        <v>844</v>
      </c>
      <c r="F1050" s="9" t="n">
        <f aca="false">Precios!R1050</f>
        <v>189</v>
      </c>
      <c r="G1050" s="2" t="n">
        <v>281</v>
      </c>
      <c r="H1050" s="10" t="str">
        <f aca="false">Parámetros!$B$28</f>
        <v>Nuevo</v>
      </c>
      <c r="I1050" s="10" t="str">
        <f aca="false">Parámetros!$B$29</f>
        <v>Clásica</v>
      </c>
      <c r="J1050" s="11" t="s">
        <v>12372</v>
      </c>
      <c r="K1050" s="10" t="str">
        <f aca="false">Parámetros!$B$30</f>
        <v>Mercado Envíos</v>
      </c>
      <c r="L1050" s="2" t="str">
        <f aca="false">IF(F1050&gt;=Parámetros!$B$7,"Envío gratis (obligatorio en Mercado Libre)",Parámetros!$B$31)</f>
        <v>A cargo del comprador</v>
      </c>
      <c r="M1050" s="10" t="str">
        <f aca="false">Parámetros!$B$32</f>
        <v>No acepto</v>
      </c>
      <c r="N1050" s="10" t="str">
        <f aca="false">Parámetros!$B$33</f>
        <v>Sin garantía</v>
      </c>
      <c r="O1050" s="2"/>
      <c r="P1050" s="2" t="s">
        <v>847</v>
      </c>
      <c r="Q1050" s="2" t="s">
        <v>847</v>
      </c>
      <c r="R1050" s="2" t="s">
        <v>6218</v>
      </c>
      <c r="S1050" s="2" t="s">
        <v>1959</v>
      </c>
      <c r="T1050" s="2" t="s">
        <v>12373</v>
      </c>
      <c r="U1050" s="2" t="n">
        <v>100</v>
      </c>
      <c r="V1050" s="2" t="s">
        <v>171</v>
      </c>
      <c r="W1050" s="2" t="n">
        <v>100</v>
      </c>
      <c r="X1050" s="2"/>
      <c r="Y1050" s="2"/>
      <c r="Z1050" s="2"/>
      <c r="AA1050" s="2"/>
      <c r="AB1050" s="2"/>
      <c r="AC1050" s="2"/>
      <c r="AD1050" s="2"/>
      <c r="AE1050" s="2"/>
      <c r="AF1050" s="2"/>
      <c r="AG1050" s="2" t="s">
        <v>12374</v>
      </c>
      <c r="AH1050" s="2" t="s">
        <v>12375</v>
      </c>
      <c r="AI1050" s="2" t="s">
        <v>12376</v>
      </c>
      <c r="AJ1050" s="2" t="s">
        <v>12377</v>
      </c>
      <c r="AK1050" s="2" t="s">
        <v>12378</v>
      </c>
      <c r="AL1050" s="2"/>
      <c r="AM1050" s="2"/>
      <c r="AN1050" s="2" t="s">
        <v>87</v>
      </c>
      <c r="AO1050" s="2" t="s">
        <v>12379</v>
      </c>
      <c r="AP1050" s="2" t="s">
        <v>89</v>
      </c>
    </row>
    <row r="1051" customFormat="false" ht="15" hidden="false" customHeight="false" outlineLevel="0" collapsed="false">
      <c r="A1051" s="8" t="s">
        <v>12380</v>
      </c>
      <c r="B1051" s="8" t="s">
        <v>12380</v>
      </c>
      <c r="C1051" s="2" t="s">
        <v>12381</v>
      </c>
      <c r="D1051" s="2" t="s">
        <v>12296</v>
      </c>
      <c r="E1051" s="2" t="s">
        <v>12297</v>
      </c>
      <c r="F1051" s="9" t="n">
        <f aca="false">Precios!R1051</f>
        <v>56</v>
      </c>
      <c r="G1051" s="2" t="n">
        <v>325</v>
      </c>
      <c r="H1051" s="10" t="str">
        <f aca="false">Parámetros!$B$28</f>
        <v>Nuevo</v>
      </c>
      <c r="I1051" s="10" t="str">
        <f aca="false">Parámetros!$B$29</f>
        <v>Clásica</v>
      </c>
      <c r="J1051" s="11" t="s">
        <v>12382</v>
      </c>
      <c r="K1051" s="10" t="str">
        <f aca="false">Parámetros!$B$30</f>
        <v>Mercado Envíos</v>
      </c>
      <c r="L1051" s="2" t="str">
        <f aca="false">IF(F1051&gt;=Parámetros!$B$7,"Envío gratis (obligatorio en Mercado Libre)",Parámetros!$B$31)</f>
        <v>A cargo del comprador</v>
      </c>
      <c r="M1051" s="10" t="str">
        <f aca="false">Parámetros!$B$32</f>
        <v>No acepto</v>
      </c>
      <c r="N1051" s="10" t="str">
        <f aca="false">Parámetros!$B$33</f>
        <v>Sin garantía</v>
      </c>
      <c r="O1051" s="2" t="s">
        <v>12383</v>
      </c>
      <c r="P1051" s="2" t="s">
        <v>4959</v>
      </c>
      <c r="Q1051" s="2" t="s">
        <v>4959</v>
      </c>
      <c r="R1051" s="2" t="s">
        <v>12170</v>
      </c>
      <c r="S1051" s="2" t="s">
        <v>12170</v>
      </c>
      <c r="T1051" s="2" t="s">
        <v>12384</v>
      </c>
      <c r="U1051" s="2" t="n">
        <v>150</v>
      </c>
      <c r="V1051" s="2" t="s">
        <v>100</v>
      </c>
      <c r="W1051" s="2" t="n">
        <v>1</v>
      </c>
      <c r="X1051" s="2"/>
      <c r="Y1051" s="2"/>
      <c r="Z1051" s="2"/>
      <c r="AA1051" s="2"/>
      <c r="AB1051" s="2"/>
      <c r="AC1051" s="2"/>
      <c r="AD1051" s="2"/>
      <c r="AE1051" s="2" t="s">
        <v>5442</v>
      </c>
      <c r="AF1051" s="2"/>
      <c r="AG1051" s="2" t="s">
        <v>12385</v>
      </c>
      <c r="AH1051" s="2" t="s">
        <v>12386</v>
      </c>
      <c r="AI1051" s="2" t="s">
        <v>12387</v>
      </c>
      <c r="AJ1051" s="2" t="s">
        <v>12388</v>
      </c>
      <c r="AK1051" s="2"/>
      <c r="AL1051" s="2"/>
      <c r="AM1051" s="2"/>
      <c r="AN1051" s="2" t="s">
        <v>175</v>
      </c>
      <c r="AO1051" s="2" t="s">
        <v>12389</v>
      </c>
      <c r="AP1051" s="2" t="s">
        <v>89</v>
      </c>
    </row>
    <row r="1052" customFormat="false" ht="15" hidden="false" customHeight="false" outlineLevel="0" collapsed="false">
      <c r="A1052" s="8" t="s">
        <v>12390</v>
      </c>
      <c r="B1052" s="8" t="s">
        <v>12390</v>
      </c>
      <c r="C1052" s="2" t="s">
        <v>12391</v>
      </c>
      <c r="D1052" s="2" t="s">
        <v>10053</v>
      </c>
      <c r="E1052" s="2" t="s">
        <v>10054</v>
      </c>
      <c r="F1052" s="9" t="n">
        <f aca="false">Precios!R1052</f>
        <v>90</v>
      </c>
      <c r="G1052" s="2" t="n">
        <v>132</v>
      </c>
      <c r="H1052" s="10" t="str">
        <f aca="false">Parámetros!$B$28</f>
        <v>Nuevo</v>
      </c>
      <c r="I1052" s="10" t="str">
        <f aca="false">Parámetros!$B$29</f>
        <v>Clásica</v>
      </c>
      <c r="J1052" s="11" t="s">
        <v>12392</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t="s">
        <v>12393</v>
      </c>
      <c r="P1052" s="2" t="s">
        <v>11391</v>
      </c>
      <c r="Q1052" s="2" t="s">
        <v>12394</v>
      </c>
      <c r="R1052" s="2" t="s">
        <v>11392</v>
      </c>
      <c r="S1052" s="2" t="s">
        <v>12395</v>
      </c>
      <c r="T1052" s="2" t="s">
        <v>12396</v>
      </c>
      <c r="U1052" s="2" t="n">
        <v>350</v>
      </c>
      <c r="V1052" s="2" t="s">
        <v>77</v>
      </c>
      <c r="W1052" s="2" t="n">
        <v>1</v>
      </c>
      <c r="X1052" s="2"/>
      <c r="Y1052" s="2"/>
      <c r="Z1052" s="2"/>
      <c r="AA1052" s="2"/>
      <c r="AB1052" s="2"/>
      <c r="AC1052" s="2" t="s">
        <v>12397</v>
      </c>
      <c r="AD1052" s="2"/>
      <c r="AE1052" s="2" t="s">
        <v>12398</v>
      </c>
      <c r="AF1052" s="2"/>
      <c r="AG1052" s="2" t="s">
        <v>12399</v>
      </c>
      <c r="AH1052" s="2" t="s">
        <v>12400</v>
      </c>
      <c r="AI1052" s="2" t="s">
        <v>12401</v>
      </c>
      <c r="AJ1052" s="2"/>
      <c r="AK1052" s="2"/>
      <c r="AL1052" s="2"/>
      <c r="AM1052" s="2"/>
      <c r="AN1052" s="2" t="s">
        <v>175</v>
      </c>
      <c r="AO1052" s="2" t="s">
        <v>12402</v>
      </c>
      <c r="AP1052" s="2" t="s">
        <v>89</v>
      </c>
    </row>
    <row r="1053" customFormat="false" ht="15" hidden="false" customHeight="false" outlineLevel="0" collapsed="false">
      <c r="A1053" s="8" t="s">
        <v>12403</v>
      </c>
      <c r="B1053" s="8" t="s">
        <v>12403</v>
      </c>
      <c r="C1053" s="2" t="s">
        <v>12404</v>
      </c>
      <c r="D1053" s="2" t="s">
        <v>331</v>
      </c>
      <c r="E1053" s="2" t="s">
        <v>332</v>
      </c>
      <c r="F1053" s="9" t="n">
        <f aca="false">Precios!R1053</f>
        <v>79</v>
      </c>
      <c r="G1053" s="2" t="n">
        <v>0</v>
      </c>
      <c r="H1053" s="10" t="str">
        <f aca="false">Parámetros!$B$28</f>
        <v>Nuevo</v>
      </c>
      <c r="I1053" s="10" t="str">
        <f aca="false">Parámetros!$B$29</f>
        <v>Clásica</v>
      </c>
      <c r="J1053" s="11" t="s">
        <v>12405</v>
      </c>
      <c r="K1053" s="10" t="str">
        <f aca="false">Parámetros!$B$30</f>
        <v>Mercado Envíos</v>
      </c>
      <c r="L1053" s="2" t="str">
        <f aca="false">IF(F1053&gt;=Parámetros!$B$7,"Envío gratis (obligatorio en Mercado Libre)",Parámetros!$B$31)</f>
        <v>A cargo del comprador</v>
      </c>
      <c r="M1053" s="10" t="str">
        <f aca="false">Parámetros!$B$32</f>
        <v>No acepto</v>
      </c>
      <c r="N1053" s="10" t="str">
        <f aca="false">Parámetros!$B$33</f>
        <v>Sin garantía</v>
      </c>
      <c r="O1053" s="2" t="s">
        <v>12406</v>
      </c>
      <c r="P1053" s="2" t="s">
        <v>5040</v>
      </c>
      <c r="Q1053" s="2" t="s">
        <v>3066</v>
      </c>
      <c r="R1053" s="2" t="s">
        <v>5040</v>
      </c>
      <c r="S1053" s="2" t="s">
        <v>12407</v>
      </c>
      <c r="T1053" s="2" t="s">
        <v>7496</v>
      </c>
      <c r="U1053" s="2" t="n">
        <v>12</v>
      </c>
      <c r="V1053" s="2" t="s">
        <v>133</v>
      </c>
      <c r="W1053" s="2" t="n">
        <v>12</v>
      </c>
      <c r="X1053" s="2" t="s">
        <v>12408</v>
      </c>
      <c r="Y1053" s="2" t="s">
        <v>12409</v>
      </c>
      <c r="Z1053" s="2" t="s">
        <v>136</v>
      </c>
      <c r="AA1053" s="2" t="s">
        <v>547</v>
      </c>
      <c r="AB1053" s="2"/>
      <c r="AC1053" s="2"/>
      <c r="AD1053" s="2"/>
      <c r="AE1053" s="2"/>
      <c r="AF1053" s="2"/>
      <c r="AG1053" s="2" t="s">
        <v>12410</v>
      </c>
      <c r="AH1053" s="2" t="s">
        <v>12411</v>
      </c>
      <c r="AI1053" s="2" t="s">
        <v>12412</v>
      </c>
      <c r="AJ1053" s="2" t="s">
        <v>12413</v>
      </c>
      <c r="AK1053" s="2"/>
      <c r="AL1053" s="2"/>
      <c r="AM1053" s="2"/>
      <c r="AN1053" s="2" t="s">
        <v>87</v>
      </c>
      <c r="AO1053" s="2" t="s">
        <v>12414</v>
      </c>
      <c r="AP1053" s="2" t="s">
        <v>89</v>
      </c>
    </row>
    <row r="1054" customFormat="false" ht="15" hidden="false" customHeight="false" outlineLevel="0" collapsed="false">
      <c r="A1054" s="8" t="s">
        <v>12415</v>
      </c>
      <c r="B1054" s="8" t="s">
        <v>12415</v>
      </c>
      <c r="C1054" s="2" t="s">
        <v>12416</v>
      </c>
      <c r="D1054" s="2" t="s">
        <v>750</v>
      </c>
      <c r="E1054" s="2" t="s">
        <v>751</v>
      </c>
      <c r="F1054" s="9" t="n">
        <f aca="false">Precios!R1054</f>
        <v>2305</v>
      </c>
      <c r="G1054" s="2" t="n">
        <v>4</v>
      </c>
      <c r="H1054" s="10" t="str">
        <f aca="false">Parámetros!$B$28</f>
        <v>Nuevo</v>
      </c>
      <c r="I1054" s="10" t="str">
        <f aca="false">Parámetros!$B$29</f>
        <v>Clásica</v>
      </c>
      <c r="J1054" s="11" t="s">
        <v>12417</v>
      </c>
      <c r="K1054" s="10" t="str">
        <f aca="false">Parámetros!$B$30</f>
        <v>Mercado Envíos</v>
      </c>
      <c r="L1054" s="2" t="str">
        <f aca="false">IF(F1054&gt;=Parámetros!$B$7,"Envío gratis (obligatorio en Mercado Libre)",Parámetros!$B$31)</f>
        <v>Envío gratis (obligatorio en Mercado Libre)</v>
      </c>
      <c r="M1054" s="10" t="str">
        <f aca="false">Parámetros!$B$32</f>
        <v>No acepto</v>
      </c>
      <c r="N1054" s="10" t="str">
        <f aca="false">Parámetros!$B$33</f>
        <v>Sin garantía</v>
      </c>
      <c r="O1054" s="2" t="s">
        <v>12418</v>
      </c>
      <c r="P1054" s="2" t="s">
        <v>12419</v>
      </c>
      <c r="Q1054" s="2" t="s">
        <v>149</v>
      </c>
      <c r="R1054" s="2" t="s">
        <v>12420</v>
      </c>
      <c r="S1054" s="2" t="s">
        <v>2682</v>
      </c>
      <c r="T1054" s="2" t="s">
        <v>12421</v>
      </c>
      <c r="U1054" s="2" t="n">
        <v>4</v>
      </c>
      <c r="V1054" s="2" t="s">
        <v>77</v>
      </c>
      <c r="W1054" s="2" t="n">
        <v>1</v>
      </c>
      <c r="X1054" s="2" t="s">
        <v>12422</v>
      </c>
      <c r="Y1054" s="2" t="s">
        <v>12423</v>
      </c>
      <c r="Z1054" s="2" t="s">
        <v>2687</v>
      </c>
      <c r="AA1054" s="2" t="s">
        <v>81</v>
      </c>
      <c r="AB1054" s="2"/>
      <c r="AC1054" s="2"/>
      <c r="AD1054" s="2"/>
      <c r="AE1054" s="2"/>
      <c r="AF1054" s="2"/>
      <c r="AG1054" s="2" t="s">
        <v>12424</v>
      </c>
      <c r="AH1054" s="2" t="s">
        <v>12425</v>
      </c>
      <c r="AI1054" s="2" t="s">
        <v>12426</v>
      </c>
      <c r="AJ1054" s="2" t="s">
        <v>12427</v>
      </c>
      <c r="AK1054" s="2"/>
      <c r="AL1054" s="2"/>
      <c r="AM1054" s="2"/>
      <c r="AN1054" s="2" t="s">
        <v>87</v>
      </c>
      <c r="AO1054" s="2" t="s">
        <v>12428</v>
      </c>
      <c r="AP1054" s="2" t="s">
        <v>89</v>
      </c>
    </row>
    <row r="1055" customFormat="false" ht="15" hidden="false" customHeight="false" outlineLevel="0" collapsed="false">
      <c r="A1055" s="8" t="s">
        <v>12429</v>
      </c>
      <c r="B1055" s="8" t="s">
        <v>12429</v>
      </c>
      <c r="C1055" s="2" t="s">
        <v>12430</v>
      </c>
      <c r="D1055" s="2" t="s">
        <v>1093</v>
      </c>
      <c r="E1055" s="2" t="s">
        <v>1094</v>
      </c>
      <c r="F1055" s="9" t="n">
        <f aca="false">Precios!R1055</f>
        <v>577.16</v>
      </c>
      <c r="G1055" s="2" t="n">
        <v>52</v>
      </c>
      <c r="H1055" s="10" t="str">
        <f aca="false">Parámetros!$B$28</f>
        <v>Nuevo</v>
      </c>
      <c r="I1055" s="10" t="str">
        <f aca="false">Parámetros!$B$29</f>
        <v>Clásica</v>
      </c>
      <c r="J1055" s="11" t="s">
        <v>12431</v>
      </c>
      <c r="K1055" s="10" t="str">
        <f aca="false">Parámetros!$B$30</f>
        <v>Mercado Envíos</v>
      </c>
      <c r="L1055" s="2" t="str">
        <f aca="false">IF(F1055&gt;=Parámetros!$B$7,"Envío gratis (obligatorio en Mercado Libre)",Parámetros!$B$31)</f>
        <v>Envío gratis (obligatorio en Mercado Libre)</v>
      </c>
      <c r="M1055" s="10" t="str">
        <f aca="false">Parámetros!$B$32</f>
        <v>No acepto</v>
      </c>
      <c r="N1055" s="10" t="str">
        <f aca="false">Parámetros!$B$33</f>
        <v>Sin garantía</v>
      </c>
      <c r="O1055" s="2" t="s">
        <v>12432</v>
      </c>
      <c r="P1055" s="2" t="s">
        <v>12433</v>
      </c>
      <c r="Q1055" s="2"/>
      <c r="R1055" s="2" t="s">
        <v>12433</v>
      </c>
      <c r="S1055" s="2" t="s">
        <v>12434</v>
      </c>
      <c r="T1055" s="2" t="s">
        <v>12435</v>
      </c>
      <c r="U1055" s="2" t="n">
        <v>30</v>
      </c>
      <c r="V1055" s="2" t="s">
        <v>100</v>
      </c>
      <c r="W1055" s="2" t="n">
        <v>1</v>
      </c>
      <c r="X1055" s="2" t="s">
        <v>12436</v>
      </c>
      <c r="Y1055" s="2" t="s">
        <v>12437</v>
      </c>
      <c r="Z1055" s="2" t="s">
        <v>1435</v>
      </c>
      <c r="AA1055" s="2"/>
      <c r="AB1055" s="2"/>
      <c r="AC1055" s="2"/>
      <c r="AD1055" s="2"/>
      <c r="AE1055" s="2"/>
      <c r="AF1055" s="2"/>
      <c r="AG1055" s="2" t="s">
        <v>12438</v>
      </c>
      <c r="AH1055" s="2" t="s">
        <v>12439</v>
      </c>
      <c r="AI1055" s="2" t="s">
        <v>12440</v>
      </c>
      <c r="AJ1055" s="2"/>
      <c r="AK1055" s="2"/>
      <c r="AL1055" s="2"/>
      <c r="AM1055" s="2"/>
      <c r="AN1055" s="2" t="s">
        <v>87</v>
      </c>
      <c r="AO1055" s="2" t="s">
        <v>12441</v>
      </c>
      <c r="AP1055" s="2" t="s">
        <v>89</v>
      </c>
    </row>
    <row r="1056" customFormat="false" ht="15" hidden="false" customHeight="false" outlineLevel="0" collapsed="false">
      <c r="A1056" s="8" t="s">
        <v>12442</v>
      </c>
      <c r="B1056" s="8" t="s">
        <v>12442</v>
      </c>
      <c r="C1056" s="2" t="s">
        <v>12443</v>
      </c>
      <c r="D1056" s="2" t="s">
        <v>144</v>
      </c>
      <c r="E1056" s="2" t="s">
        <v>145</v>
      </c>
      <c r="F1056" s="9" t="n">
        <f aca="false">Precios!R1056</f>
        <v>413.92</v>
      </c>
      <c r="G1056" s="2" t="n">
        <v>23</v>
      </c>
      <c r="H1056" s="10" t="str">
        <f aca="false">Parámetros!$B$28</f>
        <v>Nuevo</v>
      </c>
      <c r="I1056" s="10" t="str">
        <f aca="false">Parámetros!$B$29</f>
        <v>Clásica</v>
      </c>
      <c r="J1056" s="11" t="s">
        <v>12444</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t="s">
        <v>12445</v>
      </c>
      <c r="P1056" s="2" t="s">
        <v>12446</v>
      </c>
      <c r="Q1056" s="2" t="s">
        <v>12447</v>
      </c>
      <c r="R1056" s="2" t="s">
        <v>12446</v>
      </c>
      <c r="S1056" s="2"/>
      <c r="T1056" s="2" t="s">
        <v>7065</v>
      </c>
      <c r="U1056" s="2" t="n">
        <v>20</v>
      </c>
      <c r="V1056" s="2" t="s">
        <v>1736</v>
      </c>
      <c r="W1056" s="2" t="n">
        <v>20</v>
      </c>
      <c r="X1056" s="2" t="s">
        <v>12448</v>
      </c>
      <c r="Y1056" s="2" t="s">
        <v>9473</v>
      </c>
      <c r="Z1056" s="2" t="s">
        <v>136</v>
      </c>
      <c r="AA1056" s="2"/>
      <c r="AB1056" s="2"/>
      <c r="AC1056" s="2"/>
      <c r="AD1056" s="2"/>
      <c r="AE1056" s="2"/>
      <c r="AF1056" s="2" t="s">
        <v>12449</v>
      </c>
      <c r="AG1056" s="2" t="s">
        <v>12450</v>
      </c>
      <c r="AH1056" s="2" t="s">
        <v>12451</v>
      </c>
      <c r="AI1056" s="2" t="s">
        <v>12452</v>
      </c>
      <c r="AJ1056" s="2"/>
      <c r="AK1056" s="2"/>
      <c r="AL1056" s="2"/>
      <c r="AM1056" s="2"/>
      <c r="AN1056" s="2" t="s">
        <v>87</v>
      </c>
      <c r="AO1056" s="2" t="s">
        <v>12453</v>
      </c>
      <c r="AP1056" s="2" t="s">
        <v>89</v>
      </c>
    </row>
    <row r="1057" customFormat="false" ht="15" hidden="false" customHeight="false" outlineLevel="0" collapsed="false">
      <c r="A1057" s="8" t="s">
        <v>12454</v>
      </c>
      <c r="B1057" s="8" t="s">
        <v>12454</v>
      </c>
      <c r="C1057" s="2" t="s">
        <v>12455</v>
      </c>
      <c r="D1057" s="2" t="s">
        <v>6190</v>
      </c>
      <c r="E1057" s="2" t="s">
        <v>6191</v>
      </c>
      <c r="F1057" s="9" t="n">
        <f aca="false">Precios!R1057</f>
        <v>159</v>
      </c>
      <c r="G1057" s="2" t="n">
        <v>97</v>
      </c>
      <c r="H1057" s="10" t="str">
        <f aca="false">Parámetros!$B$28</f>
        <v>Nuevo</v>
      </c>
      <c r="I1057" s="10" t="str">
        <f aca="false">Parámetros!$B$29</f>
        <v>Clásica</v>
      </c>
      <c r="J1057" s="11" t="s">
        <v>12456</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t="s">
        <v>12457</v>
      </c>
      <c r="P1057" s="2" t="s">
        <v>6194</v>
      </c>
      <c r="Q1057" s="2" t="s">
        <v>6195</v>
      </c>
      <c r="R1057" s="2" t="s">
        <v>10354</v>
      </c>
      <c r="S1057" s="2" t="s">
        <v>10723</v>
      </c>
      <c r="T1057" s="2" t="s">
        <v>12458</v>
      </c>
      <c r="U1057" s="2" t="n">
        <v>200</v>
      </c>
      <c r="V1057" s="2" t="s">
        <v>100</v>
      </c>
      <c r="W1057" s="2" t="n">
        <v>1</v>
      </c>
      <c r="X1057" s="2"/>
      <c r="Y1057" s="2"/>
      <c r="Z1057" s="2"/>
      <c r="AA1057" s="2"/>
      <c r="AB1057" s="2"/>
      <c r="AC1057" s="2"/>
      <c r="AD1057" s="2"/>
      <c r="AE1057" s="2"/>
      <c r="AF1057" s="2"/>
      <c r="AG1057" s="2" t="s">
        <v>12459</v>
      </c>
      <c r="AH1057" s="2" t="s">
        <v>12460</v>
      </c>
      <c r="AI1057" s="2" t="s">
        <v>12461</v>
      </c>
      <c r="AJ1057" s="2"/>
      <c r="AK1057" s="2"/>
      <c r="AL1057" s="2"/>
      <c r="AM1057" s="2"/>
      <c r="AN1057" s="2" t="s">
        <v>175</v>
      </c>
      <c r="AO1057" s="2" t="s">
        <v>12462</v>
      </c>
      <c r="AP1057" s="2" t="s">
        <v>89</v>
      </c>
    </row>
    <row r="1058" customFormat="false" ht="15" hidden="false" customHeight="false" outlineLevel="0" collapsed="false">
      <c r="A1058" s="8" t="s">
        <v>12463</v>
      </c>
      <c r="B1058" s="8" t="s">
        <v>12463</v>
      </c>
      <c r="C1058" s="2" t="s">
        <v>12464</v>
      </c>
      <c r="D1058" s="2" t="s">
        <v>4258</v>
      </c>
      <c r="E1058" s="2" t="s">
        <v>4259</v>
      </c>
      <c r="F1058" s="9" t="n">
        <f aca="false">Precios!R1058</f>
        <v>1350</v>
      </c>
      <c r="G1058" s="2" t="n">
        <v>41</v>
      </c>
      <c r="H1058" s="10" t="str">
        <f aca="false">Parámetros!$B$28</f>
        <v>Nuevo</v>
      </c>
      <c r="I1058" s="10" t="str">
        <f aca="false">Parámetros!$B$29</f>
        <v>Clásica</v>
      </c>
      <c r="J1058" s="11" t="s">
        <v>12465</v>
      </c>
      <c r="K1058" s="10" t="str">
        <f aca="false">Parámetros!$B$30</f>
        <v>Mercado Envíos</v>
      </c>
      <c r="L1058" s="2" t="str">
        <f aca="false">IF(F1058&gt;=Parámetros!$B$7,"Envío gratis (obligatorio en Mercado Libre)",Parámetros!$B$31)</f>
        <v>Envío gratis (obligatorio en Mercado Libre)</v>
      </c>
      <c r="M1058" s="10" t="str">
        <f aca="false">Parámetros!$B$32</f>
        <v>No acepto</v>
      </c>
      <c r="N1058" s="10" t="str">
        <f aca="false">Parámetros!$B$33</f>
        <v>Sin garantía</v>
      </c>
      <c r="O1058" s="2" t="s">
        <v>12466</v>
      </c>
      <c r="P1058" s="2" t="s">
        <v>12467</v>
      </c>
      <c r="Q1058" s="2" t="s">
        <v>897</v>
      </c>
      <c r="R1058" s="2" t="s">
        <v>12467</v>
      </c>
      <c r="S1058" s="2"/>
      <c r="T1058" s="2" t="s">
        <v>5415</v>
      </c>
      <c r="U1058" s="2" t="n">
        <v>30</v>
      </c>
      <c r="V1058" s="2" t="s">
        <v>133</v>
      </c>
      <c r="W1058" s="2" t="n">
        <v>30</v>
      </c>
      <c r="X1058" s="2" t="s">
        <v>12468</v>
      </c>
      <c r="Y1058" s="2" t="s">
        <v>12469</v>
      </c>
      <c r="Z1058" s="2" t="s">
        <v>136</v>
      </c>
      <c r="AA1058" s="2" t="s">
        <v>81</v>
      </c>
      <c r="AB1058" s="2"/>
      <c r="AC1058" s="2"/>
      <c r="AD1058" s="2"/>
      <c r="AE1058" s="2"/>
      <c r="AF1058" s="2" t="s">
        <v>12470</v>
      </c>
      <c r="AG1058" s="2" t="s">
        <v>12471</v>
      </c>
      <c r="AH1058" s="2" t="s">
        <v>12472</v>
      </c>
      <c r="AI1058" s="2" t="s">
        <v>12473</v>
      </c>
      <c r="AJ1058" s="2" t="s">
        <v>12474</v>
      </c>
      <c r="AK1058" s="2"/>
      <c r="AL1058" s="2"/>
      <c r="AM1058" s="2"/>
      <c r="AN1058" s="2" t="s">
        <v>87</v>
      </c>
      <c r="AO1058" s="2" t="s">
        <v>12475</v>
      </c>
      <c r="AP1058" s="2" t="s">
        <v>89</v>
      </c>
    </row>
    <row r="1059" customFormat="false" ht="15" hidden="false" customHeight="false" outlineLevel="0" collapsed="false">
      <c r="A1059" s="8" t="s">
        <v>12476</v>
      </c>
      <c r="B1059" s="8" t="s">
        <v>12476</v>
      </c>
      <c r="C1059" s="2" t="s">
        <v>12477</v>
      </c>
      <c r="D1059" s="2" t="s">
        <v>144</v>
      </c>
      <c r="E1059" s="2" t="s">
        <v>145</v>
      </c>
      <c r="F1059" s="9" t="n">
        <f aca="false">Precios!R1059</f>
        <v>488</v>
      </c>
      <c r="G1059" s="2" t="n">
        <v>32</v>
      </c>
      <c r="H1059" s="10" t="str">
        <f aca="false">Parámetros!$B$28</f>
        <v>Nuevo</v>
      </c>
      <c r="I1059" s="10" t="str">
        <f aca="false">Parámetros!$B$29</f>
        <v>Clásica</v>
      </c>
      <c r="J1059" s="11" t="s">
        <v>12478</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t="s">
        <v>12479</v>
      </c>
      <c r="P1059" s="2" t="s">
        <v>12480</v>
      </c>
      <c r="Q1059" s="2" t="s">
        <v>450</v>
      </c>
      <c r="R1059" s="2" t="s">
        <v>12480</v>
      </c>
      <c r="S1059" s="2" t="s">
        <v>1063</v>
      </c>
      <c r="T1059" s="2" t="s">
        <v>12481</v>
      </c>
      <c r="U1059" s="2" t="n">
        <v>60</v>
      </c>
      <c r="V1059" s="2" t="s">
        <v>133</v>
      </c>
      <c r="W1059" s="2" t="n">
        <v>60</v>
      </c>
      <c r="X1059" s="2" t="s">
        <v>12482</v>
      </c>
      <c r="Y1059" s="2" t="s">
        <v>912</v>
      </c>
      <c r="Z1059" s="2" t="s">
        <v>136</v>
      </c>
      <c r="AA1059" s="2" t="s">
        <v>12483</v>
      </c>
      <c r="AB1059" s="2"/>
      <c r="AC1059" s="2"/>
      <c r="AD1059" s="2"/>
      <c r="AE1059" s="2"/>
      <c r="AF1059" s="2" t="s">
        <v>12484</v>
      </c>
      <c r="AG1059" s="2" t="s">
        <v>12485</v>
      </c>
      <c r="AH1059" s="2" t="s">
        <v>12486</v>
      </c>
      <c r="AI1059" s="2" t="s">
        <v>12487</v>
      </c>
      <c r="AJ1059" s="2" t="s">
        <v>12488</v>
      </c>
      <c r="AK1059" s="2"/>
      <c r="AL1059" s="2"/>
      <c r="AM1059" s="2"/>
      <c r="AN1059" s="2" t="s">
        <v>87</v>
      </c>
      <c r="AO1059" s="2" t="s">
        <v>12489</v>
      </c>
      <c r="AP1059" s="2" t="s">
        <v>89</v>
      </c>
    </row>
    <row r="1060" customFormat="false" ht="15" hidden="false" customHeight="false" outlineLevel="0" collapsed="false">
      <c r="A1060" s="8" t="s">
        <v>12490</v>
      </c>
      <c r="B1060" s="8" t="s">
        <v>12490</v>
      </c>
      <c r="C1060" s="2" t="s">
        <v>12491</v>
      </c>
      <c r="D1060" s="2" t="s">
        <v>144</v>
      </c>
      <c r="E1060" s="2" t="s">
        <v>145</v>
      </c>
      <c r="F1060" s="9" t="n">
        <f aca="false">Precios!R1060</f>
        <v>467.42</v>
      </c>
      <c r="G1060" s="2" t="n">
        <v>50</v>
      </c>
      <c r="H1060" s="10" t="str">
        <f aca="false">Parámetros!$B$28</f>
        <v>Nuevo</v>
      </c>
      <c r="I1060" s="10" t="str">
        <f aca="false">Parámetros!$B$29</f>
        <v>Clásica</v>
      </c>
      <c r="J1060" s="11" t="s">
        <v>12492</v>
      </c>
      <c r="K1060" s="10" t="str">
        <f aca="false">Parámetros!$B$30</f>
        <v>Mercado Envíos</v>
      </c>
      <c r="L1060" s="2" t="str">
        <f aca="false">IF(F1060&gt;=Parámetros!$B$7,"Envío gratis (obligatorio en Mercado Libre)",Parámetros!$B$31)</f>
        <v>Envío gratis (obligatorio en Mercado Libre)</v>
      </c>
      <c r="M1060" s="10" t="str">
        <f aca="false">Parámetros!$B$32</f>
        <v>No acepto</v>
      </c>
      <c r="N1060" s="10" t="str">
        <f aca="false">Parámetros!$B$33</f>
        <v>Sin garantía</v>
      </c>
      <c r="O1060" s="2" t="s">
        <v>12493</v>
      </c>
      <c r="P1060" s="2" t="s">
        <v>1733</v>
      </c>
      <c r="Q1060" s="2" t="s">
        <v>12447</v>
      </c>
      <c r="R1060" s="2" t="s">
        <v>12494</v>
      </c>
      <c r="S1060" s="2"/>
      <c r="T1060" s="2" t="s">
        <v>12495</v>
      </c>
      <c r="U1060" s="2" t="n">
        <v>30</v>
      </c>
      <c r="V1060" s="2" t="s">
        <v>77</v>
      </c>
      <c r="W1060" s="2" t="n">
        <v>1</v>
      </c>
      <c r="X1060" s="2" t="s">
        <v>12496</v>
      </c>
      <c r="Y1060" s="2" t="s">
        <v>12497</v>
      </c>
      <c r="Z1060" s="2" t="s">
        <v>136</v>
      </c>
      <c r="AA1060" s="2" t="s">
        <v>12498</v>
      </c>
      <c r="AB1060" s="2"/>
      <c r="AC1060" s="2"/>
      <c r="AD1060" s="2"/>
      <c r="AE1060" s="2"/>
      <c r="AF1060" s="2" t="s">
        <v>12499</v>
      </c>
      <c r="AG1060" s="2" t="s">
        <v>12500</v>
      </c>
      <c r="AH1060" s="2" t="s">
        <v>12501</v>
      </c>
      <c r="AI1060" s="2" t="s">
        <v>12502</v>
      </c>
      <c r="AJ1060" s="2"/>
      <c r="AK1060" s="2"/>
      <c r="AL1060" s="2"/>
      <c r="AM1060" s="2"/>
      <c r="AN1060" s="2" t="s">
        <v>87</v>
      </c>
      <c r="AO1060" s="2" t="s">
        <v>12503</v>
      </c>
      <c r="AP1060" s="2" t="s">
        <v>89</v>
      </c>
    </row>
    <row r="1061" customFormat="false" ht="15" hidden="false" customHeight="false" outlineLevel="0" collapsed="false">
      <c r="A1061" s="8" t="s">
        <v>12504</v>
      </c>
      <c r="B1061" s="8" t="s">
        <v>12504</v>
      </c>
      <c r="C1061" s="2" t="s">
        <v>12505</v>
      </c>
      <c r="D1061" s="2" t="s">
        <v>5369</v>
      </c>
      <c r="E1061" s="2" t="s">
        <v>5370</v>
      </c>
      <c r="F1061" s="9" t="n">
        <f aca="false">Precios!R1061</f>
        <v>513</v>
      </c>
      <c r="G1061" s="2" t="n">
        <v>0</v>
      </c>
      <c r="H1061" s="10" t="str">
        <f aca="false">Parámetros!$B$28</f>
        <v>Nuevo</v>
      </c>
      <c r="I1061" s="10" t="str">
        <f aca="false">Parámetros!$B$29</f>
        <v>Clásica</v>
      </c>
      <c r="J1061" s="11" t="s">
        <v>12506</v>
      </c>
      <c r="K1061" s="10" t="str">
        <f aca="false">Parámetros!$B$30</f>
        <v>Mercado Envíos</v>
      </c>
      <c r="L1061" s="2" t="str">
        <f aca="false">IF(F1061&gt;=Parámetros!$B$7,"Envío gratis (obligatorio en Mercado Libre)",Parámetros!$B$31)</f>
        <v>Envío gratis (obligatorio en Mercado Libre)</v>
      </c>
      <c r="M1061" s="10" t="str">
        <f aca="false">Parámetros!$B$32</f>
        <v>No acepto</v>
      </c>
      <c r="N1061" s="10" t="str">
        <f aca="false">Parámetros!$B$33</f>
        <v>Sin garantía</v>
      </c>
      <c r="O1061" s="2"/>
      <c r="P1061" s="2" t="s">
        <v>5373</v>
      </c>
      <c r="Q1061" s="2" t="s">
        <v>5374</v>
      </c>
      <c r="R1061" s="2" t="s">
        <v>5375</v>
      </c>
      <c r="S1061" s="2" t="s">
        <v>12507</v>
      </c>
      <c r="T1061" s="2" t="s">
        <v>5377</v>
      </c>
      <c r="U1061" s="2" t="n">
        <v>10</v>
      </c>
      <c r="V1061" s="2" t="s">
        <v>77</v>
      </c>
      <c r="W1061" s="2" t="n">
        <v>100</v>
      </c>
      <c r="X1061" s="2"/>
      <c r="Y1061" s="2"/>
      <c r="Z1061" s="2"/>
      <c r="AA1061" s="2"/>
      <c r="AB1061" s="2"/>
      <c r="AC1061" s="2"/>
      <c r="AD1061" s="2"/>
      <c r="AE1061" s="2"/>
      <c r="AF1061" s="2"/>
      <c r="AG1061" s="2" t="s">
        <v>12508</v>
      </c>
      <c r="AH1061" s="2" t="s">
        <v>12509</v>
      </c>
      <c r="AI1061" s="2" t="s">
        <v>12510</v>
      </c>
      <c r="AJ1061" s="2"/>
      <c r="AK1061" s="2"/>
      <c r="AL1061" s="2"/>
      <c r="AM1061" s="2"/>
      <c r="AN1061" s="2" t="s">
        <v>87</v>
      </c>
      <c r="AO1061" s="2" t="s">
        <v>12511</v>
      </c>
      <c r="AP1061" s="2" t="s">
        <v>89</v>
      </c>
    </row>
    <row r="1062" customFormat="false" ht="15" hidden="false" customHeight="false" outlineLevel="0" collapsed="false">
      <c r="A1062" s="8" t="s">
        <v>12512</v>
      </c>
      <c r="B1062" s="8" t="s">
        <v>12512</v>
      </c>
      <c r="C1062" s="2" t="s">
        <v>12513</v>
      </c>
      <c r="D1062" s="2" t="s">
        <v>303</v>
      </c>
      <c r="E1062" s="2" t="s">
        <v>304</v>
      </c>
      <c r="F1062" s="9" t="n">
        <f aca="false">Precios!R1062</f>
        <v>195</v>
      </c>
      <c r="G1062" s="2" t="n">
        <v>617</v>
      </c>
      <c r="H1062" s="10" t="str">
        <f aca="false">Parámetros!$B$28</f>
        <v>Nuevo</v>
      </c>
      <c r="I1062" s="10" t="str">
        <f aca="false">Parámetros!$B$29</f>
        <v>Clásica</v>
      </c>
      <c r="J1062" s="11" t="s">
        <v>12514</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t="s">
        <v>12515</v>
      </c>
      <c r="P1062" s="2" t="s">
        <v>3088</v>
      </c>
      <c r="Q1062" s="2" t="s">
        <v>3088</v>
      </c>
      <c r="R1062" s="2" t="s">
        <v>3088</v>
      </c>
      <c r="S1062" s="2" t="s">
        <v>5514</v>
      </c>
      <c r="T1062" s="2" t="s">
        <v>12516</v>
      </c>
      <c r="U1062" s="2" t="n">
        <v>250</v>
      </c>
      <c r="V1062" s="2" t="s">
        <v>77</v>
      </c>
      <c r="W1062" s="2" t="n">
        <v>1</v>
      </c>
      <c r="X1062" s="2"/>
      <c r="Y1062" s="2"/>
      <c r="Z1062" s="2" t="s">
        <v>136</v>
      </c>
      <c r="AA1062" s="2" t="s">
        <v>5336</v>
      </c>
      <c r="AB1062" s="2"/>
      <c r="AC1062" s="2" t="s">
        <v>12517</v>
      </c>
      <c r="AD1062" s="2"/>
      <c r="AE1062" s="2"/>
      <c r="AF1062" s="2"/>
      <c r="AG1062" s="2" t="s">
        <v>12518</v>
      </c>
      <c r="AH1062" s="2" t="s">
        <v>12519</v>
      </c>
      <c r="AI1062" s="2"/>
      <c r="AJ1062" s="2"/>
      <c r="AK1062" s="2"/>
      <c r="AL1062" s="2"/>
      <c r="AM1062" s="2"/>
      <c r="AN1062" s="2" t="s">
        <v>87</v>
      </c>
      <c r="AO1062" s="2" t="s">
        <v>12520</v>
      </c>
      <c r="AP1062" s="2" t="s">
        <v>89</v>
      </c>
    </row>
    <row r="1063" customFormat="false" ht="15" hidden="false" customHeight="false" outlineLevel="0" collapsed="false">
      <c r="A1063" s="8" t="s">
        <v>12521</v>
      </c>
      <c r="B1063" s="8" t="s">
        <v>12521</v>
      </c>
      <c r="C1063" s="2" t="s">
        <v>12522</v>
      </c>
      <c r="D1063" s="2" t="s">
        <v>8911</v>
      </c>
      <c r="E1063" s="2" t="s">
        <v>8912</v>
      </c>
      <c r="F1063" s="9" t="n">
        <f aca="false">Precios!R1063</f>
        <v>204</v>
      </c>
      <c r="G1063" s="2" t="n">
        <v>192</v>
      </c>
      <c r="H1063" s="10" t="str">
        <f aca="false">Parámetros!$B$28</f>
        <v>Nuevo</v>
      </c>
      <c r="I1063" s="10" t="str">
        <f aca="false">Parámetros!$B$29</f>
        <v>Clásica</v>
      </c>
      <c r="J1063" s="11" t="s">
        <v>12523</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t="s">
        <v>12524</v>
      </c>
      <c r="P1063" s="2" t="s">
        <v>8915</v>
      </c>
      <c r="Q1063" s="2" t="s">
        <v>8915</v>
      </c>
      <c r="R1063" s="2" t="s">
        <v>12525</v>
      </c>
      <c r="S1063" s="2" t="s">
        <v>12526</v>
      </c>
      <c r="T1063" s="2" t="s">
        <v>12527</v>
      </c>
      <c r="U1063" s="2" t="n">
        <v>12</v>
      </c>
      <c r="V1063" s="2" t="s">
        <v>171</v>
      </c>
      <c r="W1063" s="2" t="n">
        <v>12</v>
      </c>
      <c r="X1063" s="2"/>
      <c r="Y1063" s="2"/>
      <c r="Z1063" s="2"/>
      <c r="AA1063" s="2"/>
      <c r="AB1063" s="2"/>
      <c r="AC1063" s="2"/>
      <c r="AD1063" s="2" t="s">
        <v>566</v>
      </c>
      <c r="AE1063" s="2"/>
      <c r="AF1063" s="2"/>
      <c r="AG1063" s="2" t="s">
        <v>12528</v>
      </c>
      <c r="AH1063" s="2" t="s">
        <v>12529</v>
      </c>
      <c r="AI1063" s="2" t="s">
        <v>12530</v>
      </c>
      <c r="AJ1063" s="2"/>
      <c r="AK1063" s="2"/>
      <c r="AL1063" s="2"/>
      <c r="AM1063" s="2"/>
      <c r="AN1063" s="2" t="s">
        <v>175</v>
      </c>
      <c r="AO1063" s="2" t="s">
        <v>12531</v>
      </c>
      <c r="AP1063" s="2" t="s">
        <v>89</v>
      </c>
    </row>
    <row r="1064" customFormat="false" ht="15" hidden="false" customHeight="false" outlineLevel="0" collapsed="false">
      <c r="A1064" s="8" t="s">
        <v>12532</v>
      </c>
      <c r="B1064" s="8" t="s">
        <v>12532</v>
      </c>
      <c r="C1064" s="2" t="s">
        <v>12533</v>
      </c>
      <c r="D1064" s="2" t="s">
        <v>1059</v>
      </c>
      <c r="E1064" s="2" t="s">
        <v>1060</v>
      </c>
      <c r="F1064" s="9" t="n">
        <f aca="false">Precios!R1064</f>
        <v>587</v>
      </c>
      <c r="G1064" s="2" t="n">
        <v>0</v>
      </c>
      <c r="H1064" s="10" t="str">
        <f aca="false">Parámetros!$B$28</f>
        <v>Nuevo</v>
      </c>
      <c r="I1064" s="10" t="str">
        <f aca="false">Parámetros!$B$29</f>
        <v>Clásica</v>
      </c>
      <c r="J1064" s="11" t="s">
        <v>12534</v>
      </c>
      <c r="K1064" s="10" t="str">
        <f aca="false">Parámetros!$B$30</f>
        <v>Mercado Envíos</v>
      </c>
      <c r="L1064" s="2" t="str">
        <f aca="false">IF(F1064&gt;=Parámetros!$B$7,"Envío gratis (obligatorio en Mercado Libre)",Parámetros!$B$31)</f>
        <v>Envío gratis (obligatorio en Mercado Libre)</v>
      </c>
      <c r="M1064" s="10" t="str">
        <f aca="false">Parámetros!$B$32</f>
        <v>No acepto</v>
      </c>
      <c r="N1064" s="10" t="str">
        <f aca="false">Parámetros!$B$33</f>
        <v>Sin garantía</v>
      </c>
      <c r="O1064" s="2" t="s">
        <v>12535</v>
      </c>
      <c r="P1064" s="2" t="s">
        <v>12536</v>
      </c>
      <c r="Q1064" s="2" t="s">
        <v>450</v>
      </c>
      <c r="R1064" s="2"/>
      <c r="S1064" s="2"/>
      <c r="T1064" s="2" t="s">
        <v>5415</v>
      </c>
      <c r="U1064" s="2" t="n">
        <v>30</v>
      </c>
      <c r="V1064" s="2" t="s">
        <v>133</v>
      </c>
      <c r="W1064" s="2" t="n">
        <v>30</v>
      </c>
      <c r="X1064" s="2" t="s">
        <v>10966</v>
      </c>
      <c r="Y1064" s="2" t="s">
        <v>3054</v>
      </c>
      <c r="Z1064" s="2" t="s">
        <v>136</v>
      </c>
      <c r="AA1064" s="2"/>
      <c r="AB1064" s="2"/>
      <c r="AC1064" s="2"/>
      <c r="AD1064" s="2"/>
      <c r="AE1064" s="2"/>
      <c r="AF1064" s="2"/>
      <c r="AG1064" s="2" t="s">
        <v>7166</v>
      </c>
      <c r="AH1064" s="2" t="s">
        <v>12537</v>
      </c>
      <c r="AI1064" s="2" t="s">
        <v>12538</v>
      </c>
      <c r="AJ1064" s="2"/>
      <c r="AK1064" s="2"/>
      <c r="AL1064" s="2"/>
      <c r="AM1064" s="2"/>
      <c r="AN1064" s="2" t="s">
        <v>87</v>
      </c>
      <c r="AO1064" s="2" t="s">
        <v>12539</v>
      </c>
      <c r="AP1064" s="2" t="s">
        <v>89</v>
      </c>
    </row>
    <row r="1065" customFormat="false" ht="15" hidden="false" customHeight="false" outlineLevel="0" collapsed="false">
      <c r="A1065" s="8" t="s">
        <v>12540</v>
      </c>
      <c r="B1065" s="8" t="s">
        <v>12540</v>
      </c>
      <c r="C1065" s="2" t="s">
        <v>12541</v>
      </c>
      <c r="D1065" s="2" t="s">
        <v>6709</v>
      </c>
      <c r="E1065" s="2" t="s">
        <v>6710</v>
      </c>
      <c r="F1065" s="9" t="n">
        <f aca="false">Precios!R1065</f>
        <v>127</v>
      </c>
      <c r="G1065" s="2" t="n">
        <v>165</v>
      </c>
      <c r="H1065" s="10" t="str">
        <f aca="false">Parámetros!$B$28</f>
        <v>Nuevo</v>
      </c>
      <c r="I1065" s="10" t="str">
        <f aca="false">Parámetros!$B$29</f>
        <v>Clásica</v>
      </c>
      <c r="J1065" s="11" t="s">
        <v>12542</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t="s">
        <v>12543</v>
      </c>
      <c r="P1065" s="2" t="s">
        <v>6774</v>
      </c>
      <c r="Q1065" s="2" t="s">
        <v>6195</v>
      </c>
      <c r="R1065" s="2" t="s">
        <v>12544</v>
      </c>
      <c r="S1065" s="2" t="s">
        <v>12545</v>
      </c>
      <c r="T1065" s="2" t="s">
        <v>12546</v>
      </c>
      <c r="U1065" s="2" t="n">
        <v>58</v>
      </c>
      <c r="V1065" s="2" t="s">
        <v>100</v>
      </c>
      <c r="W1065" s="2" t="n">
        <v>1</v>
      </c>
      <c r="X1065" s="2"/>
      <c r="Y1065" s="2"/>
      <c r="Z1065" s="2"/>
      <c r="AA1065" s="2"/>
      <c r="AB1065" s="2"/>
      <c r="AC1065" s="2"/>
      <c r="AD1065" s="2" t="s">
        <v>1101</v>
      </c>
      <c r="AE1065" s="2"/>
      <c r="AF1065" s="2"/>
      <c r="AG1065" s="2" t="s">
        <v>12547</v>
      </c>
      <c r="AH1065" s="2" t="s">
        <v>12548</v>
      </c>
      <c r="AI1065" s="2" t="s">
        <v>12549</v>
      </c>
      <c r="AJ1065" s="2"/>
      <c r="AK1065" s="2"/>
      <c r="AL1065" s="2"/>
      <c r="AM1065" s="2"/>
      <c r="AN1065" s="2" t="s">
        <v>175</v>
      </c>
      <c r="AO1065" s="2" t="s">
        <v>12550</v>
      </c>
      <c r="AP1065" s="2" t="s">
        <v>89</v>
      </c>
    </row>
    <row r="1066" customFormat="false" ht="15" hidden="false" customHeight="false" outlineLevel="0" collapsed="false">
      <c r="A1066" s="8" t="s">
        <v>12551</v>
      </c>
      <c r="B1066" s="8" t="s">
        <v>12551</v>
      </c>
      <c r="C1066" s="2" t="s">
        <v>12552</v>
      </c>
      <c r="D1066" s="2" t="s">
        <v>12553</v>
      </c>
      <c r="E1066" s="2" t="s">
        <v>12554</v>
      </c>
      <c r="F1066" s="9" t="n">
        <f aca="false">Precios!R1066</f>
        <v>200</v>
      </c>
      <c r="G1066" s="2" t="n">
        <v>59</v>
      </c>
      <c r="H1066" s="10" t="str">
        <f aca="false">Parámetros!$B$28</f>
        <v>Nuevo</v>
      </c>
      <c r="I1066" s="10" t="str">
        <f aca="false">Parámetros!$B$29</f>
        <v>Clásica</v>
      </c>
      <c r="J1066" s="11" t="s">
        <v>12555</v>
      </c>
      <c r="K1066" s="10" t="str">
        <f aca="false">Parámetros!$B$30</f>
        <v>Mercado Envíos</v>
      </c>
      <c r="L1066" s="2" t="str">
        <f aca="false">IF(F1066&gt;=Parámetros!$B$7,"Envío gratis (obligatorio en Mercado Libre)",Parámetros!$B$31)</f>
        <v>A cargo del comprador</v>
      </c>
      <c r="M1066" s="10" t="str">
        <f aca="false">Parámetros!$B$32</f>
        <v>No acepto</v>
      </c>
      <c r="N1066" s="10" t="str">
        <f aca="false">Parámetros!$B$33</f>
        <v>Sin garantía</v>
      </c>
      <c r="O1066" s="2" t="s">
        <v>12556</v>
      </c>
      <c r="P1066" s="2" t="s">
        <v>9172</v>
      </c>
      <c r="Q1066" s="2" t="s">
        <v>12557</v>
      </c>
      <c r="R1066" s="2" t="s">
        <v>12558</v>
      </c>
      <c r="S1066" s="2" t="s">
        <v>12559</v>
      </c>
      <c r="T1066" s="2" t="s">
        <v>12560</v>
      </c>
      <c r="U1066" s="2" t="n">
        <v>50</v>
      </c>
      <c r="V1066" s="2" t="s">
        <v>171</v>
      </c>
      <c r="W1066" s="2" t="n">
        <v>50</v>
      </c>
      <c r="X1066" s="2"/>
      <c r="Y1066" s="2"/>
      <c r="Z1066" s="2"/>
      <c r="AA1066" s="2"/>
      <c r="AB1066" s="2"/>
      <c r="AC1066" s="2"/>
      <c r="AD1066" s="2" t="s">
        <v>566</v>
      </c>
      <c r="AE1066" s="2"/>
      <c r="AF1066" s="2"/>
      <c r="AG1066" s="2" t="s">
        <v>12561</v>
      </c>
      <c r="AH1066" s="2" t="s">
        <v>12562</v>
      </c>
      <c r="AI1066" s="2" t="s">
        <v>12563</v>
      </c>
      <c r="AJ1066" s="2"/>
      <c r="AK1066" s="2"/>
      <c r="AL1066" s="2"/>
      <c r="AM1066" s="2"/>
      <c r="AN1066" s="2" t="s">
        <v>175</v>
      </c>
      <c r="AO1066" s="2" t="s">
        <v>12564</v>
      </c>
      <c r="AP1066" s="2" t="s">
        <v>89</v>
      </c>
    </row>
    <row r="1067" customFormat="false" ht="15" hidden="false" customHeight="false" outlineLevel="0" collapsed="false">
      <c r="A1067" s="8" t="s">
        <v>12565</v>
      </c>
      <c r="B1067" s="8" t="s">
        <v>12565</v>
      </c>
      <c r="C1067" s="2" t="s">
        <v>12566</v>
      </c>
      <c r="D1067" s="2" t="s">
        <v>1059</v>
      </c>
      <c r="E1067" s="2" t="s">
        <v>1060</v>
      </c>
      <c r="F1067" s="9" t="n">
        <f aca="false">Precios!R1067</f>
        <v>1488</v>
      </c>
      <c r="G1067" s="2" t="n">
        <v>0</v>
      </c>
      <c r="H1067" s="10" t="str">
        <f aca="false">Parámetros!$B$28</f>
        <v>Nuevo</v>
      </c>
      <c r="I1067" s="10" t="str">
        <f aca="false">Parámetros!$B$29</f>
        <v>Clásica</v>
      </c>
      <c r="J1067" s="11" t="s">
        <v>12567</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t="s">
        <v>12568</v>
      </c>
      <c r="P1067" s="2" t="s">
        <v>1855</v>
      </c>
      <c r="Q1067" s="2" t="s">
        <v>791</v>
      </c>
      <c r="R1067" s="2"/>
      <c r="S1067" s="2"/>
      <c r="T1067" s="2" t="s">
        <v>8612</v>
      </c>
      <c r="U1067" s="2" t="n">
        <v>60</v>
      </c>
      <c r="V1067" s="2" t="s">
        <v>133</v>
      </c>
      <c r="W1067" s="2" t="n">
        <v>60</v>
      </c>
      <c r="X1067" s="2" t="s">
        <v>12569</v>
      </c>
      <c r="Y1067" s="2" t="s">
        <v>1981</v>
      </c>
      <c r="Z1067" s="2" t="s">
        <v>136</v>
      </c>
      <c r="AA1067" s="2"/>
      <c r="AB1067" s="2"/>
      <c r="AC1067" s="2"/>
      <c r="AD1067" s="2"/>
      <c r="AE1067" s="2"/>
      <c r="AF1067" s="2"/>
      <c r="AG1067" s="2" t="s">
        <v>12570</v>
      </c>
      <c r="AH1067" s="2" t="s">
        <v>12571</v>
      </c>
      <c r="AI1067" s="2" t="s">
        <v>12572</v>
      </c>
      <c r="AJ1067" s="2"/>
      <c r="AK1067" s="2"/>
      <c r="AL1067" s="2"/>
      <c r="AM1067" s="2"/>
      <c r="AN1067" s="2" t="s">
        <v>87</v>
      </c>
      <c r="AO1067" s="2" t="s">
        <v>12573</v>
      </c>
      <c r="AP1067" s="2" t="s">
        <v>89</v>
      </c>
    </row>
    <row r="1068" customFormat="false" ht="15" hidden="false" customHeight="false" outlineLevel="0" collapsed="false">
      <c r="A1068" s="8" t="s">
        <v>12574</v>
      </c>
      <c r="B1068" s="8" t="s">
        <v>12574</v>
      </c>
      <c r="C1068" s="2" t="s">
        <v>12575</v>
      </c>
      <c r="D1068" s="2" t="s">
        <v>5225</v>
      </c>
      <c r="E1068" s="2" t="s">
        <v>5226</v>
      </c>
      <c r="F1068" s="9" t="n">
        <f aca="false">Precios!R1068</f>
        <v>148.49</v>
      </c>
      <c r="G1068" s="2" t="n">
        <v>216</v>
      </c>
      <c r="H1068" s="10" t="str">
        <f aca="false">Parámetros!$B$28</f>
        <v>Nuevo</v>
      </c>
      <c r="I1068" s="10" t="str">
        <f aca="false">Parámetros!$B$29</f>
        <v>Clásica</v>
      </c>
      <c r="J1068" s="11" t="s">
        <v>12576</v>
      </c>
      <c r="K1068" s="10" t="str">
        <f aca="false">Parámetros!$B$30</f>
        <v>Mercado Envíos</v>
      </c>
      <c r="L1068" s="2" t="str">
        <f aca="false">IF(F1068&gt;=Parámetros!$B$7,"Envío gratis (obligatorio en Mercado Libre)",Parámetros!$B$31)</f>
        <v>A cargo del comprador</v>
      </c>
      <c r="M1068" s="10" t="str">
        <f aca="false">Parámetros!$B$32</f>
        <v>No acepto</v>
      </c>
      <c r="N1068" s="10" t="str">
        <f aca="false">Parámetros!$B$33</f>
        <v>Sin garantía</v>
      </c>
      <c r="O1068" s="2" t="s">
        <v>12577</v>
      </c>
      <c r="P1068" s="2" t="s">
        <v>8653</v>
      </c>
      <c r="Q1068" s="2" t="s">
        <v>6527</v>
      </c>
      <c r="R1068" s="2" t="s">
        <v>8654</v>
      </c>
      <c r="S1068" s="2" t="s">
        <v>8655</v>
      </c>
      <c r="T1068" s="2" t="s">
        <v>12578</v>
      </c>
      <c r="U1068" s="2" t="n">
        <v>400</v>
      </c>
      <c r="V1068" s="2" t="s">
        <v>77</v>
      </c>
      <c r="W1068" s="2" t="n">
        <v>1</v>
      </c>
      <c r="X1068" s="2"/>
      <c r="Y1068" s="2"/>
      <c r="Z1068" s="2"/>
      <c r="AA1068" s="2"/>
      <c r="AB1068" s="2"/>
      <c r="AC1068" s="2"/>
      <c r="AD1068" s="2"/>
      <c r="AE1068" s="2" t="s">
        <v>10238</v>
      </c>
      <c r="AF1068" s="2"/>
      <c r="AG1068" s="2" t="s">
        <v>12579</v>
      </c>
      <c r="AH1068" s="2" t="s">
        <v>12580</v>
      </c>
      <c r="AI1068" s="2" t="s">
        <v>12581</v>
      </c>
      <c r="AJ1068" s="2"/>
      <c r="AK1068" s="2"/>
      <c r="AL1068" s="2"/>
      <c r="AM1068" s="2"/>
      <c r="AN1068" s="2" t="s">
        <v>175</v>
      </c>
      <c r="AO1068" s="2" t="s">
        <v>12582</v>
      </c>
      <c r="AP1068" s="2" t="s">
        <v>89</v>
      </c>
    </row>
    <row r="1069" customFormat="false" ht="15" hidden="false" customHeight="false" outlineLevel="0" collapsed="false">
      <c r="A1069" s="8" t="s">
        <v>12583</v>
      </c>
      <c r="B1069" s="8" t="s">
        <v>12583</v>
      </c>
      <c r="C1069" s="2" t="s">
        <v>12584</v>
      </c>
      <c r="D1069" s="2" t="s">
        <v>144</v>
      </c>
      <c r="E1069" s="2" t="s">
        <v>145</v>
      </c>
      <c r="F1069" s="9" t="n">
        <f aca="false">Precios!R1069</f>
        <v>279</v>
      </c>
      <c r="G1069" s="2" t="n">
        <v>271</v>
      </c>
      <c r="H1069" s="10" t="str">
        <f aca="false">Parámetros!$B$28</f>
        <v>Nuevo</v>
      </c>
      <c r="I1069" s="10" t="str">
        <f aca="false">Parámetros!$B$29</f>
        <v>Clásica</v>
      </c>
      <c r="J1069" s="11" t="s">
        <v>12585</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t="s">
        <v>12586</v>
      </c>
      <c r="P1069" s="2" t="s">
        <v>5675</v>
      </c>
      <c r="Q1069" s="2" t="s">
        <v>12587</v>
      </c>
      <c r="R1069" s="2"/>
      <c r="S1069" s="2"/>
      <c r="T1069" s="2" t="s">
        <v>7065</v>
      </c>
      <c r="U1069" s="2" t="n">
        <v>20</v>
      </c>
      <c r="V1069" s="2" t="s">
        <v>1736</v>
      </c>
      <c r="W1069" s="2" t="n">
        <v>20</v>
      </c>
      <c r="X1069" s="2" t="s">
        <v>12588</v>
      </c>
      <c r="Y1069" s="2" t="s">
        <v>7064</v>
      </c>
      <c r="Z1069" s="2" t="s">
        <v>136</v>
      </c>
      <c r="AA1069" s="2"/>
      <c r="AB1069" s="2"/>
      <c r="AC1069" s="2"/>
      <c r="AD1069" s="2"/>
      <c r="AE1069" s="2"/>
      <c r="AF1069" s="2" t="s">
        <v>12589</v>
      </c>
      <c r="AG1069" s="2" t="s">
        <v>12590</v>
      </c>
      <c r="AH1069" s="2" t="s">
        <v>12591</v>
      </c>
      <c r="AI1069" s="2" t="s">
        <v>12592</v>
      </c>
      <c r="AJ1069" s="2"/>
      <c r="AK1069" s="2"/>
      <c r="AL1069" s="2"/>
      <c r="AM1069" s="2"/>
      <c r="AN1069" s="2" t="s">
        <v>87</v>
      </c>
      <c r="AO1069" s="2" t="s">
        <v>12593</v>
      </c>
      <c r="AP1069" s="2" t="s">
        <v>89</v>
      </c>
    </row>
    <row r="1070" customFormat="false" ht="15" hidden="false" customHeight="false" outlineLevel="0" collapsed="false">
      <c r="A1070" s="8" t="s">
        <v>12594</v>
      </c>
      <c r="B1070" s="8" t="s">
        <v>12594</v>
      </c>
      <c r="C1070" s="2" t="s">
        <v>12595</v>
      </c>
      <c r="D1070" s="2" t="s">
        <v>12596</v>
      </c>
      <c r="E1070" s="2" t="s">
        <v>12597</v>
      </c>
      <c r="F1070" s="9" t="n">
        <f aca="false">Precios!R1070</f>
        <v>222</v>
      </c>
      <c r="G1070" s="2" t="n">
        <v>686</v>
      </c>
      <c r="H1070" s="10" t="str">
        <f aca="false">Parámetros!$B$28</f>
        <v>Nuevo</v>
      </c>
      <c r="I1070" s="10" t="str">
        <f aca="false">Parámetros!$B$29</f>
        <v>Clásica</v>
      </c>
      <c r="J1070" s="11" t="s">
        <v>12598</v>
      </c>
      <c r="K1070" s="10" t="str">
        <f aca="false">Parámetros!$B$30</f>
        <v>Mercado Envíos</v>
      </c>
      <c r="L1070" s="2" t="str">
        <f aca="false">IF(F1070&gt;=Parámetros!$B$7,"Envío gratis (obligatorio en Mercado Libre)",Parámetros!$B$31)</f>
        <v>A cargo del comprador</v>
      </c>
      <c r="M1070" s="10" t="str">
        <f aca="false">Parámetros!$B$32</f>
        <v>No acepto</v>
      </c>
      <c r="N1070" s="10" t="str">
        <f aca="false">Parámetros!$B$33</f>
        <v>Sin garantía</v>
      </c>
      <c r="O1070" s="2" t="s">
        <v>12599</v>
      </c>
      <c r="P1070" s="2" t="s">
        <v>4704</v>
      </c>
      <c r="Q1070" s="2" t="s">
        <v>4705</v>
      </c>
      <c r="R1070" s="2" t="s">
        <v>4706</v>
      </c>
      <c r="S1070" s="2" t="s">
        <v>12600</v>
      </c>
      <c r="T1070" s="2" t="s">
        <v>12601</v>
      </c>
      <c r="U1070" s="2" t="n">
        <v>5</v>
      </c>
      <c r="V1070" s="2" t="s">
        <v>12602</v>
      </c>
      <c r="W1070" s="2" t="n">
        <v>1</v>
      </c>
      <c r="X1070" s="2"/>
      <c r="Y1070" s="2"/>
      <c r="Z1070" s="2"/>
      <c r="AA1070" s="2"/>
      <c r="AB1070" s="2"/>
      <c r="AC1070" s="2" t="s">
        <v>2384</v>
      </c>
      <c r="AD1070" s="2"/>
      <c r="AE1070" s="2"/>
      <c r="AF1070" s="2"/>
      <c r="AG1070" s="2" t="s">
        <v>12603</v>
      </c>
      <c r="AH1070" s="2" t="s">
        <v>12604</v>
      </c>
      <c r="AI1070" s="2" t="s">
        <v>12605</v>
      </c>
      <c r="AJ1070" s="2"/>
      <c r="AK1070" s="2"/>
      <c r="AL1070" s="2"/>
      <c r="AM1070" s="2"/>
      <c r="AN1070" s="2" t="s">
        <v>175</v>
      </c>
      <c r="AO1070" s="2" t="s">
        <v>12606</v>
      </c>
      <c r="AP1070" s="2" t="s">
        <v>89</v>
      </c>
    </row>
    <row r="1071" customFormat="false" ht="15" hidden="false" customHeight="false" outlineLevel="0" collapsed="false">
      <c r="A1071" s="8" t="s">
        <v>12607</v>
      </c>
      <c r="B1071" s="8" t="s">
        <v>12607</v>
      </c>
      <c r="C1071" s="2" t="s">
        <v>12608</v>
      </c>
      <c r="D1071" s="2" t="s">
        <v>2629</v>
      </c>
      <c r="E1071" s="2" t="s">
        <v>2630</v>
      </c>
      <c r="F1071" s="9" t="n">
        <f aca="false">Precios!R1071</f>
        <v>176</v>
      </c>
      <c r="G1071" s="2" t="n">
        <v>152</v>
      </c>
      <c r="H1071" s="10" t="str">
        <f aca="false">Parámetros!$B$28</f>
        <v>Nuevo</v>
      </c>
      <c r="I1071" s="10" t="str">
        <f aca="false">Parámetros!$B$29</f>
        <v>Clásica</v>
      </c>
      <c r="J1071" s="11" t="s">
        <v>12609</v>
      </c>
      <c r="K1071" s="10" t="str">
        <f aca="false">Parámetros!$B$30</f>
        <v>Mercado Envíos</v>
      </c>
      <c r="L1071" s="2" t="str">
        <f aca="false">IF(F1071&gt;=Parámetros!$B$7,"Envío gratis (obligatorio en Mercado Libre)",Parámetros!$B$31)</f>
        <v>A cargo del comprador</v>
      </c>
      <c r="M1071" s="10" t="str">
        <f aca="false">Parámetros!$B$32</f>
        <v>No acepto</v>
      </c>
      <c r="N1071" s="10" t="str">
        <f aca="false">Parámetros!$B$33</f>
        <v>Sin garantía</v>
      </c>
      <c r="O1071" s="2"/>
      <c r="P1071" s="2" t="s">
        <v>3291</v>
      </c>
      <c r="Q1071" s="2" t="s">
        <v>6341</v>
      </c>
      <c r="R1071" s="2" t="s">
        <v>12610</v>
      </c>
      <c r="S1071" s="2" t="s">
        <v>12611</v>
      </c>
      <c r="T1071" s="2" t="s">
        <v>12612</v>
      </c>
      <c r="U1071" s="2" t="n">
        <v>18</v>
      </c>
      <c r="V1071" s="2" t="s">
        <v>2636</v>
      </c>
      <c r="W1071" s="2" t="n">
        <v>18</v>
      </c>
      <c r="X1071" s="2" t="s">
        <v>12613</v>
      </c>
      <c r="Y1071" s="2" t="s">
        <v>6356</v>
      </c>
      <c r="Z1071" s="2" t="s">
        <v>3604</v>
      </c>
      <c r="AA1071" s="2" t="s">
        <v>12614</v>
      </c>
      <c r="AB1071" s="2"/>
      <c r="AC1071" s="2" t="s">
        <v>548</v>
      </c>
      <c r="AD1071" s="2"/>
      <c r="AE1071" s="2"/>
      <c r="AF1071" s="2"/>
      <c r="AG1071" s="2" t="s">
        <v>12615</v>
      </c>
      <c r="AH1071" s="2" t="s">
        <v>12616</v>
      </c>
      <c r="AI1071" s="2"/>
      <c r="AJ1071" s="2"/>
      <c r="AK1071" s="2"/>
      <c r="AL1071" s="2"/>
      <c r="AM1071" s="2"/>
      <c r="AN1071" s="2" t="s">
        <v>87</v>
      </c>
      <c r="AO1071" s="2" t="s">
        <v>12617</v>
      </c>
      <c r="AP1071" s="2" t="s">
        <v>89</v>
      </c>
    </row>
    <row r="1072" customFormat="false" ht="15" hidden="false" customHeight="false" outlineLevel="0" collapsed="false">
      <c r="A1072" s="8" t="s">
        <v>12618</v>
      </c>
      <c r="B1072" s="8" t="s">
        <v>12618</v>
      </c>
      <c r="C1072" s="2" t="s">
        <v>12619</v>
      </c>
      <c r="D1072" s="2" t="s">
        <v>6709</v>
      </c>
      <c r="E1072" s="2" t="s">
        <v>6710</v>
      </c>
      <c r="F1072" s="9" t="n">
        <f aca="false">Precios!R1072</f>
        <v>233</v>
      </c>
      <c r="G1072" s="2" t="n">
        <v>75</v>
      </c>
      <c r="H1072" s="10" t="str">
        <f aca="false">Parámetros!$B$28</f>
        <v>Nuevo</v>
      </c>
      <c r="I1072" s="10" t="str">
        <f aca="false">Parámetros!$B$29</f>
        <v>Clásica</v>
      </c>
      <c r="J1072" s="11" t="s">
        <v>12620</v>
      </c>
      <c r="K1072" s="10" t="str">
        <f aca="false">Parámetros!$B$30</f>
        <v>Mercado Envíos</v>
      </c>
      <c r="L1072" s="2" t="str">
        <f aca="false">IF(F1072&gt;=Parámetros!$B$7,"Envío gratis (obligatorio en Mercado Libre)",Parámetros!$B$31)</f>
        <v>A cargo del comprador</v>
      </c>
      <c r="M1072" s="10" t="str">
        <f aca="false">Parámetros!$B$32</f>
        <v>No acepto</v>
      </c>
      <c r="N1072" s="10" t="str">
        <f aca="false">Parámetros!$B$33</f>
        <v>Sin garantía</v>
      </c>
      <c r="O1072" s="2" t="s">
        <v>12621</v>
      </c>
      <c r="P1072" s="2" t="s">
        <v>6774</v>
      </c>
      <c r="Q1072" s="2" t="s">
        <v>6195</v>
      </c>
      <c r="R1072" s="2" t="s">
        <v>6775</v>
      </c>
      <c r="S1072" s="2" t="s">
        <v>9308</v>
      </c>
      <c r="T1072" s="2" t="s">
        <v>12622</v>
      </c>
      <c r="U1072" s="2" t="n">
        <v>200</v>
      </c>
      <c r="V1072" s="2" t="s">
        <v>100</v>
      </c>
      <c r="W1072" s="2" t="n">
        <v>1</v>
      </c>
      <c r="X1072" s="2"/>
      <c r="Y1072" s="2"/>
      <c r="Z1072" s="2"/>
      <c r="AA1072" s="2"/>
      <c r="AB1072" s="2"/>
      <c r="AC1072" s="2"/>
      <c r="AD1072" s="2"/>
      <c r="AE1072" s="2"/>
      <c r="AF1072" s="2"/>
      <c r="AG1072" s="2" t="s">
        <v>12623</v>
      </c>
      <c r="AH1072" s="2" t="s">
        <v>12624</v>
      </c>
      <c r="AI1072" s="2" t="s">
        <v>12625</v>
      </c>
      <c r="AJ1072" s="2" t="s">
        <v>12626</v>
      </c>
      <c r="AK1072" s="2"/>
      <c r="AL1072" s="2"/>
      <c r="AM1072" s="2"/>
      <c r="AN1072" s="2" t="s">
        <v>175</v>
      </c>
      <c r="AO1072" s="2" t="s">
        <v>12627</v>
      </c>
      <c r="AP1072" s="2" t="s">
        <v>89</v>
      </c>
    </row>
    <row r="1073" customFormat="false" ht="15" hidden="false" customHeight="false" outlineLevel="0" collapsed="false">
      <c r="A1073" s="8" t="s">
        <v>12628</v>
      </c>
      <c r="B1073" s="8" t="s">
        <v>12628</v>
      </c>
      <c r="C1073" s="2" t="s">
        <v>12629</v>
      </c>
      <c r="D1073" s="2" t="s">
        <v>8032</v>
      </c>
      <c r="E1073" s="2" t="s">
        <v>8033</v>
      </c>
      <c r="F1073" s="9" t="n">
        <f aca="false">Precios!R1073</f>
        <v>259</v>
      </c>
      <c r="G1073" s="2" t="n">
        <v>19</v>
      </c>
      <c r="H1073" s="10" t="str">
        <f aca="false">Parámetros!$B$28</f>
        <v>Nuevo</v>
      </c>
      <c r="I1073" s="10" t="str">
        <f aca="false">Parámetros!$B$29</f>
        <v>Clásica</v>
      </c>
      <c r="J1073" s="11" t="s">
        <v>12630</v>
      </c>
      <c r="K1073" s="10" t="str">
        <f aca="false">Parámetros!$B$30</f>
        <v>Mercado Envíos</v>
      </c>
      <c r="L1073" s="2" t="str">
        <f aca="false">IF(F1073&gt;=Parámetros!$B$7,"Envío gratis (obligatorio en Mercado Libre)",Parámetros!$B$31)</f>
        <v>A cargo del comprador</v>
      </c>
      <c r="M1073" s="10" t="str">
        <f aca="false">Parámetros!$B$32</f>
        <v>No acepto</v>
      </c>
      <c r="N1073" s="10" t="str">
        <f aca="false">Parámetros!$B$33</f>
        <v>Sin garantía</v>
      </c>
      <c r="O1073" s="2" t="s">
        <v>12631</v>
      </c>
      <c r="P1073" s="2" t="s">
        <v>8036</v>
      </c>
      <c r="Q1073" s="2" t="s">
        <v>8036</v>
      </c>
      <c r="R1073" s="2"/>
      <c r="S1073" s="2" t="s">
        <v>12632</v>
      </c>
      <c r="T1073" s="2" t="s">
        <v>12633</v>
      </c>
      <c r="U1073" s="2" t="n">
        <v>270</v>
      </c>
      <c r="V1073" s="2" t="s">
        <v>77</v>
      </c>
      <c r="W1073" s="2" t="n">
        <v>3</v>
      </c>
      <c r="X1073" s="2"/>
      <c r="Y1073" s="2"/>
      <c r="Z1073" s="2"/>
      <c r="AA1073" s="2" t="s">
        <v>10860</v>
      </c>
      <c r="AB1073" s="2"/>
      <c r="AC1073" s="2"/>
      <c r="AD1073" s="2"/>
      <c r="AE1073" s="2"/>
      <c r="AF1073" s="2"/>
      <c r="AG1073" s="2" t="s">
        <v>12634</v>
      </c>
      <c r="AH1073" s="2" t="s">
        <v>12635</v>
      </c>
      <c r="AI1073" s="2"/>
      <c r="AJ1073" s="2"/>
      <c r="AK1073" s="2"/>
      <c r="AL1073" s="2"/>
      <c r="AM1073" s="2"/>
      <c r="AN1073" s="2" t="s">
        <v>175</v>
      </c>
      <c r="AO1073" s="2" t="s">
        <v>12636</v>
      </c>
      <c r="AP1073" s="2" t="s">
        <v>89</v>
      </c>
    </row>
    <row r="1074" customFormat="false" ht="15" hidden="false" customHeight="false" outlineLevel="0" collapsed="false">
      <c r="A1074" s="8" t="s">
        <v>12637</v>
      </c>
      <c r="B1074" s="8" t="s">
        <v>12637</v>
      </c>
      <c r="C1074" s="2" t="s">
        <v>12638</v>
      </c>
      <c r="D1074" s="2" t="s">
        <v>303</v>
      </c>
      <c r="E1074" s="2" t="s">
        <v>304</v>
      </c>
      <c r="F1074" s="9" t="n">
        <f aca="false">Precios!R1074</f>
        <v>759.48</v>
      </c>
      <c r="G1074" s="2" t="n">
        <v>40</v>
      </c>
      <c r="H1074" s="10" t="str">
        <f aca="false">Parámetros!$B$28</f>
        <v>Nuevo</v>
      </c>
      <c r="I1074" s="10" t="str">
        <f aca="false">Parámetros!$B$29</f>
        <v>Clásica</v>
      </c>
      <c r="J1074" s="11" t="s">
        <v>12639</v>
      </c>
      <c r="K1074" s="10" t="str">
        <f aca="false">Parámetros!$B$30</f>
        <v>Mercado Envíos</v>
      </c>
      <c r="L1074" s="2" t="str">
        <f aca="false">IF(F1074&gt;=Parámetros!$B$7,"Envío gratis (obligatorio en Mercado Libre)",Parámetros!$B$31)</f>
        <v>Envío gratis (obligatorio en Mercado Libre)</v>
      </c>
      <c r="M1074" s="10" t="str">
        <f aca="false">Parámetros!$B$32</f>
        <v>No acepto</v>
      </c>
      <c r="N1074" s="10" t="str">
        <f aca="false">Parámetros!$B$33</f>
        <v>Sin garantía</v>
      </c>
      <c r="O1074" s="2" t="s">
        <v>12640</v>
      </c>
      <c r="P1074" s="2" t="s">
        <v>12641</v>
      </c>
      <c r="Q1074" s="2" t="s">
        <v>3430</v>
      </c>
      <c r="R1074" s="2" t="s">
        <v>12642</v>
      </c>
      <c r="S1074" s="2" t="s">
        <v>12643</v>
      </c>
      <c r="T1074" s="2" t="s">
        <v>8612</v>
      </c>
      <c r="U1074" s="2" t="n">
        <v>60</v>
      </c>
      <c r="V1074" s="2" t="s">
        <v>133</v>
      </c>
      <c r="W1074" s="2" t="n">
        <v>60</v>
      </c>
      <c r="X1074" s="2"/>
      <c r="Y1074" s="2"/>
      <c r="Z1074" s="2"/>
      <c r="AA1074" s="2"/>
      <c r="AB1074" s="2"/>
      <c r="AC1074" s="2"/>
      <c r="AD1074" s="2" t="s">
        <v>566</v>
      </c>
      <c r="AE1074" s="2"/>
      <c r="AF1074" s="2"/>
      <c r="AG1074" s="2" t="s">
        <v>12644</v>
      </c>
      <c r="AH1074" s="2" t="s">
        <v>12645</v>
      </c>
      <c r="AI1074" s="2" t="s">
        <v>12646</v>
      </c>
      <c r="AJ1074" s="2" t="s">
        <v>12647</v>
      </c>
      <c r="AK1074" s="2" t="s">
        <v>12648</v>
      </c>
      <c r="AL1074" s="2"/>
      <c r="AM1074" s="2"/>
      <c r="AN1074" s="2" t="s">
        <v>87</v>
      </c>
      <c r="AO1074" s="2" t="s">
        <v>12649</v>
      </c>
      <c r="AP1074" s="2" t="s">
        <v>89</v>
      </c>
    </row>
    <row r="1075" customFormat="false" ht="15" hidden="false" customHeight="false" outlineLevel="0" collapsed="false">
      <c r="A1075" s="8" t="s">
        <v>12650</v>
      </c>
      <c r="B1075" s="8" t="s">
        <v>12650</v>
      </c>
      <c r="C1075" s="2" t="s">
        <v>12651</v>
      </c>
      <c r="D1075" s="2" t="s">
        <v>750</v>
      </c>
      <c r="E1075" s="2" t="s">
        <v>751</v>
      </c>
      <c r="F1075" s="9" t="n">
        <f aca="false">Precios!R1075</f>
        <v>468.26</v>
      </c>
      <c r="G1075" s="2" t="n">
        <v>45</v>
      </c>
      <c r="H1075" s="10" t="str">
        <f aca="false">Parámetros!$B$28</f>
        <v>Nuevo</v>
      </c>
      <c r="I1075" s="10" t="str">
        <f aca="false">Parámetros!$B$29</f>
        <v>Clásica</v>
      </c>
      <c r="J1075" s="11" t="s">
        <v>12652</v>
      </c>
      <c r="K1075" s="10" t="str">
        <f aca="false">Parámetros!$B$30</f>
        <v>Mercado Envíos</v>
      </c>
      <c r="L1075" s="2" t="str">
        <f aca="false">IF(F1075&gt;=Parámetros!$B$7,"Envío gratis (obligatorio en Mercado Libre)",Parámetros!$B$31)</f>
        <v>Envío gratis (obligatorio en Mercado Libre)</v>
      </c>
      <c r="M1075" s="10" t="str">
        <f aca="false">Parámetros!$B$32</f>
        <v>No acepto</v>
      </c>
      <c r="N1075" s="10" t="str">
        <f aca="false">Parámetros!$B$33</f>
        <v>Sin garantía</v>
      </c>
      <c r="O1075" s="2" t="s">
        <v>12653</v>
      </c>
      <c r="P1075" s="2" t="s">
        <v>12654</v>
      </c>
      <c r="Q1075" s="2" t="s">
        <v>1734</v>
      </c>
      <c r="R1075" s="2"/>
      <c r="S1075" s="2"/>
      <c r="T1075" s="2" t="s">
        <v>12655</v>
      </c>
      <c r="U1075" s="2" t="n">
        <v>225</v>
      </c>
      <c r="V1075" s="2" t="s">
        <v>77</v>
      </c>
      <c r="W1075" s="2" t="n">
        <v>1</v>
      </c>
      <c r="X1075" s="2" t="s">
        <v>12656</v>
      </c>
      <c r="Y1075" s="2" t="s">
        <v>12657</v>
      </c>
      <c r="Z1075" s="2" t="s">
        <v>136</v>
      </c>
      <c r="AA1075" s="2"/>
      <c r="AB1075" s="2"/>
      <c r="AC1075" s="2"/>
      <c r="AD1075" s="2"/>
      <c r="AE1075" s="2"/>
      <c r="AF1075" s="2" t="s">
        <v>12658</v>
      </c>
      <c r="AG1075" s="2" t="s">
        <v>12659</v>
      </c>
      <c r="AH1075" s="2" t="s">
        <v>12660</v>
      </c>
      <c r="AI1075" s="2" t="s">
        <v>12661</v>
      </c>
      <c r="AJ1075" s="2" t="s">
        <v>12662</v>
      </c>
      <c r="AK1075" s="2"/>
      <c r="AL1075" s="2"/>
      <c r="AM1075" s="2"/>
      <c r="AN1075" s="2" t="s">
        <v>87</v>
      </c>
      <c r="AO1075" s="2" t="s">
        <v>12663</v>
      </c>
      <c r="AP1075" s="2" t="s">
        <v>89</v>
      </c>
    </row>
    <row r="1076" customFormat="false" ht="15" hidden="false" customHeight="false" outlineLevel="0" collapsed="false">
      <c r="A1076" s="8" t="s">
        <v>12664</v>
      </c>
      <c r="B1076" s="8" t="s">
        <v>12664</v>
      </c>
      <c r="C1076" s="2" t="s">
        <v>12665</v>
      </c>
      <c r="D1076" s="2" t="s">
        <v>470</v>
      </c>
      <c r="E1076" s="2" t="s">
        <v>471</v>
      </c>
      <c r="F1076" s="9" t="n">
        <f aca="false">Precios!R1076</f>
        <v>248</v>
      </c>
      <c r="G1076" s="2" t="n">
        <v>156</v>
      </c>
      <c r="H1076" s="10" t="str">
        <f aca="false">Parámetros!$B$28</f>
        <v>Nuevo</v>
      </c>
      <c r="I1076" s="10" t="str">
        <f aca="false">Parámetros!$B$29</f>
        <v>Clásica</v>
      </c>
      <c r="J1076" s="11" t="s">
        <v>12666</v>
      </c>
      <c r="K1076" s="10" t="str">
        <f aca="false">Parámetros!$B$30</f>
        <v>Mercado Envíos</v>
      </c>
      <c r="L1076" s="2" t="str">
        <f aca="false">IF(F1076&gt;=Parámetros!$B$7,"Envío gratis (obligatorio en Mercado Libre)",Parámetros!$B$31)</f>
        <v>A cargo del comprador</v>
      </c>
      <c r="M1076" s="10" t="str">
        <f aca="false">Parámetros!$B$32</f>
        <v>No acepto</v>
      </c>
      <c r="N1076" s="10" t="str">
        <f aca="false">Parámetros!$B$33</f>
        <v>Sin garantía</v>
      </c>
      <c r="O1076" s="2" t="s">
        <v>12667</v>
      </c>
      <c r="P1076" s="2" t="s">
        <v>2312</v>
      </c>
      <c r="Q1076" s="2" t="s">
        <v>541</v>
      </c>
      <c r="R1076" s="2" t="s">
        <v>6480</v>
      </c>
      <c r="S1076" s="2" t="s">
        <v>102</v>
      </c>
      <c r="T1076" s="2" t="s">
        <v>12668</v>
      </c>
      <c r="U1076" s="2" t="n">
        <v>70</v>
      </c>
      <c r="V1076" s="2" t="s">
        <v>100</v>
      </c>
      <c r="W1076" s="2" t="n">
        <v>1</v>
      </c>
      <c r="X1076" s="2"/>
      <c r="Y1076" s="2"/>
      <c r="Z1076" s="2"/>
      <c r="AA1076" s="2"/>
      <c r="AB1076" s="2"/>
      <c r="AC1076" s="2" t="s">
        <v>102</v>
      </c>
      <c r="AD1076" s="2"/>
      <c r="AE1076" s="2"/>
      <c r="AF1076" s="2"/>
      <c r="AG1076" s="2" t="s">
        <v>12669</v>
      </c>
      <c r="AH1076" s="2" t="s">
        <v>12670</v>
      </c>
      <c r="AI1076" s="2" t="s">
        <v>12671</v>
      </c>
      <c r="AJ1076" s="2"/>
      <c r="AK1076" s="2"/>
      <c r="AL1076" s="2"/>
      <c r="AM1076" s="2"/>
      <c r="AN1076" s="2" t="s">
        <v>87</v>
      </c>
      <c r="AO1076" s="2" t="s">
        <v>12672</v>
      </c>
      <c r="AP1076" s="2" t="s">
        <v>89</v>
      </c>
    </row>
    <row r="1077" customFormat="false" ht="15" hidden="false" customHeight="false" outlineLevel="0" collapsed="false">
      <c r="A1077" s="8" t="s">
        <v>12673</v>
      </c>
      <c r="B1077" s="8" t="s">
        <v>12673</v>
      </c>
      <c r="C1077" s="2" t="s">
        <v>12674</v>
      </c>
      <c r="D1077" s="2" t="s">
        <v>12675</v>
      </c>
      <c r="E1077" s="2" t="s">
        <v>12676</v>
      </c>
      <c r="F1077" s="9" t="n">
        <f aca="false">Precios!R1077</f>
        <v>85</v>
      </c>
      <c r="G1077" s="2" t="n">
        <v>551</v>
      </c>
      <c r="H1077" s="10" t="str">
        <f aca="false">Parámetros!$B$28</f>
        <v>Nuevo</v>
      </c>
      <c r="I1077" s="10" t="str">
        <f aca="false">Parámetros!$B$29</f>
        <v>Clásica</v>
      </c>
      <c r="J1077" s="11" t="s">
        <v>12677</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t="s">
        <v>12678</v>
      </c>
      <c r="P1077" s="2" t="s">
        <v>12679</v>
      </c>
      <c r="Q1077" s="2" t="s">
        <v>12679</v>
      </c>
      <c r="R1077" s="2"/>
      <c r="S1077" s="2" t="s">
        <v>12680</v>
      </c>
      <c r="T1077" s="2" t="s">
        <v>12681</v>
      </c>
      <c r="U1077" s="2" t="n">
        <v>1</v>
      </c>
      <c r="V1077" s="2" t="s">
        <v>9383</v>
      </c>
      <c r="W1077" s="2" t="n">
        <v>1</v>
      </c>
      <c r="X1077" s="2"/>
      <c r="Y1077" s="2"/>
      <c r="Z1077" s="2"/>
      <c r="AA1077" s="2"/>
      <c r="AB1077" s="2"/>
      <c r="AC1077" s="2"/>
      <c r="AD1077" s="2"/>
      <c r="AE1077" s="2"/>
      <c r="AF1077" s="2"/>
      <c r="AG1077" s="2" t="s">
        <v>12682</v>
      </c>
      <c r="AH1077" s="2" t="s">
        <v>12683</v>
      </c>
      <c r="AI1077" s="2" t="s">
        <v>12684</v>
      </c>
      <c r="AJ1077" s="2" t="s">
        <v>12685</v>
      </c>
      <c r="AK1077" s="2"/>
      <c r="AL1077" s="2"/>
      <c r="AM1077" s="2"/>
      <c r="AN1077" s="2" t="s">
        <v>87</v>
      </c>
      <c r="AO1077" s="2" t="s">
        <v>12686</v>
      </c>
      <c r="AP1077" s="2" t="s">
        <v>89</v>
      </c>
    </row>
    <row r="1078" customFormat="false" ht="15" hidden="false" customHeight="false" outlineLevel="0" collapsed="false">
      <c r="A1078" s="8" t="s">
        <v>12687</v>
      </c>
      <c r="B1078" s="8" t="s">
        <v>12687</v>
      </c>
      <c r="C1078" s="2" t="s">
        <v>12688</v>
      </c>
      <c r="D1078" s="2" t="s">
        <v>6709</v>
      </c>
      <c r="E1078" s="2" t="s">
        <v>6710</v>
      </c>
      <c r="F1078" s="9" t="n">
        <f aca="false">Precios!R1078</f>
        <v>64</v>
      </c>
      <c r="G1078" s="2" t="n">
        <v>210</v>
      </c>
      <c r="H1078" s="10" t="str">
        <f aca="false">Parámetros!$B$28</f>
        <v>Nuevo</v>
      </c>
      <c r="I1078" s="10" t="str">
        <f aca="false">Parámetros!$B$29</f>
        <v>Clásica</v>
      </c>
      <c r="J1078" s="11" t="s">
        <v>12689</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c r="P1078" s="2" t="s">
        <v>6774</v>
      </c>
      <c r="Q1078" s="2" t="s">
        <v>6195</v>
      </c>
      <c r="R1078" s="2" t="s">
        <v>6775</v>
      </c>
      <c r="S1078" s="2" t="s">
        <v>475</v>
      </c>
      <c r="T1078" s="2" t="s">
        <v>12622</v>
      </c>
      <c r="U1078" s="2" t="n">
        <v>50</v>
      </c>
      <c r="V1078" s="2" t="s">
        <v>100</v>
      </c>
      <c r="W1078" s="2" t="n">
        <v>1</v>
      </c>
      <c r="X1078" s="2"/>
      <c r="Y1078" s="2"/>
      <c r="Z1078" s="2"/>
      <c r="AA1078" s="2"/>
      <c r="AB1078" s="2"/>
      <c r="AC1078" s="2"/>
      <c r="AD1078" s="2"/>
      <c r="AE1078" s="2"/>
      <c r="AF1078" s="2"/>
      <c r="AG1078" s="2" t="s">
        <v>12690</v>
      </c>
      <c r="AH1078" s="2" t="s">
        <v>12691</v>
      </c>
      <c r="AI1078" s="2" t="s">
        <v>12692</v>
      </c>
      <c r="AJ1078" s="2" t="s">
        <v>12693</v>
      </c>
      <c r="AK1078" s="2"/>
      <c r="AL1078" s="2"/>
      <c r="AM1078" s="2"/>
      <c r="AN1078" s="2" t="s">
        <v>175</v>
      </c>
      <c r="AO1078" s="2" t="s">
        <v>12694</v>
      </c>
      <c r="AP1078" s="2" t="s">
        <v>89</v>
      </c>
    </row>
    <row r="1079" customFormat="false" ht="15" hidden="false" customHeight="false" outlineLevel="0" collapsed="false">
      <c r="A1079" s="8" t="s">
        <v>12695</v>
      </c>
      <c r="B1079" s="8" t="s">
        <v>12695</v>
      </c>
      <c r="C1079" s="2" t="s">
        <v>12696</v>
      </c>
      <c r="D1079" s="2" t="s">
        <v>10224</v>
      </c>
      <c r="E1079" s="2" t="s">
        <v>10225</v>
      </c>
      <c r="F1079" s="9" t="n">
        <f aca="false">Precios!R1079</f>
        <v>178.21</v>
      </c>
      <c r="G1079" s="2" t="n">
        <v>333</v>
      </c>
      <c r="H1079" s="10" t="str">
        <f aca="false">Parámetros!$B$28</f>
        <v>Nuevo</v>
      </c>
      <c r="I1079" s="10" t="str">
        <f aca="false">Parámetros!$B$29</f>
        <v>Clásica</v>
      </c>
      <c r="J1079" s="11" t="s">
        <v>12697</v>
      </c>
      <c r="K1079" s="10" t="str">
        <f aca="false">Parámetros!$B$30</f>
        <v>Mercado Envíos</v>
      </c>
      <c r="L1079" s="2" t="str">
        <f aca="false">IF(F1079&gt;=Parámetros!$B$7,"Envío gratis (obligatorio en Mercado Libre)",Parámetros!$B$31)</f>
        <v>A cargo del comprador</v>
      </c>
      <c r="M1079" s="10" t="str">
        <f aca="false">Parámetros!$B$32</f>
        <v>No acepto</v>
      </c>
      <c r="N1079" s="10" t="str">
        <f aca="false">Parámetros!$B$33</f>
        <v>Sin garantía</v>
      </c>
      <c r="O1079" s="2" t="s">
        <v>12698</v>
      </c>
      <c r="P1079" s="2" t="s">
        <v>3444</v>
      </c>
      <c r="Q1079" s="2" t="s">
        <v>617</v>
      </c>
      <c r="R1079" s="2" t="s">
        <v>5464</v>
      </c>
      <c r="S1079" s="2" t="s">
        <v>12699</v>
      </c>
      <c r="T1079" s="2" t="s">
        <v>6496</v>
      </c>
      <c r="U1079" s="2" t="n">
        <v>400</v>
      </c>
      <c r="V1079" s="2" t="s">
        <v>77</v>
      </c>
      <c r="W1079" s="2" t="n">
        <v>1</v>
      </c>
      <c r="X1079" s="2"/>
      <c r="Y1079" s="2"/>
      <c r="Z1079" s="2"/>
      <c r="AA1079" s="2"/>
      <c r="AB1079" s="2"/>
      <c r="AC1079" s="2"/>
      <c r="AD1079" s="2"/>
      <c r="AE1079" s="2" t="s">
        <v>12700</v>
      </c>
      <c r="AF1079" s="2"/>
      <c r="AG1079" s="2" t="s">
        <v>12701</v>
      </c>
      <c r="AH1079" s="2" t="s">
        <v>12702</v>
      </c>
      <c r="AI1079" s="2" t="s">
        <v>12703</v>
      </c>
      <c r="AJ1079" s="2"/>
      <c r="AK1079" s="2"/>
      <c r="AL1079" s="2"/>
      <c r="AM1079" s="2"/>
      <c r="AN1079" s="2" t="s">
        <v>175</v>
      </c>
      <c r="AO1079" s="2" t="s">
        <v>12704</v>
      </c>
      <c r="AP1079" s="2" t="s">
        <v>89</v>
      </c>
    </row>
    <row r="1080" customFormat="false" ht="15" hidden="false" customHeight="false" outlineLevel="0" collapsed="false">
      <c r="A1080" s="8" t="s">
        <v>12705</v>
      </c>
      <c r="B1080" s="8" t="s">
        <v>12705</v>
      </c>
      <c r="C1080" s="2" t="s">
        <v>12706</v>
      </c>
      <c r="D1080" s="2" t="s">
        <v>4258</v>
      </c>
      <c r="E1080" s="2" t="s">
        <v>4259</v>
      </c>
      <c r="F1080" s="9" t="n">
        <f aca="false">Precios!R1080</f>
        <v>139</v>
      </c>
      <c r="G1080" s="2" t="n">
        <v>184</v>
      </c>
      <c r="H1080" s="10" t="str">
        <f aca="false">Parámetros!$B$28</f>
        <v>Nuevo</v>
      </c>
      <c r="I1080" s="10" t="str">
        <f aca="false">Parámetros!$B$29</f>
        <v>Clásica</v>
      </c>
      <c r="J1080" s="11" t="s">
        <v>12707</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t="s">
        <v>12708</v>
      </c>
      <c r="P1080" s="2" t="s">
        <v>9358</v>
      </c>
      <c r="Q1080" s="2" t="s">
        <v>791</v>
      </c>
      <c r="R1080" s="2"/>
      <c r="S1080" s="2"/>
      <c r="T1080" s="2" t="s">
        <v>12709</v>
      </c>
      <c r="U1080" s="2" t="n">
        <v>28</v>
      </c>
      <c r="V1080" s="2" t="s">
        <v>100</v>
      </c>
      <c r="W1080" s="2" t="n">
        <v>1</v>
      </c>
      <c r="X1080" s="2" t="s">
        <v>12710</v>
      </c>
      <c r="Y1080" s="2"/>
      <c r="Z1080" s="2" t="s">
        <v>341</v>
      </c>
      <c r="AA1080" s="2"/>
      <c r="AB1080" s="2"/>
      <c r="AC1080" s="2"/>
      <c r="AD1080" s="2"/>
      <c r="AE1080" s="2"/>
      <c r="AF1080" s="2" t="s">
        <v>12711</v>
      </c>
      <c r="AG1080" s="2" t="s">
        <v>12712</v>
      </c>
      <c r="AH1080" s="2" t="s">
        <v>12713</v>
      </c>
      <c r="AI1080" s="2" t="s">
        <v>12714</v>
      </c>
      <c r="AJ1080" s="2"/>
      <c r="AK1080" s="2"/>
      <c r="AL1080" s="2"/>
      <c r="AM1080" s="2"/>
      <c r="AN1080" s="2" t="s">
        <v>87</v>
      </c>
      <c r="AO1080" s="2" t="s">
        <v>12715</v>
      </c>
      <c r="AP1080" s="2" t="s">
        <v>89</v>
      </c>
    </row>
    <row r="1081" customFormat="false" ht="15" hidden="false" customHeight="false" outlineLevel="0" collapsed="false">
      <c r="A1081" s="8" t="s">
        <v>12716</v>
      </c>
      <c r="B1081" s="8" t="s">
        <v>12716</v>
      </c>
      <c r="C1081" s="2" t="s">
        <v>12717</v>
      </c>
      <c r="D1081" s="2" t="s">
        <v>750</v>
      </c>
      <c r="E1081" s="2" t="s">
        <v>751</v>
      </c>
      <c r="F1081" s="9" t="n">
        <f aca="false">Precios!R1081</f>
        <v>378</v>
      </c>
      <c r="G1081" s="2" t="n">
        <v>4</v>
      </c>
      <c r="H1081" s="10" t="str">
        <f aca="false">Parámetros!$B$28</f>
        <v>Nuevo</v>
      </c>
      <c r="I1081" s="10" t="str">
        <f aca="false">Parámetros!$B$29</f>
        <v>Clásica</v>
      </c>
      <c r="J1081" s="11" t="s">
        <v>12718</v>
      </c>
      <c r="K1081" s="10" t="str">
        <f aca="false">Parámetros!$B$30</f>
        <v>Mercado Envíos</v>
      </c>
      <c r="L1081" s="2" t="str">
        <f aca="false">IF(F1081&gt;=Parámetros!$B$7,"Envío gratis (obligatorio en Mercado Libre)",Parámetros!$B$31)</f>
        <v>Envío gratis (obligatorio en Mercado Libre)</v>
      </c>
      <c r="M1081" s="10" t="str">
        <f aca="false">Parámetros!$B$32</f>
        <v>No acepto</v>
      </c>
      <c r="N1081" s="10" t="str">
        <f aca="false">Parámetros!$B$33</f>
        <v>Sin garantía</v>
      </c>
      <c r="O1081" s="2" t="s">
        <v>12719</v>
      </c>
      <c r="P1081" s="2" t="s">
        <v>12720</v>
      </c>
      <c r="Q1081" s="2" t="s">
        <v>3066</v>
      </c>
      <c r="R1081" s="2"/>
      <c r="S1081" s="2"/>
      <c r="T1081" s="2" t="s">
        <v>6401</v>
      </c>
      <c r="U1081" s="2" t="n">
        <v>120</v>
      </c>
      <c r="V1081" s="2" t="s">
        <v>77</v>
      </c>
      <c r="W1081" s="2" t="n">
        <v>1</v>
      </c>
      <c r="X1081" s="2" t="s">
        <v>12721</v>
      </c>
      <c r="Y1081" s="2" t="s">
        <v>12722</v>
      </c>
      <c r="Z1081" s="2" t="s">
        <v>136</v>
      </c>
      <c r="AA1081" s="2"/>
      <c r="AB1081" s="2"/>
      <c r="AC1081" s="2"/>
      <c r="AD1081" s="2"/>
      <c r="AE1081" s="2"/>
      <c r="AF1081" s="2"/>
      <c r="AG1081" s="2" t="s">
        <v>12723</v>
      </c>
      <c r="AH1081" s="2" t="s">
        <v>12724</v>
      </c>
      <c r="AI1081" s="2" t="s">
        <v>12725</v>
      </c>
      <c r="AJ1081" s="2" t="s">
        <v>12726</v>
      </c>
      <c r="AK1081" s="2"/>
      <c r="AL1081" s="2"/>
      <c r="AM1081" s="2"/>
      <c r="AN1081" s="2" t="s">
        <v>87</v>
      </c>
      <c r="AO1081" s="2" t="s">
        <v>12727</v>
      </c>
      <c r="AP1081" s="2" t="s">
        <v>89</v>
      </c>
    </row>
    <row r="1082" customFormat="false" ht="15" hidden="false" customHeight="false" outlineLevel="0" collapsed="false">
      <c r="A1082" s="8" t="s">
        <v>12728</v>
      </c>
      <c r="B1082" s="8" t="s">
        <v>12728</v>
      </c>
      <c r="C1082" s="2" t="s">
        <v>12729</v>
      </c>
      <c r="D1082" s="2" t="s">
        <v>124</v>
      </c>
      <c r="E1082" s="2" t="s">
        <v>125</v>
      </c>
      <c r="F1082" s="9" t="n">
        <f aca="false">Precios!R1082</f>
        <v>585.08</v>
      </c>
      <c r="G1082" s="2" t="n">
        <v>29</v>
      </c>
      <c r="H1082" s="10" t="str">
        <f aca="false">Parámetros!$B$28</f>
        <v>Nuevo</v>
      </c>
      <c r="I1082" s="10" t="str">
        <f aca="false">Parámetros!$B$29</f>
        <v>Clásica</v>
      </c>
      <c r="J1082" s="11" t="s">
        <v>12730</v>
      </c>
      <c r="K1082" s="10" t="str">
        <f aca="false">Parámetros!$B$30</f>
        <v>Mercado Envíos</v>
      </c>
      <c r="L1082" s="2" t="str">
        <f aca="false">IF(F1082&gt;=Parámetros!$B$7,"Envío gratis (obligatorio en Mercado Libre)",Parámetros!$B$31)</f>
        <v>Envío gratis (obligatorio en Mercado Libre)</v>
      </c>
      <c r="M1082" s="10" t="str">
        <f aca="false">Parámetros!$B$32</f>
        <v>No acepto</v>
      </c>
      <c r="N1082" s="10" t="str">
        <f aca="false">Parámetros!$B$33</f>
        <v>Sin garantía</v>
      </c>
      <c r="O1082" s="2" t="s">
        <v>12731</v>
      </c>
      <c r="P1082" s="2" t="s">
        <v>12732</v>
      </c>
      <c r="Q1082" s="2" t="s">
        <v>2266</v>
      </c>
      <c r="R1082" s="2"/>
      <c r="S1082" s="2"/>
      <c r="T1082" s="2" t="s">
        <v>12733</v>
      </c>
      <c r="U1082" s="2" t="n">
        <v>3</v>
      </c>
      <c r="V1082" s="2" t="s">
        <v>757</v>
      </c>
      <c r="W1082" s="2" t="n">
        <v>3</v>
      </c>
      <c r="X1082" s="2" t="s">
        <v>12734</v>
      </c>
      <c r="Y1082" s="2" t="s">
        <v>759</v>
      </c>
      <c r="Z1082" s="2" t="s">
        <v>80</v>
      </c>
      <c r="AA1082" s="2"/>
      <c r="AB1082" s="2"/>
      <c r="AC1082" s="2"/>
      <c r="AD1082" s="2"/>
      <c r="AE1082" s="2"/>
      <c r="AF1082" s="2"/>
      <c r="AG1082" s="2" t="s">
        <v>12735</v>
      </c>
      <c r="AH1082" s="2" t="s">
        <v>12736</v>
      </c>
      <c r="AI1082" s="2" t="s">
        <v>12737</v>
      </c>
      <c r="AJ1082" s="2"/>
      <c r="AK1082" s="2"/>
      <c r="AL1082" s="2"/>
      <c r="AM1082" s="2"/>
      <c r="AN1082" s="2" t="s">
        <v>87</v>
      </c>
      <c r="AO1082" s="2" t="s">
        <v>12738</v>
      </c>
      <c r="AP1082" s="2" t="s">
        <v>89</v>
      </c>
    </row>
    <row r="1083" customFormat="false" ht="15" hidden="false" customHeight="false" outlineLevel="0" collapsed="false">
      <c r="A1083" s="8" t="s">
        <v>12739</v>
      </c>
      <c r="B1083" s="8" t="s">
        <v>12739</v>
      </c>
      <c r="C1083" s="2" t="s">
        <v>12740</v>
      </c>
      <c r="D1083" s="2" t="s">
        <v>6709</v>
      </c>
      <c r="E1083" s="2" t="s">
        <v>6710</v>
      </c>
      <c r="F1083" s="9" t="n">
        <f aca="false">Precios!R1083</f>
        <v>96</v>
      </c>
      <c r="G1083" s="2" t="n">
        <v>420</v>
      </c>
      <c r="H1083" s="10" t="str">
        <f aca="false">Parámetros!$B$28</f>
        <v>Nuevo</v>
      </c>
      <c r="I1083" s="10" t="str">
        <f aca="false">Parámetros!$B$29</f>
        <v>Clásica</v>
      </c>
      <c r="J1083" s="11" t="s">
        <v>12741</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t="s">
        <v>12742</v>
      </c>
      <c r="P1083" s="2" t="s">
        <v>7472</v>
      </c>
      <c r="Q1083" s="2" t="s">
        <v>617</v>
      </c>
      <c r="R1083" s="2" t="s">
        <v>12743</v>
      </c>
      <c r="S1083" s="2" t="s">
        <v>11224</v>
      </c>
      <c r="T1083" s="2" t="s">
        <v>3457</v>
      </c>
      <c r="U1083" s="2" t="n">
        <v>150</v>
      </c>
      <c r="V1083" s="2" t="s">
        <v>77</v>
      </c>
      <c r="W1083" s="2" t="n">
        <v>1</v>
      </c>
      <c r="X1083" s="2"/>
      <c r="Y1083" s="2"/>
      <c r="Z1083" s="2"/>
      <c r="AA1083" s="2"/>
      <c r="AB1083" s="2"/>
      <c r="AC1083" s="2"/>
      <c r="AD1083" s="2" t="s">
        <v>566</v>
      </c>
      <c r="AE1083" s="2"/>
      <c r="AF1083" s="2"/>
      <c r="AG1083" s="2" t="s">
        <v>12744</v>
      </c>
      <c r="AH1083" s="2" t="s">
        <v>12745</v>
      </c>
      <c r="AI1083" s="2" t="s">
        <v>12746</v>
      </c>
      <c r="AJ1083" s="2"/>
      <c r="AK1083" s="2"/>
      <c r="AL1083" s="2"/>
      <c r="AM1083" s="2"/>
      <c r="AN1083" s="2" t="s">
        <v>175</v>
      </c>
      <c r="AO1083" s="2" t="s">
        <v>12747</v>
      </c>
      <c r="AP1083" s="2" t="s">
        <v>89</v>
      </c>
    </row>
    <row r="1084" customFormat="false" ht="15" hidden="false" customHeight="false" outlineLevel="0" collapsed="false">
      <c r="A1084" s="8" t="s">
        <v>12748</v>
      </c>
      <c r="B1084" s="8" t="s">
        <v>12748</v>
      </c>
      <c r="C1084" s="2" t="s">
        <v>12749</v>
      </c>
      <c r="D1084" s="2" t="s">
        <v>240</v>
      </c>
      <c r="E1084" s="2" t="s">
        <v>241</v>
      </c>
      <c r="F1084" s="9" t="n">
        <f aca="false">Precios!R1084</f>
        <v>224</v>
      </c>
      <c r="G1084" s="2" t="n">
        <v>111</v>
      </c>
      <c r="H1084" s="10" t="str">
        <f aca="false">Parámetros!$B$28</f>
        <v>Nuevo</v>
      </c>
      <c r="I1084" s="10" t="str">
        <f aca="false">Parámetros!$B$29</f>
        <v>Clásica</v>
      </c>
      <c r="J1084" s="11" t="s">
        <v>12750</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t="s">
        <v>12751</v>
      </c>
      <c r="P1084" s="2" t="s">
        <v>128</v>
      </c>
      <c r="Q1084" s="2" t="s">
        <v>129</v>
      </c>
      <c r="R1084" s="2"/>
      <c r="S1084" s="2" t="s">
        <v>8224</v>
      </c>
      <c r="T1084" s="2" t="s">
        <v>12752</v>
      </c>
      <c r="U1084" s="2" t="n">
        <v>60</v>
      </c>
      <c r="V1084" s="2" t="s">
        <v>133</v>
      </c>
      <c r="W1084" s="2" t="n">
        <v>60</v>
      </c>
      <c r="X1084" s="2" t="s">
        <v>134</v>
      </c>
      <c r="Y1084" s="2" t="s">
        <v>451</v>
      </c>
      <c r="Z1084" s="2" t="s">
        <v>136</v>
      </c>
      <c r="AA1084" s="2" t="s">
        <v>81</v>
      </c>
      <c r="AB1084" s="2"/>
      <c r="AC1084" s="2"/>
      <c r="AD1084" s="2"/>
      <c r="AE1084" s="2"/>
      <c r="AF1084" s="2"/>
      <c r="AG1084" s="2" t="s">
        <v>10471</v>
      </c>
      <c r="AH1084" s="2" t="s">
        <v>12753</v>
      </c>
      <c r="AI1084" s="2"/>
      <c r="AJ1084" s="2"/>
      <c r="AK1084" s="2"/>
      <c r="AL1084" s="2"/>
      <c r="AM1084" s="2"/>
      <c r="AN1084" s="2" t="s">
        <v>87</v>
      </c>
      <c r="AO1084" s="2" t="s">
        <v>12754</v>
      </c>
      <c r="AP1084" s="2" t="s">
        <v>89</v>
      </c>
    </row>
    <row r="1085" customFormat="false" ht="15" hidden="false" customHeight="false" outlineLevel="0" collapsed="false">
      <c r="A1085" s="8" t="s">
        <v>12755</v>
      </c>
      <c r="B1085" s="8" t="s">
        <v>12755</v>
      </c>
      <c r="C1085" s="2" t="s">
        <v>12756</v>
      </c>
      <c r="D1085" s="2" t="s">
        <v>4645</v>
      </c>
      <c r="E1085" s="2" t="s">
        <v>4646</v>
      </c>
      <c r="F1085" s="9" t="n">
        <f aca="false">Precios!R1085</f>
        <v>198</v>
      </c>
      <c r="G1085" s="2" t="n">
        <v>27</v>
      </c>
      <c r="H1085" s="10" t="str">
        <f aca="false">Parámetros!$B$28</f>
        <v>Nuevo</v>
      </c>
      <c r="I1085" s="10" t="str">
        <f aca="false">Parámetros!$B$29</f>
        <v>Clásica</v>
      </c>
      <c r="J1085" s="11" t="s">
        <v>12757</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t="s">
        <v>12758</v>
      </c>
      <c r="P1085" s="2" t="s">
        <v>616</v>
      </c>
      <c r="Q1085" s="2" t="s">
        <v>617</v>
      </c>
      <c r="R1085" s="2" t="s">
        <v>12759</v>
      </c>
      <c r="S1085" s="2" t="s">
        <v>8345</v>
      </c>
      <c r="T1085" s="2" t="s">
        <v>12760</v>
      </c>
      <c r="U1085" s="2" t="n">
        <v>2</v>
      </c>
      <c r="V1085" s="2" t="s">
        <v>171</v>
      </c>
      <c r="W1085" s="2" t="n">
        <v>2</v>
      </c>
      <c r="X1085" s="2"/>
      <c r="Y1085" s="2"/>
      <c r="Z1085" s="2"/>
      <c r="AA1085" s="2"/>
      <c r="AB1085" s="2"/>
      <c r="AC1085" s="2"/>
      <c r="AD1085" s="2"/>
      <c r="AE1085" s="2"/>
      <c r="AF1085" s="2"/>
      <c r="AG1085" s="2" t="s">
        <v>12761</v>
      </c>
      <c r="AH1085" s="2" t="s">
        <v>12762</v>
      </c>
      <c r="AI1085" s="2" t="s">
        <v>12763</v>
      </c>
      <c r="AJ1085" s="2"/>
      <c r="AK1085" s="2"/>
      <c r="AL1085" s="2"/>
      <c r="AM1085" s="2"/>
      <c r="AN1085" s="2" t="s">
        <v>175</v>
      </c>
      <c r="AO1085" s="2" t="s">
        <v>12764</v>
      </c>
      <c r="AP1085" s="2" t="s">
        <v>89</v>
      </c>
    </row>
    <row r="1086" customFormat="false" ht="15" hidden="false" customHeight="false" outlineLevel="0" collapsed="false">
      <c r="A1086" s="8" t="s">
        <v>12765</v>
      </c>
      <c r="B1086" s="8" t="s">
        <v>12765</v>
      </c>
      <c r="C1086" s="2" t="s">
        <v>12766</v>
      </c>
      <c r="D1086" s="2" t="s">
        <v>6709</v>
      </c>
      <c r="E1086" s="2" t="s">
        <v>6710</v>
      </c>
      <c r="F1086" s="9" t="n">
        <f aca="false">Precios!R1086</f>
        <v>228.87</v>
      </c>
      <c r="G1086" s="2" t="n">
        <v>434</v>
      </c>
      <c r="H1086" s="10" t="str">
        <f aca="false">Parámetros!$B$28</f>
        <v>Nuevo</v>
      </c>
      <c r="I1086" s="10" t="str">
        <f aca="false">Parámetros!$B$29</f>
        <v>Clásica</v>
      </c>
      <c r="J1086" s="11" t="s">
        <v>12767</v>
      </c>
      <c r="K1086" s="10" t="str">
        <f aca="false">Parámetros!$B$30</f>
        <v>Mercado Envíos</v>
      </c>
      <c r="L1086" s="2" t="str">
        <f aca="false">IF(F1086&gt;=Parámetros!$B$7,"Envío gratis (obligatorio en Mercado Libre)",Parámetros!$B$31)</f>
        <v>A cargo del comprador</v>
      </c>
      <c r="M1086" s="10" t="str">
        <f aca="false">Parámetros!$B$32</f>
        <v>No acepto</v>
      </c>
      <c r="N1086" s="10" t="str">
        <f aca="false">Parámetros!$B$33</f>
        <v>Sin garantía</v>
      </c>
      <c r="O1086" s="2" t="s">
        <v>12768</v>
      </c>
      <c r="P1086" s="2" t="s">
        <v>7300</v>
      </c>
      <c r="Q1086" s="2" t="s">
        <v>617</v>
      </c>
      <c r="R1086" s="2"/>
      <c r="S1086" s="2" t="s">
        <v>12769</v>
      </c>
      <c r="T1086" s="2" t="s">
        <v>3457</v>
      </c>
      <c r="U1086" s="2" t="n">
        <v>159</v>
      </c>
      <c r="V1086" s="2" t="s">
        <v>77</v>
      </c>
      <c r="W1086" s="2" t="n">
        <v>1</v>
      </c>
      <c r="X1086" s="2"/>
      <c r="Y1086" s="2"/>
      <c r="Z1086" s="2"/>
      <c r="AA1086" s="2"/>
      <c r="AB1086" s="2"/>
      <c r="AC1086" s="2" t="s">
        <v>12769</v>
      </c>
      <c r="AD1086" s="2" t="s">
        <v>1101</v>
      </c>
      <c r="AE1086" s="2"/>
      <c r="AF1086" s="2"/>
      <c r="AG1086" s="2" t="s">
        <v>12770</v>
      </c>
      <c r="AH1086" s="2" t="s">
        <v>12771</v>
      </c>
      <c r="AI1086" s="2" t="s">
        <v>12772</v>
      </c>
      <c r="AJ1086" s="2"/>
      <c r="AK1086" s="2"/>
      <c r="AL1086" s="2"/>
      <c r="AM1086" s="2"/>
      <c r="AN1086" s="2" t="s">
        <v>175</v>
      </c>
      <c r="AO1086" s="2" t="s">
        <v>12773</v>
      </c>
      <c r="AP1086" s="2" t="s">
        <v>89</v>
      </c>
    </row>
    <row r="1087" customFormat="false" ht="15" hidden="false" customHeight="false" outlineLevel="0" collapsed="false">
      <c r="A1087" s="8" t="s">
        <v>12774</v>
      </c>
      <c r="B1087" s="8" t="s">
        <v>12774</v>
      </c>
      <c r="C1087" s="2" t="s">
        <v>12775</v>
      </c>
      <c r="D1087" s="2" t="s">
        <v>556</v>
      </c>
      <c r="E1087" s="2" t="s">
        <v>557</v>
      </c>
      <c r="F1087" s="9" t="n">
        <f aca="false">Precios!R1087</f>
        <v>1598</v>
      </c>
      <c r="G1087" s="2" t="n">
        <v>0</v>
      </c>
      <c r="H1087" s="10" t="str">
        <f aca="false">Parámetros!$B$28</f>
        <v>Nuevo</v>
      </c>
      <c r="I1087" s="10" t="str">
        <f aca="false">Parámetros!$B$29</f>
        <v>Clásica</v>
      </c>
      <c r="J1087" s="11" t="s">
        <v>12776</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t="s">
        <v>12777</v>
      </c>
      <c r="P1087" s="2" t="s">
        <v>12778</v>
      </c>
      <c r="Q1087" s="2" t="s">
        <v>129</v>
      </c>
      <c r="R1087" s="2"/>
      <c r="S1087" s="2"/>
      <c r="T1087" s="2" t="s">
        <v>6354</v>
      </c>
      <c r="U1087" s="2" t="n">
        <v>28</v>
      </c>
      <c r="V1087" s="2" t="s">
        <v>1736</v>
      </c>
      <c r="W1087" s="2" t="n">
        <v>28</v>
      </c>
      <c r="X1087" s="2" t="s">
        <v>12779</v>
      </c>
      <c r="Y1087" s="2" t="s">
        <v>12780</v>
      </c>
      <c r="Z1087" s="2" t="s">
        <v>136</v>
      </c>
      <c r="AA1087" s="2"/>
      <c r="AB1087" s="2"/>
      <c r="AC1087" s="2"/>
      <c r="AD1087" s="2" t="s">
        <v>566</v>
      </c>
      <c r="AE1087" s="2"/>
      <c r="AF1087" s="2"/>
      <c r="AG1087" s="2" t="s">
        <v>12781</v>
      </c>
      <c r="AH1087" s="2" t="s">
        <v>12782</v>
      </c>
      <c r="AI1087" s="2" t="s">
        <v>12783</v>
      </c>
      <c r="AJ1087" s="2" t="s">
        <v>12784</v>
      </c>
      <c r="AK1087" s="2"/>
      <c r="AL1087" s="2"/>
      <c r="AM1087" s="2"/>
      <c r="AN1087" s="2" t="s">
        <v>87</v>
      </c>
      <c r="AO1087" s="2" t="s">
        <v>12785</v>
      </c>
      <c r="AP1087" s="2" t="s">
        <v>89</v>
      </c>
    </row>
    <row r="1088" customFormat="false" ht="15" hidden="false" customHeight="false" outlineLevel="0" collapsed="false">
      <c r="A1088" s="8" t="s">
        <v>12786</v>
      </c>
      <c r="B1088" s="8" t="s">
        <v>12786</v>
      </c>
      <c r="C1088" s="2" t="s">
        <v>12787</v>
      </c>
      <c r="D1088" s="2" t="s">
        <v>240</v>
      </c>
      <c r="E1088" s="2" t="s">
        <v>241</v>
      </c>
      <c r="F1088" s="9" t="n">
        <f aca="false">Precios!R1088</f>
        <v>223</v>
      </c>
      <c r="G1088" s="2" t="n">
        <v>1</v>
      </c>
      <c r="H1088" s="10" t="str">
        <f aca="false">Parámetros!$B$28</f>
        <v>Nuevo</v>
      </c>
      <c r="I1088" s="10" t="str">
        <f aca="false">Parámetros!$B$29</f>
        <v>Clásica</v>
      </c>
      <c r="J1088" s="11" t="s">
        <v>12788</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t="s">
        <v>12789</v>
      </c>
      <c r="P1088" s="2" t="s">
        <v>12790</v>
      </c>
      <c r="Q1088" s="2" t="s">
        <v>129</v>
      </c>
      <c r="R1088" s="2" t="s">
        <v>12790</v>
      </c>
      <c r="S1088" s="2" t="s">
        <v>2913</v>
      </c>
      <c r="T1088" s="2" t="s">
        <v>6507</v>
      </c>
      <c r="U1088" s="2" t="n">
        <v>10</v>
      </c>
      <c r="V1088" s="2" t="s">
        <v>220</v>
      </c>
      <c r="W1088" s="2" t="n">
        <v>10</v>
      </c>
      <c r="X1088" s="2" t="s">
        <v>12791</v>
      </c>
      <c r="Y1088" s="2" t="s">
        <v>12792</v>
      </c>
      <c r="Z1088" s="2" t="s">
        <v>136</v>
      </c>
      <c r="AA1088" s="2" t="s">
        <v>547</v>
      </c>
      <c r="AB1088" s="2"/>
      <c r="AC1088" s="2"/>
      <c r="AD1088" s="2"/>
      <c r="AE1088" s="2"/>
      <c r="AF1088" s="2"/>
      <c r="AG1088" s="2" t="s">
        <v>12793</v>
      </c>
      <c r="AH1088" s="2" t="s">
        <v>12794</v>
      </c>
      <c r="AI1088" s="2" t="s">
        <v>12795</v>
      </c>
      <c r="AJ1088" s="2"/>
      <c r="AK1088" s="2"/>
      <c r="AL1088" s="2"/>
      <c r="AM1088" s="2"/>
      <c r="AN1088" s="2" t="s">
        <v>87</v>
      </c>
      <c r="AO1088" s="2" t="s">
        <v>12796</v>
      </c>
      <c r="AP1088" s="2" t="s">
        <v>89</v>
      </c>
    </row>
    <row r="1089" customFormat="false" ht="15" hidden="false" customHeight="false" outlineLevel="0" collapsed="false">
      <c r="A1089" s="8" t="s">
        <v>12797</v>
      </c>
      <c r="B1089" s="8" t="s">
        <v>12797</v>
      </c>
      <c r="C1089" s="2" t="s">
        <v>12798</v>
      </c>
      <c r="D1089" s="2" t="s">
        <v>750</v>
      </c>
      <c r="E1089" s="2" t="s">
        <v>751</v>
      </c>
      <c r="F1089" s="9" t="n">
        <f aca="false">Precios!R1089</f>
        <v>191</v>
      </c>
      <c r="G1089" s="2" t="n">
        <v>137</v>
      </c>
      <c r="H1089" s="10" t="str">
        <f aca="false">Parámetros!$B$28</f>
        <v>Nuevo</v>
      </c>
      <c r="I1089" s="10" t="str">
        <f aca="false">Parámetros!$B$29</f>
        <v>Clásica</v>
      </c>
      <c r="J1089" s="11" t="s">
        <v>12799</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t="s">
        <v>12800</v>
      </c>
      <c r="P1089" s="2" t="s">
        <v>12801</v>
      </c>
      <c r="Q1089" s="2" t="s">
        <v>5555</v>
      </c>
      <c r="R1089" s="2"/>
      <c r="S1089" s="2"/>
      <c r="T1089" s="2" t="s">
        <v>12802</v>
      </c>
      <c r="U1089" s="2" t="n">
        <v>20</v>
      </c>
      <c r="V1089" s="2" t="s">
        <v>12803</v>
      </c>
      <c r="W1089" s="2" t="n">
        <v>20</v>
      </c>
      <c r="X1089" s="2" t="s">
        <v>8225</v>
      </c>
      <c r="Y1089" s="2" t="s">
        <v>12804</v>
      </c>
      <c r="Z1089" s="2" t="s">
        <v>136</v>
      </c>
      <c r="AA1089" s="2"/>
      <c r="AB1089" s="2"/>
      <c r="AC1089" s="2"/>
      <c r="AD1089" s="2"/>
      <c r="AE1089" s="2"/>
      <c r="AF1089" s="2" t="s">
        <v>12805</v>
      </c>
      <c r="AG1089" s="2" t="s">
        <v>12806</v>
      </c>
      <c r="AH1089" s="2" t="s">
        <v>12807</v>
      </c>
      <c r="AI1089" s="2" t="s">
        <v>12808</v>
      </c>
      <c r="AJ1089" s="2"/>
      <c r="AK1089" s="2"/>
      <c r="AL1089" s="2"/>
      <c r="AM1089" s="2"/>
      <c r="AN1089" s="2" t="s">
        <v>87</v>
      </c>
      <c r="AO1089" s="2" t="s">
        <v>12809</v>
      </c>
      <c r="AP1089" s="2" t="s">
        <v>89</v>
      </c>
    </row>
    <row r="1090" customFormat="false" ht="15" hidden="false" customHeight="false" outlineLevel="0" collapsed="false">
      <c r="A1090" s="8" t="s">
        <v>12810</v>
      </c>
      <c r="B1090" s="8" t="s">
        <v>12810</v>
      </c>
      <c r="C1090" s="2" t="s">
        <v>12811</v>
      </c>
      <c r="D1090" s="2" t="s">
        <v>144</v>
      </c>
      <c r="E1090" s="2" t="s">
        <v>145</v>
      </c>
      <c r="F1090" s="9" t="n">
        <f aca="false">Precios!R1090</f>
        <v>464</v>
      </c>
      <c r="G1090" s="2" t="n">
        <v>0</v>
      </c>
      <c r="H1090" s="10" t="str">
        <f aca="false">Parámetros!$B$28</f>
        <v>Nuevo</v>
      </c>
      <c r="I1090" s="10" t="str">
        <f aca="false">Parámetros!$B$29</f>
        <v>Clásica</v>
      </c>
      <c r="J1090" s="11" t="s">
        <v>12812</v>
      </c>
      <c r="K1090" s="10" t="str">
        <f aca="false">Parámetros!$B$30</f>
        <v>Mercado Envíos</v>
      </c>
      <c r="L1090" s="2" t="str">
        <f aca="false">IF(F1090&gt;=Parámetros!$B$7,"Envío gratis (obligatorio en Mercado Libre)",Parámetros!$B$31)</f>
        <v>Envío gratis (obligatorio en Mercado Libre)</v>
      </c>
      <c r="M1090" s="10" t="str">
        <f aca="false">Parámetros!$B$32</f>
        <v>No acepto</v>
      </c>
      <c r="N1090" s="10" t="str">
        <f aca="false">Parámetros!$B$33</f>
        <v>Sin garantía</v>
      </c>
      <c r="O1090" s="2" t="s">
        <v>12813</v>
      </c>
      <c r="P1090" s="2" t="s">
        <v>8631</v>
      </c>
      <c r="Q1090" s="2" t="s">
        <v>962</v>
      </c>
      <c r="R1090" s="2" t="s">
        <v>8631</v>
      </c>
      <c r="S1090" s="2"/>
      <c r="T1090" s="2" t="s">
        <v>12814</v>
      </c>
      <c r="U1090" s="2" t="n">
        <v>255</v>
      </c>
      <c r="V1090" s="2" t="s">
        <v>100</v>
      </c>
      <c r="W1090" s="2" t="n">
        <v>1</v>
      </c>
      <c r="X1090" s="2" t="s">
        <v>8633</v>
      </c>
      <c r="Y1090" s="2"/>
      <c r="Z1090" s="2" t="s">
        <v>136</v>
      </c>
      <c r="AA1090" s="2"/>
      <c r="AB1090" s="2"/>
      <c r="AC1090" s="2" t="s">
        <v>102</v>
      </c>
      <c r="AD1090" s="2"/>
      <c r="AE1090" s="2"/>
      <c r="AF1090" s="2"/>
      <c r="AG1090" s="2" t="s">
        <v>12815</v>
      </c>
      <c r="AH1090" s="2" t="s">
        <v>12816</v>
      </c>
      <c r="AI1090" s="2" t="s">
        <v>12817</v>
      </c>
      <c r="AJ1090" s="2"/>
      <c r="AK1090" s="2"/>
      <c r="AL1090" s="2"/>
      <c r="AM1090" s="2"/>
      <c r="AN1090" s="2" t="s">
        <v>87</v>
      </c>
      <c r="AO1090" s="2" t="s">
        <v>12818</v>
      </c>
      <c r="AP1090" s="2" t="s">
        <v>89</v>
      </c>
    </row>
    <row r="1091" customFormat="false" ht="15" hidden="false" customHeight="false" outlineLevel="0" collapsed="false">
      <c r="A1091" s="8" t="s">
        <v>12819</v>
      </c>
      <c r="B1091" s="8" t="s">
        <v>12819</v>
      </c>
      <c r="C1091" s="2" t="s">
        <v>12820</v>
      </c>
      <c r="D1091" s="2" t="s">
        <v>1059</v>
      </c>
      <c r="E1091" s="2" t="s">
        <v>1060</v>
      </c>
      <c r="F1091" s="9" t="n">
        <f aca="false">Precios!R1091</f>
        <v>632</v>
      </c>
      <c r="G1091" s="2" t="n">
        <v>79</v>
      </c>
      <c r="H1091" s="10" t="str">
        <f aca="false">Parámetros!$B$28</f>
        <v>Nuevo</v>
      </c>
      <c r="I1091" s="10" t="str">
        <f aca="false">Parámetros!$B$29</f>
        <v>Clásica</v>
      </c>
      <c r="J1091" s="11" t="s">
        <v>12821</v>
      </c>
      <c r="K1091" s="10" t="str">
        <f aca="false">Parámetros!$B$30</f>
        <v>Mercado Envíos</v>
      </c>
      <c r="L1091" s="2" t="str">
        <f aca="false">IF(F1091&gt;=Parámetros!$B$7,"Envío gratis (obligatorio en Mercado Libre)",Parámetros!$B$31)</f>
        <v>Envío gratis (obligatorio en Mercado Libre)</v>
      </c>
      <c r="M1091" s="10" t="str">
        <f aca="false">Parámetros!$B$32</f>
        <v>No acepto</v>
      </c>
      <c r="N1091" s="10" t="str">
        <f aca="false">Parámetros!$B$33</f>
        <v>Sin garantía</v>
      </c>
      <c r="O1091" s="2" t="s">
        <v>12822</v>
      </c>
      <c r="P1091" s="2" t="s">
        <v>12823</v>
      </c>
      <c r="Q1091" s="2" t="s">
        <v>4886</v>
      </c>
      <c r="R1091" s="2" t="s">
        <v>12823</v>
      </c>
      <c r="S1091" s="2" t="s">
        <v>12824</v>
      </c>
      <c r="T1091" s="2" t="s">
        <v>12825</v>
      </c>
      <c r="U1091" s="2" t="n">
        <v>30</v>
      </c>
      <c r="V1091" s="2" t="s">
        <v>1736</v>
      </c>
      <c r="W1091" s="2" t="n">
        <v>30</v>
      </c>
      <c r="X1091" s="2" t="s">
        <v>12826</v>
      </c>
      <c r="Y1091" s="2" t="s">
        <v>12827</v>
      </c>
      <c r="Z1091" s="2" t="s">
        <v>136</v>
      </c>
      <c r="AA1091" s="2" t="s">
        <v>81</v>
      </c>
      <c r="AB1091" s="2"/>
      <c r="AC1091" s="2"/>
      <c r="AD1091" s="2"/>
      <c r="AE1091" s="2"/>
      <c r="AF1091" s="2" t="s">
        <v>12828</v>
      </c>
      <c r="AG1091" s="2" t="s">
        <v>12829</v>
      </c>
      <c r="AH1091" s="2" t="s">
        <v>12830</v>
      </c>
      <c r="AI1091" s="2" t="s">
        <v>12831</v>
      </c>
      <c r="AJ1091" s="2"/>
      <c r="AK1091" s="2"/>
      <c r="AL1091" s="2"/>
      <c r="AM1091" s="2"/>
      <c r="AN1091" s="2" t="s">
        <v>87</v>
      </c>
      <c r="AO1091" s="2" t="s">
        <v>12832</v>
      </c>
      <c r="AP1091" s="2" t="s">
        <v>89</v>
      </c>
    </row>
    <row r="1092" customFormat="false" ht="15" hidden="false" customHeight="false" outlineLevel="0" collapsed="false">
      <c r="A1092" s="8" t="s">
        <v>12833</v>
      </c>
      <c r="B1092" s="8" t="s">
        <v>12833</v>
      </c>
      <c r="C1092" s="2" t="s">
        <v>12834</v>
      </c>
      <c r="D1092" s="2" t="s">
        <v>750</v>
      </c>
      <c r="E1092" s="2" t="s">
        <v>751</v>
      </c>
      <c r="F1092" s="9" t="n">
        <f aca="false">Precios!R1092</f>
        <v>1426.58</v>
      </c>
      <c r="G1092" s="2" t="n">
        <v>100</v>
      </c>
      <c r="H1092" s="10" t="str">
        <f aca="false">Parámetros!$B$28</f>
        <v>Nuevo</v>
      </c>
      <c r="I1092" s="10" t="str">
        <f aca="false">Parámetros!$B$29</f>
        <v>Clásica</v>
      </c>
      <c r="J1092" s="11" t="s">
        <v>12835</v>
      </c>
      <c r="K1092" s="10" t="str">
        <f aca="false">Parámetros!$B$30</f>
        <v>Mercado Envíos</v>
      </c>
      <c r="L1092" s="2" t="str">
        <f aca="false">IF(F1092&gt;=Parámetros!$B$7,"Envío gratis (obligatorio en Mercado Libre)",Parámetros!$B$31)</f>
        <v>Envío gratis (obligatorio en Mercado Libre)</v>
      </c>
      <c r="M1092" s="10" t="str">
        <f aca="false">Parámetros!$B$32</f>
        <v>No acepto</v>
      </c>
      <c r="N1092" s="10" t="str">
        <f aca="false">Parámetros!$B$33</f>
        <v>Sin garantía</v>
      </c>
      <c r="O1092" s="2" t="s">
        <v>12836</v>
      </c>
      <c r="P1092" s="2" t="s">
        <v>12837</v>
      </c>
      <c r="Q1092" s="2" t="s">
        <v>12838</v>
      </c>
      <c r="R1092" s="2" t="s">
        <v>12839</v>
      </c>
      <c r="S1092" s="2" t="s">
        <v>12840</v>
      </c>
      <c r="T1092" s="2" t="s">
        <v>12841</v>
      </c>
      <c r="U1092" s="2" t="n">
        <v>60</v>
      </c>
      <c r="V1092" s="2" t="s">
        <v>2684</v>
      </c>
      <c r="W1092" s="2" t="n">
        <v>1</v>
      </c>
      <c r="X1092" s="2" t="s">
        <v>12842</v>
      </c>
      <c r="Y1092" s="2" t="s">
        <v>12843</v>
      </c>
      <c r="Z1092" s="2" t="s">
        <v>12844</v>
      </c>
      <c r="AA1092" s="2" t="s">
        <v>547</v>
      </c>
      <c r="AB1092" s="2"/>
      <c r="AC1092" s="2"/>
      <c r="AD1092" s="2"/>
      <c r="AE1092" s="2"/>
      <c r="AF1092" s="2" t="s">
        <v>12845</v>
      </c>
      <c r="AG1092" s="2" t="s">
        <v>12846</v>
      </c>
      <c r="AH1092" s="2" t="s">
        <v>12847</v>
      </c>
      <c r="AI1092" s="2" t="s">
        <v>12848</v>
      </c>
      <c r="AJ1092" s="2" t="s">
        <v>12849</v>
      </c>
      <c r="AK1092" s="2"/>
      <c r="AL1092" s="2"/>
      <c r="AM1092" s="2"/>
      <c r="AN1092" s="2" t="s">
        <v>87</v>
      </c>
      <c r="AO1092" s="2" t="s">
        <v>12850</v>
      </c>
      <c r="AP1092" s="2" t="s">
        <v>89</v>
      </c>
    </row>
    <row r="1093" customFormat="false" ht="15" hidden="false" customHeight="false" outlineLevel="0" collapsed="false">
      <c r="A1093" s="8" t="s">
        <v>12851</v>
      </c>
      <c r="B1093" s="8" t="s">
        <v>12851</v>
      </c>
      <c r="C1093" s="2" t="s">
        <v>12852</v>
      </c>
      <c r="D1093" s="2" t="s">
        <v>445</v>
      </c>
      <c r="E1093" s="2" t="s">
        <v>446</v>
      </c>
      <c r="F1093" s="9" t="n">
        <f aca="false">Precios!R1093</f>
        <v>116</v>
      </c>
      <c r="G1093" s="2" t="n">
        <v>376</v>
      </c>
      <c r="H1093" s="10" t="str">
        <f aca="false">Parámetros!$B$28</f>
        <v>Nuevo</v>
      </c>
      <c r="I1093" s="10" t="str">
        <f aca="false">Parámetros!$B$29</f>
        <v>Clásica</v>
      </c>
      <c r="J1093" s="11" t="s">
        <v>12853</v>
      </c>
      <c r="K1093" s="10" t="str">
        <f aca="false">Parámetros!$B$30</f>
        <v>Mercado Envíos</v>
      </c>
      <c r="L1093" s="2" t="str">
        <f aca="false">IF(F1093&gt;=Parámetros!$B$7,"Envío gratis (obligatorio en Mercado Libre)",Parámetros!$B$31)</f>
        <v>A cargo del comprador</v>
      </c>
      <c r="M1093" s="10" t="str">
        <f aca="false">Parámetros!$B$32</f>
        <v>No acepto</v>
      </c>
      <c r="N1093" s="10" t="str">
        <f aca="false">Parámetros!$B$33</f>
        <v>Sin garantía</v>
      </c>
      <c r="O1093" s="2" t="s">
        <v>12854</v>
      </c>
      <c r="P1093" s="2" t="s">
        <v>12855</v>
      </c>
      <c r="Q1093" s="2" t="s">
        <v>5744</v>
      </c>
      <c r="R1093" s="2"/>
      <c r="S1093" s="2"/>
      <c r="T1093" s="2" t="s">
        <v>12856</v>
      </c>
      <c r="U1093" s="2" t="n">
        <v>40</v>
      </c>
      <c r="V1093" s="2" t="s">
        <v>220</v>
      </c>
      <c r="W1093" s="2" t="n">
        <v>40</v>
      </c>
      <c r="X1093" s="2" t="s">
        <v>12857</v>
      </c>
      <c r="Y1093" s="2" t="s">
        <v>6911</v>
      </c>
      <c r="Z1093" s="2" t="s">
        <v>136</v>
      </c>
      <c r="AA1093" s="2"/>
      <c r="AB1093" s="2"/>
      <c r="AC1093" s="2"/>
      <c r="AD1093" s="2"/>
      <c r="AE1093" s="2"/>
      <c r="AF1093" s="2" t="s">
        <v>12858</v>
      </c>
      <c r="AG1093" s="2" t="s">
        <v>12859</v>
      </c>
      <c r="AH1093" s="2" t="s">
        <v>12860</v>
      </c>
      <c r="AI1093" s="2" t="s">
        <v>12861</v>
      </c>
      <c r="AJ1093" s="2"/>
      <c r="AK1093" s="2"/>
      <c r="AL1093" s="2"/>
      <c r="AM1093" s="2"/>
      <c r="AN1093" s="2" t="s">
        <v>87</v>
      </c>
      <c r="AO1093" s="2" t="s">
        <v>12862</v>
      </c>
      <c r="AP1093" s="2" t="s">
        <v>89</v>
      </c>
    </row>
    <row r="1094" customFormat="false" ht="15" hidden="false" customHeight="false" outlineLevel="0" collapsed="false">
      <c r="A1094" s="8" t="s">
        <v>12863</v>
      </c>
      <c r="B1094" s="8" t="s">
        <v>12863</v>
      </c>
      <c r="C1094" s="2" t="s">
        <v>12864</v>
      </c>
      <c r="D1094" s="2" t="s">
        <v>750</v>
      </c>
      <c r="E1094" s="2" t="s">
        <v>751</v>
      </c>
      <c r="F1094" s="9" t="n">
        <f aca="false">Precios!R1094</f>
        <v>251</v>
      </c>
      <c r="G1094" s="2" t="n">
        <v>0</v>
      </c>
      <c r="H1094" s="10" t="str">
        <f aca="false">Parámetros!$B$28</f>
        <v>Nuevo</v>
      </c>
      <c r="I1094" s="10" t="str">
        <f aca="false">Parámetros!$B$29</f>
        <v>Clásica</v>
      </c>
      <c r="J1094" s="11" t="s">
        <v>12865</v>
      </c>
      <c r="K1094" s="10" t="str">
        <f aca="false">Parámetros!$B$30</f>
        <v>Mercado Envíos</v>
      </c>
      <c r="L1094" s="2" t="str">
        <f aca="false">IF(F1094&gt;=Parámetros!$B$7,"Envío gratis (obligatorio en Mercado Libre)",Parámetros!$B$31)</f>
        <v>A cargo del comprador</v>
      </c>
      <c r="M1094" s="10" t="str">
        <f aca="false">Parámetros!$B$32</f>
        <v>No acepto</v>
      </c>
      <c r="N1094" s="10" t="str">
        <f aca="false">Parámetros!$B$33</f>
        <v>Sin garantía</v>
      </c>
      <c r="O1094" s="2" t="s">
        <v>12866</v>
      </c>
      <c r="P1094" s="2" t="s">
        <v>12867</v>
      </c>
      <c r="Q1094" s="2" t="s">
        <v>791</v>
      </c>
      <c r="R1094" s="2" t="s">
        <v>12867</v>
      </c>
      <c r="S1094" s="2" t="s">
        <v>1222</v>
      </c>
      <c r="T1094" s="2" t="s">
        <v>12868</v>
      </c>
      <c r="U1094" s="2" t="n">
        <v>120</v>
      </c>
      <c r="V1094" s="2" t="s">
        <v>77</v>
      </c>
      <c r="W1094" s="2" t="n">
        <v>1</v>
      </c>
      <c r="X1094" s="2" t="s">
        <v>12869</v>
      </c>
      <c r="Y1094" s="2" t="s">
        <v>12870</v>
      </c>
      <c r="Z1094" s="2" t="s">
        <v>136</v>
      </c>
      <c r="AA1094" s="2" t="s">
        <v>81</v>
      </c>
      <c r="AB1094" s="2"/>
      <c r="AC1094" s="2"/>
      <c r="AD1094" s="2"/>
      <c r="AE1094" s="2"/>
      <c r="AF1094" s="2"/>
      <c r="AG1094" s="2" t="s">
        <v>12871</v>
      </c>
      <c r="AH1094" s="2" t="s">
        <v>12872</v>
      </c>
      <c r="AI1094" s="2" t="s">
        <v>12873</v>
      </c>
      <c r="AJ1094" s="2"/>
      <c r="AK1094" s="2"/>
      <c r="AL1094" s="2"/>
      <c r="AM1094" s="2"/>
      <c r="AN1094" s="2" t="s">
        <v>87</v>
      </c>
      <c r="AO1094" s="2" t="s">
        <v>12874</v>
      </c>
      <c r="AP1094" s="2" t="s">
        <v>89</v>
      </c>
    </row>
    <row r="1095" customFormat="false" ht="15" hidden="false" customHeight="false" outlineLevel="0" collapsed="false">
      <c r="A1095" s="8" t="s">
        <v>12875</v>
      </c>
      <c r="B1095" s="8" t="s">
        <v>12875</v>
      </c>
      <c r="C1095" s="2" t="s">
        <v>12876</v>
      </c>
      <c r="D1095" s="2" t="s">
        <v>4645</v>
      </c>
      <c r="E1095" s="2" t="s">
        <v>4646</v>
      </c>
      <c r="F1095" s="9" t="n">
        <f aca="false">Precios!R1095</f>
        <v>98</v>
      </c>
      <c r="G1095" s="2" t="n">
        <v>42</v>
      </c>
      <c r="H1095" s="10" t="str">
        <f aca="false">Parámetros!$B$28</f>
        <v>Nuevo</v>
      </c>
      <c r="I1095" s="10" t="str">
        <f aca="false">Parámetros!$B$29</f>
        <v>Clásica</v>
      </c>
      <c r="J1095" s="11" t="s">
        <v>12877</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t="s">
        <v>12878</v>
      </c>
      <c r="P1095" s="2" t="s">
        <v>616</v>
      </c>
      <c r="Q1095" s="2" t="s">
        <v>617</v>
      </c>
      <c r="R1095" s="2" t="s">
        <v>12879</v>
      </c>
      <c r="S1095" s="2"/>
      <c r="T1095" s="2" t="s">
        <v>12880</v>
      </c>
      <c r="U1095" s="2" t="n">
        <v>3</v>
      </c>
      <c r="V1095" s="2" t="s">
        <v>171</v>
      </c>
      <c r="W1095" s="2" t="n">
        <v>3</v>
      </c>
      <c r="X1095" s="2"/>
      <c r="Y1095" s="2"/>
      <c r="Z1095" s="2"/>
      <c r="AA1095" s="2"/>
      <c r="AB1095" s="2"/>
      <c r="AC1095" s="2"/>
      <c r="AD1095" s="2"/>
      <c r="AE1095" s="2"/>
      <c r="AF1095" s="2"/>
      <c r="AG1095" s="2" t="s">
        <v>12881</v>
      </c>
      <c r="AH1095" s="2" t="s">
        <v>12882</v>
      </c>
      <c r="AI1095" s="2" t="s">
        <v>12883</v>
      </c>
      <c r="AJ1095" s="2"/>
      <c r="AK1095" s="2"/>
      <c r="AL1095" s="2"/>
      <c r="AM1095" s="2"/>
      <c r="AN1095" s="2" t="s">
        <v>175</v>
      </c>
      <c r="AO1095" s="2" t="s">
        <v>12884</v>
      </c>
      <c r="AP1095" s="2" t="s">
        <v>89</v>
      </c>
    </row>
    <row r="1096" customFormat="false" ht="15" hidden="false" customHeight="false" outlineLevel="0" collapsed="false">
      <c r="A1096" s="8" t="s">
        <v>12885</v>
      </c>
      <c r="B1096" s="8" t="s">
        <v>12885</v>
      </c>
      <c r="C1096" s="2" t="s">
        <v>12886</v>
      </c>
      <c r="D1096" s="2" t="s">
        <v>144</v>
      </c>
      <c r="E1096" s="2" t="s">
        <v>145</v>
      </c>
      <c r="F1096" s="9" t="n">
        <f aca="false">Precios!R1096</f>
        <v>2479</v>
      </c>
      <c r="G1096" s="2" t="n">
        <v>10</v>
      </c>
      <c r="H1096" s="10" t="str">
        <f aca="false">Parámetros!$B$28</f>
        <v>Nuevo</v>
      </c>
      <c r="I1096" s="10" t="str">
        <f aca="false">Parámetros!$B$29</f>
        <v>Clásica</v>
      </c>
      <c r="J1096" s="11" t="s">
        <v>12887</v>
      </c>
      <c r="K1096" s="10" t="str">
        <f aca="false">Parámetros!$B$30</f>
        <v>Mercado Envíos</v>
      </c>
      <c r="L1096" s="2" t="str">
        <f aca="false">IF(F1096&gt;=Parámetros!$B$7,"Envío gratis (obligatorio en Mercado Libre)",Parámetros!$B$31)</f>
        <v>Envío gratis (obligatorio en Mercado Libre)</v>
      </c>
      <c r="M1096" s="10" t="str">
        <f aca="false">Parámetros!$B$32</f>
        <v>No acepto</v>
      </c>
      <c r="N1096" s="10" t="str">
        <f aca="false">Parámetros!$B$33</f>
        <v>Sin garantía</v>
      </c>
      <c r="O1096" s="2" t="s">
        <v>12888</v>
      </c>
      <c r="P1096" s="2" t="s">
        <v>12889</v>
      </c>
      <c r="Q1096" s="2" t="s">
        <v>5214</v>
      </c>
      <c r="R1096" s="2"/>
      <c r="S1096" s="2"/>
      <c r="T1096" s="2" t="s">
        <v>12890</v>
      </c>
      <c r="U1096" s="2" t="n">
        <v>40</v>
      </c>
      <c r="V1096" s="2" t="s">
        <v>133</v>
      </c>
      <c r="W1096" s="2" t="n">
        <v>40</v>
      </c>
      <c r="X1096" s="2" t="s">
        <v>12891</v>
      </c>
      <c r="Y1096" s="2" t="s">
        <v>451</v>
      </c>
      <c r="Z1096" s="2" t="s">
        <v>136</v>
      </c>
      <c r="AA1096" s="2"/>
      <c r="AB1096" s="2"/>
      <c r="AC1096" s="2"/>
      <c r="AD1096" s="2"/>
      <c r="AE1096" s="2"/>
      <c r="AF1096" s="2"/>
      <c r="AG1096" s="2" t="s">
        <v>12892</v>
      </c>
      <c r="AH1096" s="2" t="s">
        <v>12893</v>
      </c>
      <c r="AI1096" s="2" t="s">
        <v>12894</v>
      </c>
      <c r="AJ1096" s="2" t="s">
        <v>12895</v>
      </c>
      <c r="AK1096" s="2" t="s">
        <v>12896</v>
      </c>
      <c r="AL1096" s="2"/>
      <c r="AM1096" s="2"/>
      <c r="AN1096" s="2" t="s">
        <v>87</v>
      </c>
      <c r="AO1096" s="2" t="s">
        <v>12897</v>
      </c>
      <c r="AP1096" s="2" t="s">
        <v>89</v>
      </c>
    </row>
    <row r="1097" customFormat="false" ht="15" hidden="false" customHeight="false" outlineLevel="0" collapsed="false">
      <c r="A1097" s="8" t="s">
        <v>12898</v>
      </c>
      <c r="B1097" s="8" t="s">
        <v>12898</v>
      </c>
      <c r="C1097" s="2" t="s">
        <v>12899</v>
      </c>
      <c r="D1097" s="2" t="s">
        <v>6709</v>
      </c>
      <c r="E1097" s="2" t="s">
        <v>6710</v>
      </c>
      <c r="F1097" s="9" t="n">
        <f aca="false">Precios!R1097</f>
        <v>164</v>
      </c>
      <c r="G1097" s="2" t="n">
        <v>75</v>
      </c>
      <c r="H1097" s="10" t="str">
        <f aca="false">Parámetros!$B$28</f>
        <v>Nuevo</v>
      </c>
      <c r="I1097" s="10" t="str">
        <f aca="false">Parámetros!$B$29</f>
        <v>Clásica</v>
      </c>
      <c r="J1097" s="11" t="s">
        <v>12900</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t="s">
        <v>12901</v>
      </c>
      <c r="P1097" s="2" t="s">
        <v>7300</v>
      </c>
      <c r="Q1097" s="2" t="s">
        <v>617</v>
      </c>
      <c r="R1097" s="2" t="s">
        <v>8345</v>
      </c>
      <c r="S1097" s="2" t="s">
        <v>8345</v>
      </c>
      <c r="T1097" s="2" t="s">
        <v>8558</v>
      </c>
      <c r="U1097" s="2" t="n">
        <v>60</v>
      </c>
      <c r="V1097" s="2" t="s">
        <v>100</v>
      </c>
      <c r="W1097" s="2" t="n">
        <v>1</v>
      </c>
      <c r="X1097" s="2"/>
      <c r="Y1097" s="2"/>
      <c r="Z1097" s="2"/>
      <c r="AA1097" s="2"/>
      <c r="AB1097" s="2"/>
      <c r="AC1097" s="2" t="s">
        <v>12902</v>
      </c>
      <c r="AD1097" s="2" t="s">
        <v>1101</v>
      </c>
      <c r="AE1097" s="2"/>
      <c r="AF1097" s="2"/>
      <c r="AG1097" s="2" t="s">
        <v>12903</v>
      </c>
      <c r="AH1097" s="2" t="s">
        <v>12904</v>
      </c>
      <c r="AI1097" s="2" t="s">
        <v>12905</v>
      </c>
      <c r="AJ1097" s="2"/>
      <c r="AK1097" s="2"/>
      <c r="AL1097" s="2"/>
      <c r="AM1097" s="2"/>
      <c r="AN1097" s="2" t="s">
        <v>175</v>
      </c>
      <c r="AO1097" s="2" t="s">
        <v>12906</v>
      </c>
      <c r="AP1097" s="2" t="s">
        <v>89</v>
      </c>
    </row>
    <row r="1098" customFormat="false" ht="15" hidden="false" customHeight="false" outlineLevel="0" collapsed="false">
      <c r="A1098" s="8" t="s">
        <v>12907</v>
      </c>
      <c r="B1098" s="8" t="s">
        <v>12907</v>
      </c>
      <c r="C1098" s="2" t="s">
        <v>12908</v>
      </c>
      <c r="D1098" s="2" t="s">
        <v>12909</v>
      </c>
      <c r="E1098" s="2" t="s">
        <v>12910</v>
      </c>
      <c r="F1098" s="9" t="n">
        <f aca="false">Precios!R1098</f>
        <v>77</v>
      </c>
      <c r="G1098" s="2" t="n">
        <v>34</v>
      </c>
      <c r="H1098" s="10" t="str">
        <f aca="false">Parámetros!$B$28</f>
        <v>Nuevo</v>
      </c>
      <c r="I1098" s="10" t="str">
        <f aca="false">Parámetros!$B$29</f>
        <v>Clásica</v>
      </c>
      <c r="J1098" s="11" t="s">
        <v>12911</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t="s">
        <v>12912</v>
      </c>
      <c r="P1098" s="2" t="s">
        <v>12913</v>
      </c>
      <c r="Q1098" s="2" t="s">
        <v>601</v>
      </c>
      <c r="R1098" s="2"/>
      <c r="S1098" s="2"/>
      <c r="T1098" s="2" t="s">
        <v>6572</v>
      </c>
      <c r="U1098" s="2" t="n">
        <v>180</v>
      </c>
      <c r="V1098" s="2" t="s">
        <v>12914</v>
      </c>
      <c r="W1098" s="2" t="n">
        <v>180</v>
      </c>
      <c r="X1098" s="2"/>
      <c r="Y1098" s="2"/>
      <c r="Z1098" s="2"/>
      <c r="AA1098" s="2"/>
      <c r="AB1098" s="2"/>
      <c r="AC1098" s="2"/>
      <c r="AD1098" s="2"/>
      <c r="AE1098" s="2"/>
      <c r="AF1098" s="2"/>
      <c r="AG1098" s="2" t="s">
        <v>12915</v>
      </c>
      <c r="AH1098" s="2" t="s">
        <v>12916</v>
      </c>
      <c r="AI1098" s="2" t="s">
        <v>12917</v>
      </c>
      <c r="AJ1098" s="2"/>
      <c r="AK1098" s="2"/>
      <c r="AL1098" s="2"/>
      <c r="AM1098" s="2"/>
      <c r="AN1098" s="2" t="s">
        <v>175</v>
      </c>
      <c r="AO1098" s="2" t="s">
        <v>12918</v>
      </c>
      <c r="AP1098" s="2" t="s">
        <v>89</v>
      </c>
    </row>
    <row r="1099" customFormat="false" ht="15" hidden="false" customHeight="false" outlineLevel="0" collapsed="false">
      <c r="A1099" s="8" t="s">
        <v>12919</v>
      </c>
      <c r="B1099" s="8" t="s">
        <v>12919</v>
      </c>
      <c r="C1099" s="2" t="s">
        <v>12920</v>
      </c>
      <c r="D1099" s="2" t="s">
        <v>6709</v>
      </c>
      <c r="E1099" s="2" t="s">
        <v>6710</v>
      </c>
      <c r="F1099" s="9" t="n">
        <f aca="false">Precios!R1099</f>
        <v>105</v>
      </c>
      <c r="G1099" s="2" t="n">
        <v>155</v>
      </c>
      <c r="H1099" s="10" t="str">
        <f aca="false">Parámetros!$B$28</f>
        <v>Nuevo</v>
      </c>
      <c r="I1099" s="10" t="str">
        <f aca="false">Parámetros!$B$29</f>
        <v>Clásica</v>
      </c>
      <c r="J1099" s="11" t="s">
        <v>12921</v>
      </c>
      <c r="K1099" s="10" t="str">
        <f aca="false">Parámetros!$B$30</f>
        <v>Mercado Envíos</v>
      </c>
      <c r="L1099" s="2" t="str">
        <f aca="false">IF(F1099&gt;=Parámetros!$B$7,"Envío gratis (obligatorio en Mercado Libre)",Parámetros!$B$31)</f>
        <v>A cargo del comprador</v>
      </c>
      <c r="M1099" s="10" t="str">
        <f aca="false">Parámetros!$B$32</f>
        <v>No acepto</v>
      </c>
      <c r="N1099" s="10" t="str">
        <f aca="false">Parámetros!$B$33</f>
        <v>Sin garantía</v>
      </c>
      <c r="O1099" s="2" t="s">
        <v>12922</v>
      </c>
      <c r="P1099" s="2" t="s">
        <v>3370</v>
      </c>
      <c r="Q1099" s="2" t="s">
        <v>617</v>
      </c>
      <c r="R1099" s="2" t="s">
        <v>5229</v>
      </c>
      <c r="S1099" s="2" t="s">
        <v>12923</v>
      </c>
      <c r="T1099" s="2" t="s">
        <v>3457</v>
      </c>
      <c r="U1099" s="2" t="n">
        <v>91</v>
      </c>
      <c r="V1099" s="2" t="s">
        <v>100</v>
      </c>
      <c r="W1099" s="2" t="n">
        <v>1</v>
      </c>
      <c r="X1099" s="2"/>
      <c r="Y1099" s="2"/>
      <c r="Z1099" s="2"/>
      <c r="AA1099" s="2"/>
      <c r="AB1099" s="2"/>
      <c r="AC1099" s="2" t="s">
        <v>12170</v>
      </c>
      <c r="AD1099" s="2" t="s">
        <v>12924</v>
      </c>
      <c r="AE1099" s="2"/>
      <c r="AF1099" s="2"/>
      <c r="AG1099" s="2" t="s">
        <v>12925</v>
      </c>
      <c r="AH1099" s="2" t="s">
        <v>12926</v>
      </c>
      <c r="AI1099" s="2"/>
      <c r="AJ1099" s="2"/>
      <c r="AK1099" s="2"/>
      <c r="AL1099" s="2"/>
      <c r="AM1099" s="2"/>
      <c r="AN1099" s="2" t="s">
        <v>175</v>
      </c>
      <c r="AO1099" s="2" t="s">
        <v>12927</v>
      </c>
      <c r="AP1099" s="2" t="s">
        <v>89</v>
      </c>
    </row>
    <row r="1100" customFormat="false" ht="15" hidden="false" customHeight="false" outlineLevel="0" collapsed="false">
      <c r="A1100" s="8" t="s">
        <v>12928</v>
      </c>
      <c r="B1100" s="8" t="s">
        <v>12928</v>
      </c>
      <c r="C1100" s="2" t="s">
        <v>12929</v>
      </c>
      <c r="D1100" s="2" t="s">
        <v>240</v>
      </c>
      <c r="E1100" s="2" t="s">
        <v>241</v>
      </c>
      <c r="F1100" s="9" t="n">
        <f aca="false">Precios!R1100</f>
        <v>474</v>
      </c>
      <c r="G1100" s="2" t="n">
        <v>0</v>
      </c>
      <c r="H1100" s="10" t="str">
        <f aca="false">Parámetros!$B$28</f>
        <v>Nuevo</v>
      </c>
      <c r="I1100" s="10" t="str">
        <f aca="false">Parámetros!$B$29</f>
        <v>Clásica</v>
      </c>
      <c r="J1100" s="11" t="s">
        <v>12930</v>
      </c>
      <c r="K1100" s="10" t="str">
        <f aca="false">Parámetros!$B$30</f>
        <v>Mercado Envíos</v>
      </c>
      <c r="L1100" s="2" t="str">
        <f aca="false">IF(F1100&gt;=Parámetros!$B$7,"Envío gratis (obligatorio en Mercado Libre)",Parámetros!$B$31)</f>
        <v>Envío gratis (obligatorio en Mercado Libre)</v>
      </c>
      <c r="M1100" s="10" t="str">
        <f aca="false">Parámetros!$B$32</f>
        <v>No acepto</v>
      </c>
      <c r="N1100" s="10" t="str">
        <f aca="false">Parámetros!$B$33</f>
        <v>Sin garantía</v>
      </c>
      <c r="O1100" s="2" t="s">
        <v>12931</v>
      </c>
      <c r="P1100" s="2" t="s">
        <v>12932</v>
      </c>
      <c r="Q1100" s="2" t="s">
        <v>12933</v>
      </c>
      <c r="R1100" s="2" t="s">
        <v>12934</v>
      </c>
      <c r="S1100" s="2"/>
      <c r="T1100" s="2" t="s">
        <v>7329</v>
      </c>
      <c r="U1100" s="2" t="n">
        <v>20</v>
      </c>
      <c r="V1100" s="2" t="s">
        <v>133</v>
      </c>
      <c r="W1100" s="2" t="n">
        <v>20</v>
      </c>
      <c r="X1100" s="2" t="s">
        <v>1361</v>
      </c>
      <c r="Y1100" s="2" t="s">
        <v>2611</v>
      </c>
      <c r="Z1100" s="2" t="s">
        <v>136</v>
      </c>
      <c r="AA1100" s="2"/>
      <c r="AB1100" s="2"/>
      <c r="AC1100" s="2"/>
      <c r="AD1100" s="2"/>
      <c r="AE1100" s="2"/>
      <c r="AF1100" s="2"/>
      <c r="AG1100" s="2" t="s">
        <v>12935</v>
      </c>
      <c r="AH1100" s="2" t="s">
        <v>12936</v>
      </c>
      <c r="AI1100" s="2"/>
      <c r="AJ1100" s="2"/>
      <c r="AK1100" s="2"/>
      <c r="AL1100" s="2"/>
      <c r="AM1100" s="2"/>
      <c r="AN1100" s="2" t="s">
        <v>87</v>
      </c>
      <c r="AO1100" s="2" t="s">
        <v>12937</v>
      </c>
      <c r="AP1100" s="2" t="s">
        <v>89</v>
      </c>
    </row>
    <row r="1101" customFormat="false" ht="15" hidden="false" customHeight="false" outlineLevel="0" collapsed="false">
      <c r="A1101" s="8" t="s">
        <v>12938</v>
      </c>
      <c r="B1101" s="8" t="s">
        <v>12938</v>
      </c>
      <c r="C1101" s="2" t="s">
        <v>12939</v>
      </c>
      <c r="D1101" s="2" t="s">
        <v>8032</v>
      </c>
      <c r="E1101" s="2" t="s">
        <v>8033</v>
      </c>
      <c r="F1101" s="9" t="n">
        <f aca="false">Precios!R1101</f>
        <v>65</v>
      </c>
      <c r="G1101" s="2" t="n">
        <v>79</v>
      </c>
      <c r="H1101" s="10" t="str">
        <f aca="false">Parámetros!$B$28</f>
        <v>Nuevo</v>
      </c>
      <c r="I1101" s="10" t="str">
        <f aca="false">Parámetros!$B$29</f>
        <v>Clásica</v>
      </c>
      <c r="J1101" s="11" t="s">
        <v>12940</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t="s">
        <v>12941</v>
      </c>
      <c r="P1101" s="2" t="s">
        <v>8036</v>
      </c>
      <c r="Q1101" s="2"/>
      <c r="R1101" s="2" t="s">
        <v>12942</v>
      </c>
      <c r="S1101" s="2"/>
      <c r="T1101" s="2" t="s">
        <v>12943</v>
      </c>
      <c r="U1101" s="2" t="n">
        <v>240</v>
      </c>
      <c r="V1101" s="2" t="s">
        <v>77</v>
      </c>
      <c r="W1101" s="2" t="n">
        <v>1</v>
      </c>
      <c r="X1101" s="2"/>
      <c r="Y1101" s="2"/>
      <c r="Z1101" s="2"/>
      <c r="AA1101" s="2" t="s">
        <v>12944</v>
      </c>
      <c r="AB1101" s="2"/>
      <c r="AC1101" s="2"/>
      <c r="AD1101" s="2"/>
      <c r="AE1101" s="2"/>
      <c r="AF1101" s="2"/>
      <c r="AG1101" s="2" t="s">
        <v>12945</v>
      </c>
      <c r="AH1101" s="2" t="s">
        <v>12946</v>
      </c>
      <c r="AI1101" s="2" t="s">
        <v>12947</v>
      </c>
      <c r="AJ1101" s="2"/>
      <c r="AK1101" s="2"/>
      <c r="AL1101" s="2"/>
      <c r="AM1101" s="2"/>
      <c r="AN1101" s="2" t="s">
        <v>175</v>
      </c>
      <c r="AO1101" s="2" t="s">
        <v>12948</v>
      </c>
      <c r="AP1101" s="2" t="s">
        <v>89</v>
      </c>
    </row>
    <row r="1102" customFormat="false" ht="15" hidden="false" customHeight="false" outlineLevel="0" collapsed="false">
      <c r="A1102" s="8" t="s">
        <v>12949</v>
      </c>
      <c r="B1102" s="8" t="s">
        <v>12949</v>
      </c>
      <c r="C1102" s="2" t="s">
        <v>12950</v>
      </c>
      <c r="D1102" s="2" t="s">
        <v>144</v>
      </c>
      <c r="E1102" s="2" t="s">
        <v>145</v>
      </c>
      <c r="F1102" s="9" t="n">
        <f aca="false">Precios!R1102</f>
        <v>408.04</v>
      </c>
      <c r="G1102" s="2" t="n">
        <v>17</v>
      </c>
      <c r="H1102" s="10" t="str">
        <f aca="false">Parámetros!$B$28</f>
        <v>Nuevo</v>
      </c>
      <c r="I1102" s="10" t="str">
        <f aca="false">Parámetros!$B$29</f>
        <v>Clásica</v>
      </c>
      <c r="J1102" s="11" t="s">
        <v>12951</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t="s">
        <v>12952</v>
      </c>
      <c r="P1102" s="2" t="s">
        <v>12953</v>
      </c>
      <c r="Q1102" s="2" t="s">
        <v>1016</v>
      </c>
      <c r="R1102" s="2"/>
      <c r="S1102" s="2"/>
      <c r="T1102" s="2" t="s">
        <v>12954</v>
      </c>
      <c r="U1102" s="2" t="n">
        <v>250</v>
      </c>
      <c r="V1102" s="2" t="s">
        <v>77</v>
      </c>
      <c r="W1102" s="2" t="n">
        <v>1</v>
      </c>
      <c r="X1102" s="2" t="s">
        <v>12955</v>
      </c>
      <c r="Y1102" s="2" t="s">
        <v>12956</v>
      </c>
      <c r="Z1102" s="2" t="s">
        <v>136</v>
      </c>
      <c r="AA1102" s="2"/>
      <c r="AB1102" s="2"/>
      <c r="AC1102" s="2"/>
      <c r="AD1102" s="2"/>
      <c r="AE1102" s="2"/>
      <c r="AF1102" s="2"/>
      <c r="AG1102" s="2" t="s">
        <v>12957</v>
      </c>
      <c r="AH1102" s="2" t="s">
        <v>12958</v>
      </c>
      <c r="AI1102" s="2" t="s">
        <v>12959</v>
      </c>
      <c r="AJ1102" s="2" t="s">
        <v>12960</v>
      </c>
      <c r="AK1102" s="2"/>
      <c r="AL1102" s="2"/>
      <c r="AM1102" s="2"/>
      <c r="AN1102" s="2" t="s">
        <v>87</v>
      </c>
      <c r="AO1102" s="2" t="s">
        <v>12961</v>
      </c>
      <c r="AP1102" s="2" t="s">
        <v>89</v>
      </c>
    </row>
    <row r="1103" customFormat="false" ht="15" hidden="false" customHeight="false" outlineLevel="0" collapsed="false">
      <c r="A1103" s="8" t="s">
        <v>12962</v>
      </c>
      <c r="B1103" s="8" t="s">
        <v>12962</v>
      </c>
      <c r="C1103" s="2" t="s">
        <v>12963</v>
      </c>
      <c r="D1103" s="2" t="s">
        <v>6709</v>
      </c>
      <c r="E1103" s="2" t="s">
        <v>6710</v>
      </c>
      <c r="F1103" s="9" t="n">
        <f aca="false">Precios!R1103</f>
        <v>85</v>
      </c>
      <c r="G1103" s="2" t="n">
        <v>225</v>
      </c>
      <c r="H1103" s="10" t="str">
        <f aca="false">Parámetros!$B$28</f>
        <v>Nuevo</v>
      </c>
      <c r="I1103" s="10" t="str">
        <f aca="false">Parámetros!$B$29</f>
        <v>Clásica</v>
      </c>
      <c r="J1103" s="11" t="s">
        <v>12964</v>
      </c>
      <c r="K1103" s="10" t="str">
        <f aca="false">Parámetros!$B$30</f>
        <v>Mercado Envíos</v>
      </c>
      <c r="L1103" s="2" t="str">
        <f aca="false">IF(F1103&gt;=Parámetros!$B$7,"Envío gratis (obligatorio en Mercado Libre)",Parámetros!$B$31)</f>
        <v>A cargo del comprador</v>
      </c>
      <c r="M1103" s="10" t="str">
        <f aca="false">Parámetros!$B$32</f>
        <v>No acepto</v>
      </c>
      <c r="N1103" s="10" t="str">
        <f aca="false">Parámetros!$B$33</f>
        <v>Sin garantía</v>
      </c>
      <c r="O1103" s="2" t="s">
        <v>12965</v>
      </c>
      <c r="P1103" s="2" t="s">
        <v>7472</v>
      </c>
      <c r="Q1103" s="2" t="s">
        <v>617</v>
      </c>
      <c r="R1103" s="2" t="s">
        <v>7473</v>
      </c>
      <c r="S1103" s="2" t="s">
        <v>10450</v>
      </c>
      <c r="T1103" s="2" t="s">
        <v>3457</v>
      </c>
      <c r="U1103" s="2" t="n">
        <v>91</v>
      </c>
      <c r="V1103" s="2" t="s">
        <v>100</v>
      </c>
      <c r="W1103" s="2" t="n">
        <v>1</v>
      </c>
      <c r="X1103" s="2"/>
      <c r="Y1103" s="2"/>
      <c r="Z1103" s="2"/>
      <c r="AA1103" s="2"/>
      <c r="AB1103" s="2"/>
      <c r="AC1103" s="2" t="s">
        <v>10450</v>
      </c>
      <c r="AD1103" s="2" t="s">
        <v>566</v>
      </c>
      <c r="AE1103" s="2"/>
      <c r="AF1103" s="2"/>
      <c r="AG1103" s="2" t="s">
        <v>12966</v>
      </c>
      <c r="AH1103" s="2" t="s">
        <v>12967</v>
      </c>
      <c r="AI1103" s="2"/>
      <c r="AJ1103" s="2"/>
      <c r="AK1103" s="2"/>
      <c r="AL1103" s="2"/>
      <c r="AM1103" s="2"/>
      <c r="AN1103" s="2" t="s">
        <v>175</v>
      </c>
      <c r="AO1103" s="2" t="s">
        <v>12968</v>
      </c>
      <c r="AP1103" s="2" t="s">
        <v>89</v>
      </c>
    </row>
    <row r="1104" customFormat="false" ht="15" hidden="false" customHeight="false" outlineLevel="0" collapsed="false">
      <c r="A1104" s="8" t="s">
        <v>12969</v>
      </c>
      <c r="B1104" s="8" t="s">
        <v>12969</v>
      </c>
      <c r="C1104" s="2" t="s">
        <v>12970</v>
      </c>
      <c r="D1104" s="2" t="s">
        <v>350</v>
      </c>
      <c r="E1104" s="2" t="s">
        <v>351</v>
      </c>
      <c r="F1104" s="9" t="n">
        <f aca="false">Precios!R1104</f>
        <v>248</v>
      </c>
      <c r="G1104" s="2" t="n">
        <v>27</v>
      </c>
      <c r="H1104" s="10" t="str">
        <f aca="false">Parámetros!$B$28</f>
        <v>Nuevo</v>
      </c>
      <c r="I1104" s="10" t="str">
        <f aca="false">Parámetros!$B$29</f>
        <v>Clásica</v>
      </c>
      <c r="J1104" s="11" t="s">
        <v>12971</v>
      </c>
      <c r="K1104" s="10" t="str">
        <f aca="false">Parámetros!$B$30</f>
        <v>Mercado Envíos</v>
      </c>
      <c r="L1104" s="2" t="str">
        <f aca="false">IF(F1104&gt;=Parámetros!$B$7,"Envío gratis (obligatorio en Mercado Libre)",Parámetros!$B$31)</f>
        <v>A cargo del comprador</v>
      </c>
      <c r="M1104" s="10" t="str">
        <f aca="false">Parámetros!$B$32</f>
        <v>No acepto</v>
      </c>
      <c r="N1104" s="10" t="str">
        <f aca="false">Parámetros!$B$33</f>
        <v>Sin garantía</v>
      </c>
      <c r="O1104" s="2"/>
      <c r="P1104" s="2" t="s">
        <v>354</v>
      </c>
      <c r="Q1104" s="2"/>
      <c r="R1104" s="2"/>
      <c r="S1104" s="2"/>
      <c r="T1104" s="2" t="s">
        <v>7414</v>
      </c>
      <c r="U1104" s="2" t="n">
        <v>10</v>
      </c>
      <c r="V1104" s="2" t="s">
        <v>133</v>
      </c>
      <c r="W1104" s="2" t="n">
        <v>10</v>
      </c>
      <c r="X1104" s="2" t="s">
        <v>9865</v>
      </c>
      <c r="Y1104" s="2" t="s">
        <v>12972</v>
      </c>
      <c r="Z1104" s="2" t="s">
        <v>136</v>
      </c>
      <c r="AA1104" s="2"/>
      <c r="AB1104" s="2"/>
      <c r="AC1104" s="2"/>
      <c r="AD1104" s="2"/>
      <c r="AE1104" s="2"/>
      <c r="AF1104" s="2"/>
      <c r="AG1104" s="2" t="s">
        <v>12973</v>
      </c>
      <c r="AH1104" s="2" t="s">
        <v>12974</v>
      </c>
      <c r="AI1104" s="2"/>
      <c r="AJ1104" s="2"/>
      <c r="AK1104" s="2"/>
      <c r="AL1104" s="2"/>
      <c r="AM1104" s="2"/>
      <c r="AN1104" s="2" t="s">
        <v>87</v>
      </c>
      <c r="AO1104" s="2" t="s">
        <v>12975</v>
      </c>
      <c r="AP1104" s="2" t="s">
        <v>89</v>
      </c>
    </row>
    <row r="1105" customFormat="false" ht="15" hidden="false" customHeight="false" outlineLevel="0" collapsed="false">
      <c r="A1105" s="8" t="s">
        <v>12976</v>
      </c>
      <c r="B1105" s="8" t="s">
        <v>12976</v>
      </c>
      <c r="C1105" s="2" t="s">
        <v>12977</v>
      </c>
      <c r="D1105" s="2" t="s">
        <v>303</v>
      </c>
      <c r="E1105" s="2" t="s">
        <v>304</v>
      </c>
      <c r="F1105" s="9" t="n">
        <f aca="false">Precios!R1105</f>
        <v>462</v>
      </c>
      <c r="G1105" s="2" t="n">
        <v>43</v>
      </c>
      <c r="H1105" s="10" t="str">
        <f aca="false">Parámetros!$B$28</f>
        <v>Nuevo</v>
      </c>
      <c r="I1105" s="10" t="str">
        <f aca="false">Parámetros!$B$29</f>
        <v>Clásica</v>
      </c>
      <c r="J1105" s="11" t="s">
        <v>12978</v>
      </c>
      <c r="K1105" s="10" t="str">
        <f aca="false">Parámetros!$B$30</f>
        <v>Mercado Envíos</v>
      </c>
      <c r="L1105" s="2" t="str">
        <f aca="false">IF(F1105&gt;=Parámetros!$B$7,"Envío gratis (obligatorio en Mercado Libre)",Parámetros!$B$31)</f>
        <v>Envío gratis (obligatorio en Mercado Libre)</v>
      </c>
      <c r="M1105" s="10" t="str">
        <f aca="false">Parámetros!$B$32</f>
        <v>No acepto</v>
      </c>
      <c r="N1105" s="10" t="str">
        <f aca="false">Parámetros!$B$33</f>
        <v>Sin garantía</v>
      </c>
      <c r="O1105" s="2" t="s">
        <v>12979</v>
      </c>
      <c r="P1105" s="2" t="s">
        <v>992</v>
      </c>
      <c r="Q1105" s="2" t="s">
        <v>12980</v>
      </c>
      <c r="R1105" s="2" t="s">
        <v>12981</v>
      </c>
      <c r="S1105" s="2"/>
      <c r="T1105" s="2" t="s">
        <v>11171</v>
      </c>
      <c r="U1105" s="2" t="n">
        <v>2</v>
      </c>
      <c r="V1105" s="2" t="s">
        <v>77</v>
      </c>
      <c r="W1105" s="2" t="n">
        <v>3</v>
      </c>
      <c r="X1105" s="2" t="s">
        <v>78</v>
      </c>
      <c r="Y1105" s="2" t="s">
        <v>12982</v>
      </c>
      <c r="Z1105" s="2" t="s">
        <v>80</v>
      </c>
      <c r="AA1105" s="2"/>
      <c r="AB1105" s="2"/>
      <c r="AC1105" s="2"/>
      <c r="AD1105" s="2"/>
      <c r="AE1105" s="2"/>
      <c r="AF1105" s="2"/>
      <c r="AG1105" s="2" t="s">
        <v>12983</v>
      </c>
      <c r="AH1105" s="2" t="s">
        <v>12984</v>
      </c>
      <c r="AI1105" s="2" t="s">
        <v>12985</v>
      </c>
      <c r="AJ1105" s="2" t="s">
        <v>12986</v>
      </c>
      <c r="AK1105" s="2"/>
      <c r="AL1105" s="2"/>
      <c r="AM1105" s="2"/>
      <c r="AN1105" s="2" t="s">
        <v>87</v>
      </c>
      <c r="AO1105" s="2" t="s">
        <v>12987</v>
      </c>
      <c r="AP1105" s="2" t="s">
        <v>89</v>
      </c>
    </row>
    <row r="1106" customFormat="false" ht="15" hidden="false" customHeight="false" outlineLevel="0" collapsed="false">
      <c r="A1106" s="8" t="s">
        <v>12988</v>
      </c>
      <c r="B1106" s="8" t="s">
        <v>12988</v>
      </c>
      <c r="C1106" s="2" t="s">
        <v>12989</v>
      </c>
      <c r="D1106" s="2" t="s">
        <v>2629</v>
      </c>
      <c r="E1106" s="2" t="s">
        <v>2630</v>
      </c>
      <c r="F1106" s="9" t="n">
        <f aca="false">Precios!R1106</f>
        <v>177</v>
      </c>
      <c r="G1106" s="2" t="n">
        <v>476</v>
      </c>
      <c r="H1106" s="10" t="str">
        <f aca="false">Parámetros!$B$28</f>
        <v>Nuevo</v>
      </c>
      <c r="I1106" s="10" t="str">
        <f aca="false">Parámetros!$B$29</f>
        <v>Clásica</v>
      </c>
      <c r="J1106" s="11" t="s">
        <v>12990</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t="s">
        <v>12991</v>
      </c>
      <c r="P1106" s="2" t="s">
        <v>3780</v>
      </c>
      <c r="Q1106" s="2" t="s">
        <v>2634</v>
      </c>
      <c r="R1106" s="2" t="s">
        <v>2633</v>
      </c>
      <c r="S1106" s="2" t="s">
        <v>12992</v>
      </c>
      <c r="T1106" s="2" t="s">
        <v>12993</v>
      </c>
      <c r="U1106" s="2" t="n">
        <v>24</v>
      </c>
      <c r="V1106" s="2" t="s">
        <v>2636</v>
      </c>
      <c r="W1106" s="2" t="n">
        <v>24</v>
      </c>
      <c r="X1106" s="2" t="s">
        <v>2637</v>
      </c>
      <c r="Y1106" s="2" t="s">
        <v>12994</v>
      </c>
      <c r="Z1106" s="2" t="s">
        <v>1052</v>
      </c>
      <c r="AA1106" s="2" t="s">
        <v>5829</v>
      </c>
      <c r="AB1106" s="2"/>
      <c r="AC1106" s="2" t="s">
        <v>12992</v>
      </c>
      <c r="AD1106" s="2"/>
      <c r="AE1106" s="2"/>
      <c r="AF1106" s="2"/>
      <c r="AG1106" s="2" t="s">
        <v>12995</v>
      </c>
      <c r="AH1106" s="2" t="s">
        <v>12996</v>
      </c>
      <c r="AI1106" s="2"/>
      <c r="AJ1106" s="2"/>
      <c r="AK1106" s="2"/>
      <c r="AL1106" s="2"/>
      <c r="AM1106" s="2"/>
      <c r="AN1106" s="2" t="s">
        <v>87</v>
      </c>
      <c r="AO1106" s="2" t="s">
        <v>12997</v>
      </c>
      <c r="AP1106" s="2" t="s">
        <v>89</v>
      </c>
    </row>
    <row r="1107" customFormat="false" ht="15" hidden="false" customHeight="false" outlineLevel="0" collapsed="false">
      <c r="A1107" s="8" t="s">
        <v>12998</v>
      </c>
      <c r="B1107" s="8" t="s">
        <v>12998</v>
      </c>
      <c r="C1107" s="2" t="s">
        <v>12999</v>
      </c>
      <c r="D1107" s="2" t="s">
        <v>8462</v>
      </c>
      <c r="E1107" s="2" t="s">
        <v>8463</v>
      </c>
      <c r="F1107" s="9" t="n">
        <f aca="false">Precios!R1107</f>
        <v>119</v>
      </c>
      <c r="G1107" s="2" t="n">
        <v>57</v>
      </c>
      <c r="H1107" s="10" t="str">
        <f aca="false">Parámetros!$B$28</f>
        <v>Nuevo</v>
      </c>
      <c r="I1107" s="10" t="str">
        <f aca="false">Parámetros!$B$29</f>
        <v>Clásica</v>
      </c>
      <c r="J1107" s="11" t="s">
        <v>13000</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t="s">
        <v>13001</v>
      </c>
      <c r="P1107" s="2" t="s">
        <v>8036</v>
      </c>
      <c r="Q1107" s="2"/>
      <c r="R1107" s="2" t="s">
        <v>8467</v>
      </c>
      <c r="S1107" s="2"/>
      <c r="T1107" s="2" t="s">
        <v>13002</v>
      </c>
      <c r="U1107" s="2" t="n">
        <v>30</v>
      </c>
      <c r="V1107" s="2" t="s">
        <v>171</v>
      </c>
      <c r="W1107" s="2" t="n">
        <v>30</v>
      </c>
      <c r="X1107" s="2"/>
      <c r="Y1107" s="2"/>
      <c r="Z1107" s="2"/>
      <c r="AA1107" s="2"/>
      <c r="AB1107" s="2"/>
      <c r="AC1107" s="2"/>
      <c r="AD1107" s="2"/>
      <c r="AE1107" s="2"/>
      <c r="AF1107" s="2"/>
      <c r="AG1107" s="2" t="s">
        <v>13003</v>
      </c>
      <c r="AH1107" s="2" t="s">
        <v>13004</v>
      </c>
      <c r="AI1107" s="2" t="s">
        <v>13005</v>
      </c>
      <c r="AJ1107" s="2"/>
      <c r="AK1107" s="2"/>
      <c r="AL1107" s="2"/>
      <c r="AM1107" s="2"/>
      <c r="AN1107" s="2" t="s">
        <v>175</v>
      </c>
      <c r="AO1107" s="2" t="s">
        <v>13006</v>
      </c>
      <c r="AP1107" s="2" t="s">
        <v>89</v>
      </c>
    </row>
    <row r="1108" customFormat="false" ht="15" hidden="false" customHeight="false" outlineLevel="0" collapsed="false">
      <c r="A1108" s="8" t="s">
        <v>13007</v>
      </c>
      <c r="B1108" s="8" t="s">
        <v>13007</v>
      </c>
      <c r="C1108" s="2" t="s">
        <v>13008</v>
      </c>
      <c r="D1108" s="2" t="s">
        <v>1059</v>
      </c>
      <c r="E1108" s="2" t="s">
        <v>1060</v>
      </c>
      <c r="F1108" s="9" t="n">
        <f aca="false">Precios!R1108</f>
        <v>718</v>
      </c>
      <c r="G1108" s="2" t="n">
        <v>6</v>
      </c>
      <c r="H1108" s="10" t="str">
        <f aca="false">Parámetros!$B$28</f>
        <v>Nuevo</v>
      </c>
      <c r="I1108" s="10" t="str">
        <f aca="false">Parámetros!$B$29</f>
        <v>Clásica</v>
      </c>
      <c r="J1108" s="11" t="s">
        <v>13009</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t="s">
        <v>13010</v>
      </c>
      <c r="P1108" s="2" t="s">
        <v>13011</v>
      </c>
      <c r="Q1108" s="2" t="s">
        <v>3115</v>
      </c>
      <c r="R1108" s="2"/>
      <c r="S1108" s="2"/>
      <c r="T1108" s="2" t="s">
        <v>5388</v>
      </c>
      <c r="U1108" s="2" t="n">
        <v>30</v>
      </c>
      <c r="V1108" s="2" t="s">
        <v>220</v>
      </c>
      <c r="W1108" s="2" t="n">
        <v>30</v>
      </c>
      <c r="X1108" s="2" t="s">
        <v>11126</v>
      </c>
      <c r="Y1108" s="2" t="s">
        <v>11127</v>
      </c>
      <c r="Z1108" s="2" t="s">
        <v>136</v>
      </c>
      <c r="AA1108" s="2"/>
      <c r="AB1108" s="2"/>
      <c r="AC1108" s="2"/>
      <c r="AD1108" s="2"/>
      <c r="AE1108" s="2"/>
      <c r="AF1108" s="2"/>
      <c r="AG1108" s="2" t="s">
        <v>9635</v>
      </c>
      <c r="AH1108" s="2" t="s">
        <v>13012</v>
      </c>
      <c r="AI1108" s="2" t="s">
        <v>13013</v>
      </c>
      <c r="AJ1108" s="2"/>
      <c r="AK1108" s="2"/>
      <c r="AL1108" s="2"/>
      <c r="AM1108" s="2"/>
      <c r="AN1108" s="2" t="s">
        <v>87</v>
      </c>
      <c r="AO1108" s="2" t="s">
        <v>13014</v>
      </c>
      <c r="AP1108" s="2" t="s">
        <v>89</v>
      </c>
    </row>
    <row r="1109" customFormat="false" ht="15" hidden="false" customHeight="false" outlineLevel="0" collapsed="false">
      <c r="A1109" s="8" t="s">
        <v>13015</v>
      </c>
      <c r="B1109" s="8" t="s">
        <v>13015</v>
      </c>
      <c r="C1109" s="2" t="s">
        <v>13016</v>
      </c>
      <c r="D1109" s="2" t="s">
        <v>6227</v>
      </c>
      <c r="E1109" s="2" t="s">
        <v>6228</v>
      </c>
      <c r="F1109" s="9" t="n">
        <f aca="false">Precios!R1109</f>
        <v>89.68</v>
      </c>
      <c r="G1109" s="2" t="n">
        <v>476</v>
      </c>
      <c r="H1109" s="10" t="str">
        <f aca="false">Parámetros!$B$28</f>
        <v>Nuevo</v>
      </c>
      <c r="I1109" s="10" t="str">
        <f aca="false">Parámetros!$B$29</f>
        <v>Clásica</v>
      </c>
      <c r="J1109" s="11" t="s">
        <v>13017</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t="s">
        <v>13018</v>
      </c>
      <c r="P1109" s="2" t="s">
        <v>7352</v>
      </c>
      <c r="Q1109" s="2" t="s">
        <v>13019</v>
      </c>
      <c r="R1109" s="2" t="s">
        <v>13020</v>
      </c>
      <c r="S1109" s="2" t="s">
        <v>1461</v>
      </c>
      <c r="T1109" s="2" t="s">
        <v>13021</v>
      </c>
      <c r="U1109" s="2" t="n">
        <v>3</v>
      </c>
      <c r="V1109" s="2" t="s">
        <v>7355</v>
      </c>
      <c r="W1109" s="2" t="n">
        <v>3</v>
      </c>
      <c r="X1109" s="2"/>
      <c r="Y1109" s="2"/>
      <c r="Z1109" s="2"/>
      <c r="AA1109" s="2"/>
      <c r="AB1109" s="2"/>
      <c r="AC1109" s="2" t="s">
        <v>1461</v>
      </c>
      <c r="AD1109" s="2" t="s">
        <v>1101</v>
      </c>
      <c r="AE1109" s="2"/>
      <c r="AF1109" s="2"/>
      <c r="AG1109" s="2" t="s">
        <v>13022</v>
      </c>
      <c r="AH1109" s="2" t="s">
        <v>13023</v>
      </c>
      <c r="AI1109" s="2" t="s">
        <v>13024</v>
      </c>
      <c r="AJ1109" s="2" t="s">
        <v>13025</v>
      </c>
      <c r="AK1109" s="2"/>
      <c r="AL1109" s="2"/>
      <c r="AM1109" s="2"/>
      <c r="AN1109" s="2" t="s">
        <v>87</v>
      </c>
      <c r="AO1109" s="2" t="s">
        <v>13026</v>
      </c>
      <c r="AP1109" s="2" t="s">
        <v>89</v>
      </c>
    </row>
    <row r="1110" customFormat="false" ht="15" hidden="false" customHeight="false" outlineLevel="0" collapsed="false">
      <c r="A1110" s="8" t="s">
        <v>13027</v>
      </c>
      <c r="B1110" s="8" t="s">
        <v>13027</v>
      </c>
      <c r="C1110" s="2" t="s">
        <v>13028</v>
      </c>
      <c r="D1110" s="2" t="s">
        <v>144</v>
      </c>
      <c r="E1110" s="2" t="s">
        <v>145</v>
      </c>
      <c r="F1110" s="9" t="n">
        <f aca="false">Precios!R1110</f>
        <v>211</v>
      </c>
      <c r="G1110" s="2" t="n">
        <v>78</v>
      </c>
      <c r="H1110" s="10" t="str">
        <f aca="false">Parámetros!$B$28</f>
        <v>Nuevo</v>
      </c>
      <c r="I1110" s="10" t="str">
        <f aca="false">Parámetros!$B$29</f>
        <v>Clásica</v>
      </c>
      <c r="J1110" s="11" t="s">
        <v>13029</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c r="P1110" s="2" t="s">
        <v>13030</v>
      </c>
      <c r="Q1110" s="2" t="s">
        <v>1126</v>
      </c>
      <c r="R1110" s="2" t="s">
        <v>13031</v>
      </c>
      <c r="S1110" s="2"/>
      <c r="T1110" s="2" t="s">
        <v>5595</v>
      </c>
      <c r="U1110" s="2" t="n">
        <v>180</v>
      </c>
      <c r="V1110" s="2" t="s">
        <v>77</v>
      </c>
      <c r="W1110" s="2" t="n">
        <v>1</v>
      </c>
      <c r="X1110" s="2" t="s">
        <v>13032</v>
      </c>
      <c r="Y1110" s="2" t="s">
        <v>13033</v>
      </c>
      <c r="Z1110" s="2" t="s">
        <v>136</v>
      </c>
      <c r="AA1110" s="2"/>
      <c r="AB1110" s="2"/>
      <c r="AC1110" s="2"/>
      <c r="AD1110" s="2"/>
      <c r="AE1110" s="2"/>
      <c r="AF1110" s="2"/>
      <c r="AG1110" s="2" t="s">
        <v>13034</v>
      </c>
      <c r="AH1110" s="2" t="s">
        <v>13035</v>
      </c>
      <c r="AI1110" s="2"/>
      <c r="AJ1110" s="2"/>
      <c r="AK1110" s="2"/>
      <c r="AL1110" s="2"/>
      <c r="AM1110" s="2"/>
      <c r="AN1110" s="2" t="s">
        <v>87</v>
      </c>
      <c r="AO1110" s="2" t="s">
        <v>13036</v>
      </c>
      <c r="AP1110" s="2" t="s">
        <v>89</v>
      </c>
    </row>
    <row r="1111" customFormat="false" ht="15" hidden="false" customHeight="false" outlineLevel="0" collapsed="false">
      <c r="A1111" s="8" t="s">
        <v>13037</v>
      </c>
      <c r="B1111" s="8" t="s">
        <v>13037</v>
      </c>
      <c r="C1111" s="2" t="s">
        <v>13038</v>
      </c>
      <c r="D1111" s="2" t="s">
        <v>5288</v>
      </c>
      <c r="E1111" s="2" t="s">
        <v>5289</v>
      </c>
      <c r="F1111" s="9" t="n">
        <f aca="false">Precios!R1111</f>
        <v>145</v>
      </c>
      <c r="G1111" s="2" t="n">
        <v>140</v>
      </c>
      <c r="H1111" s="10" t="str">
        <f aca="false">Parámetros!$B$28</f>
        <v>Nuevo</v>
      </c>
      <c r="I1111" s="10" t="str">
        <f aca="false">Parámetros!$B$29</f>
        <v>Clásica</v>
      </c>
      <c r="J1111" s="11" t="s">
        <v>13039</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t="s">
        <v>13040</v>
      </c>
      <c r="P1111" s="2" t="s">
        <v>13041</v>
      </c>
      <c r="Q1111" s="2" t="s">
        <v>336</v>
      </c>
      <c r="R1111" s="2" t="s">
        <v>13042</v>
      </c>
      <c r="S1111" s="2" t="s">
        <v>13043</v>
      </c>
      <c r="T1111" s="2" t="s">
        <v>2711</v>
      </c>
      <c r="U1111" s="2" t="n">
        <v>650</v>
      </c>
      <c r="V1111" s="2" t="s">
        <v>77</v>
      </c>
      <c r="W1111" s="2" t="n">
        <v>1</v>
      </c>
      <c r="X1111" s="2"/>
      <c r="Y1111" s="2"/>
      <c r="Z1111" s="2"/>
      <c r="AA1111" s="2"/>
      <c r="AB1111" s="2"/>
      <c r="AC1111" s="2" t="s">
        <v>7266</v>
      </c>
      <c r="AD1111" s="2"/>
      <c r="AE1111" s="2" t="s">
        <v>13044</v>
      </c>
      <c r="AF1111" s="2"/>
      <c r="AG1111" s="2" t="s">
        <v>13045</v>
      </c>
      <c r="AH1111" s="2" t="s">
        <v>13046</v>
      </c>
      <c r="AI1111" s="2"/>
      <c r="AJ1111" s="2"/>
      <c r="AK1111" s="2"/>
      <c r="AL1111" s="2"/>
      <c r="AM1111" s="2"/>
      <c r="AN1111" s="2" t="s">
        <v>175</v>
      </c>
      <c r="AO1111" s="2" t="s">
        <v>13047</v>
      </c>
      <c r="AP1111" s="2" t="s">
        <v>89</v>
      </c>
    </row>
    <row r="1112" customFormat="false" ht="15" hidden="false" customHeight="false" outlineLevel="0" collapsed="false">
      <c r="A1112" s="8" t="s">
        <v>13048</v>
      </c>
      <c r="B1112" s="8" t="s">
        <v>13048</v>
      </c>
      <c r="C1112" s="2" t="s">
        <v>13049</v>
      </c>
      <c r="D1112" s="2" t="s">
        <v>445</v>
      </c>
      <c r="E1112" s="2" t="s">
        <v>446</v>
      </c>
      <c r="F1112" s="9" t="n">
        <f aca="false">Precios!R1112</f>
        <v>395</v>
      </c>
      <c r="G1112" s="2" t="n">
        <v>14</v>
      </c>
      <c r="H1112" s="10" t="str">
        <f aca="false">Parámetros!$B$28</f>
        <v>Nuevo</v>
      </c>
      <c r="I1112" s="10" t="str">
        <f aca="false">Parámetros!$B$29</f>
        <v>Clásica</v>
      </c>
      <c r="J1112" s="11" t="s">
        <v>13050</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t="s">
        <v>13051</v>
      </c>
      <c r="P1112" s="2" t="s">
        <v>11462</v>
      </c>
      <c r="Q1112" s="2" t="s">
        <v>4840</v>
      </c>
      <c r="R1112" s="2"/>
      <c r="S1112" s="2"/>
      <c r="T1112" s="2" t="s">
        <v>13052</v>
      </c>
      <c r="U1112" s="2" t="n">
        <v>15</v>
      </c>
      <c r="V1112" s="2" t="s">
        <v>77</v>
      </c>
      <c r="W1112" s="2" t="n">
        <v>1</v>
      </c>
      <c r="X1112" s="2" t="s">
        <v>4595</v>
      </c>
      <c r="Y1112" s="2" t="s">
        <v>13053</v>
      </c>
      <c r="Z1112" s="2" t="s">
        <v>136</v>
      </c>
      <c r="AA1112" s="2"/>
      <c r="AB1112" s="2"/>
      <c r="AC1112" s="2"/>
      <c r="AD1112" s="2"/>
      <c r="AE1112" s="2"/>
      <c r="AF1112" s="2"/>
      <c r="AG1112" s="2" t="s">
        <v>13054</v>
      </c>
      <c r="AH1112" s="2" t="s">
        <v>13055</v>
      </c>
      <c r="AI1112" s="2" t="s">
        <v>13056</v>
      </c>
      <c r="AJ1112" s="2" t="s">
        <v>13057</v>
      </c>
      <c r="AK1112" s="2"/>
      <c r="AL1112" s="2"/>
      <c r="AM1112" s="2"/>
      <c r="AN1112" s="2" t="s">
        <v>87</v>
      </c>
      <c r="AO1112" s="2" t="s">
        <v>13058</v>
      </c>
      <c r="AP1112" s="2" t="s">
        <v>89</v>
      </c>
    </row>
    <row r="1113" customFormat="false" ht="15" hidden="false" customHeight="false" outlineLevel="0" collapsed="false">
      <c r="A1113" s="8" t="s">
        <v>13059</v>
      </c>
      <c r="B1113" s="8" t="s">
        <v>13059</v>
      </c>
      <c r="C1113" s="2" t="s">
        <v>13060</v>
      </c>
      <c r="D1113" s="2" t="s">
        <v>1811</v>
      </c>
      <c r="E1113" s="2" t="s">
        <v>1812</v>
      </c>
      <c r="F1113" s="9" t="n">
        <f aca="false">Precios!R1113</f>
        <v>537.56</v>
      </c>
      <c r="G1113" s="2" t="n">
        <v>18</v>
      </c>
      <c r="H1113" s="10" t="str">
        <f aca="false">Parámetros!$B$28</f>
        <v>Nuevo</v>
      </c>
      <c r="I1113" s="10" t="str">
        <f aca="false">Parámetros!$B$29</f>
        <v>Clásica</v>
      </c>
      <c r="J1113" s="11" t="s">
        <v>13061</v>
      </c>
      <c r="K1113" s="10" t="str">
        <f aca="false">Parámetros!$B$30</f>
        <v>Mercado Envíos</v>
      </c>
      <c r="L1113" s="2" t="str">
        <f aca="false">IF(F1113&gt;=Parámetros!$B$7,"Envío gratis (obligatorio en Mercado Libre)",Parámetros!$B$31)</f>
        <v>Envío gratis (obligatorio en Mercado Libre)</v>
      </c>
      <c r="M1113" s="10" t="str">
        <f aca="false">Parámetros!$B$32</f>
        <v>No acepto</v>
      </c>
      <c r="N1113" s="10" t="str">
        <f aca="false">Parámetros!$B$33</f>
        <v>Sin garantía</v>
      </c>
      <c r="O1113" s="2" t="s">
        <v>13062</v>
      </c>
      <c r="P1113" s="2" t="s">
        <v>2122</v>
      </c>
      <c r="Q1113" s="2" t="s">
        <v>13063</v>
      </c>
      <c r="R1113" s="2" t="s">
        <v>11256</v>
      </c>
      <c r="S1113" s="2"/>
      <c r="T1113" s="2" t="s">
        <v>12709</v>
      </c>
      <c r="U1113" s="2" t="n">
        <v>10</v>
      </c>
      <c r="V1113" s="2" t="s">
        <v>100</v>
      </c>
      <c r="W1113" s="2" t="n">
        <v>1</v>
      </c>
      <c r="X1113" s="2" t="s">
        <v>11258</v>
      </c>
      <c r="Y1113" s="2" t="s">
        <v>13064</v>
      </c>
      <c r="Z1113" s="2" t="s">
        <v>341</v>
      </c>
      <c r="AA1113" s="2"/>
      <c r="AB1113" s="2"/>
      <c r="AC1113" s="2"/>
      <c r="AD1113" s="2"/>
      <c r="AE1113" s="2"/>
      <c r="AF1113" s="2" t="s">
        <v>11260</v>
      </c>
      <c r="AG1113" s="2" t="s">
        <v>13065</v>
      </c>
      <c r="AH1113" s="2" t="s">
        <v>13066</v>
      </c>
      <c r="AI1113" s="2" t="s">
        <v>13067</v>
      </c>
      <c r="AJ1113" s="2"/>
      <c r="AK1113" s="2"/>
      <c r="AL1113" s="2"/>
      <c r="AM1113" s="2"/>
      <c r="AN1113" s="2" t="s">
        <v>87</v>
      </c>
      <c r="AO1113" s="2" t="s">
        <v>13068</v>
      </c>
      <c r="AP1113" s="2" t="s">
        <v>89</v>
      </c>
    </row>
    <row r="1114" customFormat="false" ht="15" hidden="false" customHeight="false" outlineLevel="0" collapsed="false">
      <c r="A1114" s="8" t="s">
        <v>13069</v>
      </c>
      <c r="B1114" s="8" t="s">
        <v>13069</v>
      </c>
      <c r="C1114" s="2" t="s">
        <v>13070</v>
      </c>
      <c r="D1114" s="2" t="s">
        <v>612</v>
      </c>
      <c r="E1114" s="2" t="s">
        <v>613</v>
      </c>
      <c r="F1114" s="9" t="n">
        <f aca="false">Precios!R1114</f>
        <v>84</v>
      </c>
      <c r="G1114" s="2" t="n">
        <v>998</v>
      </c>
      <c r="H1114" s="10" t="str">
        <f aca="false">Parámetros!$B$28</f>
        <v>Nuevo</v>
      </c>
      <c r="I1114" s="10" t="str">
        <f aca="false">Parámetros!$B$29</f>
        <v>Clásica</v>
      </c>
      <c r="J1114" s="11" t="s">
        <v>13071</v>
      </c>
      <c r="K1114" s="10" t="str">
        <f aca="false">Parámetros!$B$30</f>
        <v>Mercado Envíos</v>
      </c>
      <c r="L1114" s="2" t="str">
        <f aca="false">IF(F1114&gt;=Parámetros!$B$7,"Envío gratis (obligatorio en Mercado Libre)",Parámetros!$B$31)</f>
        <v>A cargo del comprador</v>
      </c>
      <c r="M1114" s="10" t="str">
        <f aca="false">Parámetros!$B$32</f>
        <v>No acepto</v>
      </c>
      <c r="N1114" s="10" t="str">
        <f aca="false">Parámetros!$B$33</f>
        <v>Sin garantía</v>
      </c>
      <c r="O1114" s="2" t="s">
        <v>13072</v>
      </c>
      <c r="P1114" s="2" t="s">
        <v>616</v>
      </c>
      <c r="Q1114" s="2" t="s">
        <v>617</v>
      </c>
      <c r="R1114" s="2" t="s">
        <v>4237</v>
      </c>
      <c r="S1114" s="2" t="s">
        <v>5594</v>
      </c>
      <c r="T1114" s="2" t="s">
        <v>3946</v>
      </c>
      <c r="U1114" s="2" t="n">
        <v>125</v>
      </c>
      <c r="V1114" s="2" t="s">
        <v>77</v>
      </c>
      <c r="W1114" s="2" t="n">
        <v>1</v>
      </c>
      <c r="X1114" s="2"/>
      <c r="Y1114" s="2"/>
      <c r="Z1114" s="2"/>
      <c r="AA1114" s="2"/>
      <c r="AB1114" s="2"/>
      <c r="AC1114" s="2" t="s">
        <v>13073</v>
      </c>
      <c r="AD1114" s="2"/>
      <c r="AE1114" s="2"/>
      <c r="AF1114" s="2"/>
      <c r="AG1114" s="2" t="s">
        <v>13074</v>
      </c>
      <c r="AH1114" s="2" t="s">
        <v>13075</v>
      </c>
      <c r="AI1114" s="2" t="s">
        <v>13076</v>
      </c>
      <c r="AJ1114" s="2" t="s">
        <v>13077</v>
      </c>
      <c r="AK1114" s="2" t="s">
        <v>13078</v>
      </c>
      <c r="AL1114" s="2"/>
      <c r="AM1114" s="2"/>
      <c r="AN1114" s="2" t="s">
        <v>175</v>
      </c>
      <c r="AO1114" s="2" t="s">
        <v>13079</v>
      </c>
      <c r="AP1114" s="2" t="s">
        <v>89</v>
      </c>
    </row>
    <row r="1115" customFormat="false" ht="15" hidden="false" customHeight="false" outlineLevel="0" collapsed="false">
      <c r="A1115" s="8" t="s">
        <v>13080</v>
      </c>
      <c r="B1115" s="8" t="s">
        <v>13080</v>
      </c>
      <c r="C1115" s="2" t="s">
        <v>13081</v>
      </c>
      <c r="D1115" s="2" t="s">
        <v>1093</v>
      </c>
      <c r="E1115" s="2" t="s">
        <v>1094</v>
      </c>
      <c r="F1115" s="9" t="n">
        <f aca="false">Precios!R1115</f>
        <v>148</v>
      </c>
      <c r="G1115" s="2" t="n">
        <v>0</v>
      </c>
      <c r="H1115" s="10" t="str">
        <f aca="false">Parámetros!$B$28</f>
        <v>Nuevo</v>
      </c>
      <c r="I1115" s="10" t="str">
        <f aca="false">Parámetros!$B$29</f>
        <v>Clásica</v>
      </c>
      <c r="J1115" s="11" t="s">
        <v>13082</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t="s">
        <v>13083</v>
      </c>
      <c r="P1115" s="2" t="s">
        <v>10273</v>
      </c>
      <c r="Q1115" s="2" t="s">
        <v>1641</v>
      </c>
      <c r="R1115" s="2" t="s">
        <v>10274</v>
      </c>
      <c r="S1115" s="2"/>
      <c r="T1115" s="2" t="s">
        <v>13084</v>
      </c>
      <c r="U1115" s="2" t="n">
        <v>20</v>
      </c>
      <c r="V1115" s="2" t="s">
        <v>100</v>
      </c>
      <c r="W1115" s="2" t="n">
        <v>1</v>
      </c>
      <c r="X1115" s="2" t="s">
        <v>1607</v>
      </c>
      <c r="Y1115" s="2" t="s">
        <v>13085</v>
      </c>
      <c r="Z1115" s="2" t="s">
        <v>1435</v>
      </c>
      <c r="AA1115" s="2"/>
      <c r="AB1115" s="2"/>
      <c r="AC1115" s="2"/>
      <c r="AD1115" s="2" t="s">
        <v>566</v>
      </c>
      <c r="AE1115" s="2"/>
      <c r="AF1115" s="2"/>
      <c r="AG1115" s="2" t="s">
        <v>13086</v>
      </c>
      <c r="AH1115" s="2" t="s">
        <v>13087</v>
      </c>
      <c r="AI1115" s="2" t="s">
        <v>13088</v>
      </c>
      <c r="AJ1115" s="2" t="s">
        <v>13089</v>
      </c>
      <c r="AK1115" s="2"/>
      <c r="AL1115" s="2"/>
      <c r="AM1115" s="2"/>
      <c r="AN1115" s="2" t="s">
        <v>87</v>
      </c>
      <c r="AO1115" s="2" t="s">
        <v>13090</v>
      </c>
      <c r="AP1115" s="2" t="s">
        <v>89</v>
      </c>
    </row>
    <row r="1116" customFormat="false" ht="15" hidden="false" customHeight="false" outlineLevel="0" collapsed="false">
      <c r="A1116" s="8" t="s">
        <v>13091</v>
      </c>
      <c r="B1116" s="8" t="s">
        <v>13091</v>
      </c>
      <c r="C1116" s="2" t="s">
        <v>13092</v>
      </c>
      <c r="D1116" s="2" t="s">
        <v>6709</v>
      </c>
      <c r="E1116" s="2" t="s">
        <v>6710</v>
      </c>
      <c r="F1116" s="9" t="n">
        <f aca="false">Precios!R1116</f>
        <v>64</v>
      </c>
      <c r="G1116" s="2" t="n">
        <v>58</v>
      </c>
      <c r="H1116" s="10" t="str">
        <f aca="false">Parámetros!$B$28</f>
        <v>Nuevo</v>
      </c>
      <c r="I1116" s="10" t="str">
        <f aca="false">Parámetros!$B$29</f>
        <v>Clásica</v>
      </c>
      <c r="J1116" s="11" t="s">
        <v>13093</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t="s">
        <v>13094</v>
      </c>
      <c r="P1116" s="2" t="s">
        <v>8715</v>
      </c>
      <c r="Q1116" s="2" t="s">
        <v>617</v>
      </c>
      <c r="R1116" s="2" t="s">
        <v>13095</v>
      </c>
      <c r="S1116" s="2" t="s">
        <v>13096</v>
      </c>
      <c r="T1116" s="2" t="s">
        <v>13097</v>
      </c>
      <c r="U1116" s="2" t="n">
        <v>91</v>
      </c>
      <c r="V1116" s="2" t="s">
        <v>100</v>
      </c>
      <c r="W1116" s="2" t="n">
        <v>1</v>
      </c>
      <c r="X1116" s="2"/>
      <c r="Y1116" s="2"/>
      <c r="Z1116" s="2"/>
      <c r="AA1116" s="2"/>
      <c r="AB1116" s="2"/>
      <c r="AC1116" s="2" t="s">
        <v>13098</v>
      </c>
      <c r="AD1116" s="2" t="s">
        <v>1101</v>
      </c>
      <c r="AE1116" s="2"/>
      <c r="AF1116" s="2"/>
      <c r="AG1116" s="2" t="s">
        <v>13099</v>
      </c>
      <c r="AH1116" s="2" t="s">
        <v>13100</v>
      </c>
      <c r="AI1116" s="2"/>
      <c r="AJ1116" s="2"/>
      <c r="AK1116" s="2"/>
      <c r="AL1116" s="2"/>
      <c r="AM1116" s="2"/>
      <c r="AN1116" s="2" t="s">
        <v>175</v>
      </c>
      <c r="AO1116" s="2" t="s">
        <v>13101</v>
      </c>
      <c r="AP1116" s="2" t="s">
        <v>89</v>
      </c>
    </row>
    <row r="1117" customFormat="false" ht="15" hidden="false" customHeight="false" outlineLevel="0" collapsed="false">
      <c r="A1117" s="8" t="s">
        <v>13102</v>
      </c>
      <c r="B1117" s="8" t="s">
        <v>13102</v>
      </c>
      <c r="C1117" s="2" t="s">
        <v>13103</v>
      </c>
      <c r="D1117" s="2" t="s">
        <v>3410</v>
      </c>
      <c r="E1117" s="2" t="s">
        <v>3411</v>
      </c>
      <c r="F1117" s="9" t="n">
        <f aca="false">Precios!R1117</f>
        <v>395</v>
      </c>
      <c r="G1117" s="2" t="n">
        <v>22</v>
      </c>
      <c r="H1117" s="10" t="str">
        <f aca="false">Parámetros!$B$28</f>
        <v>Nuevo</v>
      </c>
      <c r="I1117" s="10" t="str">
        <f aca="false">Parámetros!$B$29</f>
        <v>Clásica</v>
      </c>
      <c r="J1117" s="11" t="s">
        <v>13104</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t="s">
        <v>13105</v>
      </c>
      <c r="P1117" s="2" t="s">
        <v>13106</v>
      </c>
      <c r="Q1117" s="2" t="s">
        <v>791</v>
      </c>
      <c r="R1117" s="2"/>
      <c r="S1117" s="2"/>
      <c r="T1117" s="2" t="s">
        <v>13107</v>
      </c>
      <c r="U1117" s="2" t="n">
        <v>30</v>
      </c>
      <c r="V1117" s="2" t="s">
        <v>1736</v>
      </c>
      <c r="W1117" s="2" t="n">
        <v>1</v>
      </c>
      <c r="X1117" s="2" t="s">
        <v>9613</v>
      </c>
      <c r="Y1117" s="2" t="s">
        <v>451</v>
      </c>
      <c r="Z1117" s="2" t="s">
        <v>136</v>
      </c>
      <c r="AA1117" s="2"/>
      <c r="AB1117" s="2"/>
      <c r="AC1117" s="2"/>
      <c r="AD1117" s="2"/>
      <c r="AE1117" s="2"/>
      <c r="AF1117" s="2"/>
      <c r="AG1117" s="2" t="s">
        <v>13108</v>
      </c>
      <c r="AH1117" s="2" t="s">
        <v>13109</v>
      </c>
      <c r="AI1117" s="2" t="s">
        <v>13110</v>
      </c>
      <c r="AJ1117" s="2"/>
      <c r="AK1117" s="2"/>
      <c r="AL1117" s="2"/>
      <c r="AM1117" s="2"/>
      <c r="AN1117" s="2" t="s">
        <v>87</v>
      </c>
      <c r="AO1117" s="2" t="s">
        <v>13111</v>
      </c>
      <c r="AP1117" s="2" t="s">
        <v>89</v>
      </c>
    </row>
    <row r="1118" customFormat="false" ht="15" hidden="false" customHeight="false" outlineLevel="0" collapsed="false">
      <c r="A1118" s="8" t="s">
        <v>13112</v>
      </c>
      <c r="B1118" s="8" t="s">
        <v>13112</v>
      </c>
      <c r="C1118" s="2" t="s">
        <v>13113</v>
      </c>
      <c r="D1118" s="2" t="s">
        <v>3440</v>
      </c>
      <c r="E1118" s="2" t="s">
        <v>3441</v>
      </c>
      <c r="F1118" s="9" t="n">
        <f aca="false">Precios!R1118</f>
        <v>180</v>
      </c>
      <c r="G1118" s="2" t="n">
        <v>85</v>
      </c>
      <c r="H1118" s="10" t="str">
        <f aca="false">Parámetros!$B$28</f>
        <v>Nuevo</v>
      </c>
      <c r="I1118" s="10" t="str">
        <f aca="false">Parámetros!$B$29</f>
        <v>Clásica</v>
      </c>
      <c r="J1118" s="11" t="s">
        <v>13114</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t="s">
        <v>13115</v>
      </c>
      <c r="P1118" s="2" t="s">
        <v>10603</v>
      </c>
      <c r="Q1118" s="2" t="s">
        <v>11959</v>
      </c>
      <c r="R1118" s="2" t="s">
        <v>10604</v>
      </c>
      <c r="S1118" s="2"/>
      <c r="T1118" s="2" t="s">
        <v>13116</v>
      </c>
      <c r="U1118" s="2" t="n">
        <v>110</v>
      </c>
      <c r="V1118" s="2" t="s">
        <v>100</v>
      </c>
      <c r="W1118" s="2" t="n">
        <v>1</v>
      </c>
      <c r="X1118" s="2" t="s">
        <v>13117</v>
      </c>
      <c r="Y1118" s="2" t="s">
        <v>13118</v>
      </c>
      <c r="Z1118" s="2" t="s">
        <v>1819</v>
      </c>
      <c r="AA1118" s="2" t="s">
        <v>1375</v>
      </c>
      <c r="AB1118" s="2"/>
      <c r="AC1118" s="2"/>
      <c r="AD1118" s="2"/>
      <c r="AE1118" s="2"/>
      <c r="AF1118" s="2" t="s">
        <v>10606</v>
      </c>
      <c r="AG1118" s="2" t="s">
        <v>13119</v>
      </c>
      <c r="AH1118" s="2" t="s">
        <v>13120</v>
      </c>
      <c r="AI1118" s="2" t="s">
        <v>13121</v>
      </c>
      <c r="AJ1118" s="2" t="s">
        <v>13122</v>
      </c>
      <c r="AK1118" s="2"/>
      <c r="AL1118" s="2"/>
      <c r="AM1118" s="2"/>
      <c r="AN1118" s="2" t="s">
        <v>87</v>
      </c>
      <c r="AO1118" s="2" t="s">
        <v>13123</v>
      </c>
      <c r="AP1118" s="2" t="s">
        <v>89</v>
      </c>
    </row>
    <row r="1119" customFormat="false" ht="15" hidden="false" customHeight="false" outlineLevel="0" collapsed="false">
      <c r="A1119" s="8" t="s">
        <v>13124</v>
      </c>
      <c r="B1119" s="8" t="s">
        <v>13124</v>
      </c>
      <c r="C1119" s="2" t="s">
        <v>13125</v>
      </c>
      <c r="D1119" s="2" t="s">
        <v>5288</v>
      </c>
      <c r="E1119" s="2" t="s">
        <v>5289</v>
      </c>
      <c r="F1119" s="9" t="n">
        <f aca="false">Precios!R1119</f>
        <v>63</v>
      </c>
      <c r="G1119" s="2" t="n">
        <v>104</v>
      </c>
      <c r="H1119" s="10" t="str">
        <f aca="false">Parámetros!$B$28</f>
        <v>Nuevo</v>
      </c>
      <c r="I1119" s="10" t="str">
        <f aca="false">Parámetros!$B$29</f>
        <v>Clásica</v>
      </c>
      <c r="J1119" s="11" t="s">
        <v>13126</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t="s">
        <v>13127</v>
      </c>
      <c r="P1119" s="2" t="s">
        <v>3444</v>
      </c>
      <c r="Q1119" s="2" t="s">
        <v>617</v>
      </c>
      <c r="R1119" s="2" t="s">
        <v>5292</v>
      </c>
      <c r="S1119" s="2" t="s">
        <v>13128</v>
      </c>
      <c r="T1119" s="2" t="s">
        <v>9988</v>
      </c>
      <c r="U1119" s="2" t="n">
        <v>200</v>
      </c>
      <c r="V1119" s="2" t="s">
        <v>77</v>
      </c>
      <c r="W1119" s="2" t="n">
        <v>1</v>
      </c>
      <c r="X1119" s="2"/>
      <c r="Y1119" s="2"/>
      <c r="Z1119" s="2"/>
      <c r="AA1119" s="2"/>
      <c r="AB1119" s="2"/>
      <c r="AC1119" s="2" t="s">
        <v>5294</v>
      </c>
      <c r="AD1119" s="2"/>
      <c r="AE1119" s="2"/>
      <c r="AF1119" s="2"/>
      <c r="AG1119" s="2" t="s">
        <v>13129</v>
      </c>
      <c r="AH1119" s="2" t="s">
        <v>13130</v>
      </c>
      <c r="AI1119" s="2"/>
      <c r="AJ1119" s="2"/>
      <c r="AK1119" s="2"/>
      <c r="AL1119" s="2"/>
      <c r="AM1119" s="2"/>
      <c r="AN1119" s="2" t="s">
        <v>175</v>
      </c>
      <c r="AO1119" s="2" t="s">
        <v>13131</v>
      </c>
      <c r="AP1119" s="2" t="s">
        <v>89</v>
      </c>
    </row>
    <row r="1120" customFormat="false" ht="15" hidden="false" customHeight="false" outlineLevel="0" collapsed="false">
      <c r="A1120" s="8" t="s">
        <v>13132</v>
      </c>
      <c r="B1120" s="8" t="s">
        <v>13132</v>
      </c>
      <c r="C1120" s="2" t="s">
        <v>13133</v>
      </c>
      <c r="D1120" s="2" t="s">
        <v>6709</v>
      </c>
      <c r="E1120" s="2" t="s">
        <v>6710</v>
      </c>
      <c r="F1120" s="9" t="n">
        <f aca="false">Precios!R1120</f>
        <v>116</v>
      </c>
      <c r="G1120" s="2" t="n">
        <v>176</v>
      </c>
      <c r="H1120" s="10" t="str">
        <f aca="false">Parámetros!$B$28</f>
        <v>Nuevo</v>
      </c>
      <c r="I1120" s="10" t="str">
        <f aca="false">Parámetros!$B$29</f>
        <v>Clásica</v>
      </c>
      <c r="J1120" s="11" t="s">
        <v>13134</v>
      </c>
      <c r="K1120" s="10" t="str">
        <f aca="false">Parámetros!$B$30</f>
        <v>Mercado Envíos</v>
      </c>
      <c r="L1120" s="2" t="str">
        <f aca="false">IF(F1120&gt;=Parámetros!$B$7,"Envío gratis (obligatorio en Mercado Libre)",Parámetros!$B$31)</f>
        <v>A cargo del comprador</v>
      </c>
      <c r="M1120" s="10" t="str">
        <f aca="false">Parámetros!$B$32</f>
        <v>No acepto</v>
      </c>
      <c r="N1120" s="10" t="str">
        <f aca="false">Parámetros!$B$33</f>
        <v>Sin garantía</v>
      </c>
      <c r="O1120" s="2" t="s">
        <v>13135</v>
      </c>
      <c r="P1120" s="2" t="s">
        <v>6774</v>
      </c>
      <c r="Q1120" s="2" t="s">
        <v>6195</v>
      </c>
      <c r="R1120" s="2" t="s">
        <v>6714</v>
      </c>
      <c r="S1120" s="2" t="s">
        <v>13136</v>
      </c>
      <c r="T1120" s="2" t="s">
        <v>13137</v>
      </c>
      <c r="U1120" s="2" t="n">
        <v>45</v>
      </c>
      <c r="V1120" s="2" t="s">
        <v>100</v>
      </c>
      <c r="W1120" s="2" t="n">
        <v>1</v>
      </c>
      <c r="X1120" s="2"/>
      <c r="Y1120" s="2"/>
      <c r="Z1120" s="2"/>
      <c r="AA1120" s="2"/>
      <c r="AB1120" s="2"/>
      <c r="AC1120" s="2"/>
      <c r="AD1120" s="2" t="s">
        <v>1101</v>
      </c>
      <c r="AE1120" s="2"/>
      <c r="AF1120" s="2"/>
      <c r="AG1120" s="2" t="s">
        <v>13138</v>
      </c>
      <c r="AH1120" s="2" t="s">
        <v>13139</v>
      </c>
      <c r="AI1120" s="2" t="s">
        <v>13140</v>
      </c>
      <c r="AJ1120" s="2" t="s">
        <v>13141</v>
      </c>
      <c r="AK1120" s="2"/>
      <c r="AL1120" s="2"/>
      <c r="AM1120" s="2"/>
      <c r="AN1120" s="2" t="s">
        <v>175</v>
      </c>
      <c r="AO1120" s="2" t="s">
        <v>13142</v>
      </c>
      <c r="AP1120" s="2" t="s">
        <v>89</v>
      </c>
    </row>
    <row r="1121" customFormat="false" ht="15" hidden="false" customHeight="false" outlineLevel="0" collapsed="false">
      <c r="A1121" s="8" t="s">
        <v>13143</v>
      </c>
      <c r="B1121" s="8" t="s">
        <v>13143</v>
      </c>
      <c r="C1121" s="2" t="s">
        <v>13144</v>
      </c>
      <c r="D1121" s="2" t="s">
        <v>144</v>
      </c>
      <c r="E1121" s="2" t="s">
        <v>145</v>
      </c>
      <c r="F1121" s="9" t="n">
        <f aca="false">Precios!R1121</f>
        <v>126.98</v>
      </c>
      <c r="G1121" s="2" t="n">
        <v>70</v>
      </c>
      <c r="H1121" s="10" t="str">
        <f aca="false">Parámetros!$B$28</f>
        <v>Nuevo</v>
      </c>
      <c r="I1121" s="10" t="str">
        <f aca="false">Parámetros!$B$29</f>
        <v>Clásica</v>
      </c>
      <c r="J1121" s="11" t="s">
        <v>13145</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13146</v>
      </c>
      <c r="P1121" s="2" t="s">
        <v>13147</v>
      </c>
      <c r="Q1121" s="2" t="s">
        <v>13148</v>
      </c>
      <c r="R1121" s="2"/>
      <c r="S1121" s="2"/>
      <c r="T1121" s="2" t="s">
        <v>13149</v>
      </c>
      <c r="U1121" s="2" t="n">
        <v>20</v>
      </c>
      <c r="V1121" s="2" t="s">
        <v>1736</v>
      </c>
      <c r="W1121" s="2" t="n">
        <v>1</v>
      </c>
      <c r="X1121" s="2" t="s">
        <v>13150</v>
      </c>
      <c r="Y1121" s="2" t="s">
        <v>13151</v>
      </c>
      <c r="Z1121" s="2" t="s">
        <v>136</v>
      </c>
      <c r="AA1121" s="2" t="s">
        <v>13152</v>
      </c>
      <c r="AB1121" s="2"/>
      <c r="AC1121" s="2"/>
      <c r="AD1121" s="2"/>
      <c r="AE1121" s="2"/>
      <c r="AF1121" s="2" t="s">
        <v>13153</v>
      </c>
      <c r="AG1121" s="2" t="s">
        <v>13154</v>
      </c>
      <c r="AH1121" s="2" t="s">
        <v>13155</v>
      </c>
      <c r="AI1121" s="2" t="s">
        <v>13156</v>
      </c>
      <c r="AJ1121" s="2"/>
      <c r="AK1121" s="2"/>
      <c r="AL1121" s="2"/>
      <c r="AM1121" s="2"/>
      <c r="AN1121" s="2" t="s">
        <v>87</v>
      </c>
      <c r="AO1121" s="2" t="s">
        <v>13157</v>
      </c>
      <c r="AP1121" s="2" t="s">
        <v>89</v>
      </c>
    </row>
    <row r="1122" customFormat="false" ht="15" hidden="false" customHeight="false" outlineLevel="0" collapsed="false">
      <c r="A1122" s="8" t="s">
        <v>13158</v>
      </c>
      <c r="B1122" s="8" t="s">
        <v>13158</v>
      </c>
      <c r="C1122" s="2" t="s">
        <v>13159</v>
      </c>
      <c r="D1122" s="2" t="s">
        <v>6709</v>
      </c>
      <c r="E1122" s="2" t="s">
        <v>6710</v>
      </c>
      <c r="F1122" s="9" t="n">
        <f aca="false">Precios!R1122</f>
        <v>184.84</v>
      </c>
      <c r="G1122" s="2" t="n">
        <v>264</v>
      </c>
      <c r="H1122" s="10" t="str">
        <f aca="false">Parámetros!$B$28</f>
        <v>Nuevo</v>
      </c>
      <c r="I1122" s="10" t="str">
        <f aca="false">Parámetros!$B$29</f>
        <v>Clásica</v>
      </c>
      <c r="J1122" s="11" t="s">
        <v>13160</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t="s">
        <v>13161</v>
      </c>
      <c r="P1122" s="2" t="s">
        <v>6713</v>
      </c>
      <c r="Q1122" s="2" t="s">
        <v>6195</v>
      </c>
      <c r="R1122" s="2" t="s">
        <v>8345</v>
      </c>
      <c r="S1122" s="2" t="s">
        <v>13162</v>
      </c>
      <c r="T1122" s="2" t="s">
        <v>7343</v>
      </c>
      <c r="U1122" s="2" t="n">
        <v>150</v>
      </c>
      <c r="V1122" s="2" t="s">
        <v>77</v>
      </c>
      <c r="W1122" s="2" t="n">
        <v>1</v>
      </c>
      <c r="X1122" s="2"/>
      <c r="Y1122" s="2"/>
      <c r="Z1122" s="2"/>
      <c r="AA1122" s="2"/>
      <c r="AB1122" s="2"/>
      <c r="AC1122" s="2" t="s">
        <v>13163</v>
      </c>
      <c r="AD1122" s="2" t="s">
        <v>1101</v>
      </c>
      <c r="AE1122" s="2"/>
      <c r="AF1122" s="2"/>
      <c r="AG1122" s="2" t="s">
        <v>13164</v>
      </c>
      <c r="AH1122" s="2" t="s">
        <v>13165</v>
      </c>
      <c r="AI1122" s="2" t="s">
        <v>13166</v>
      </c>
      <c r="AJ1122" s="2"/>
      <c r="AK1122" s="2"/>
      <c r="AL1122" s="2"/>
      <c r="AM1122" s="2"/>
      <c r="AN1122" s="2" t="s">
        <v>175</v>
      </c>
      <c r="AO1122" s="2" t="s">
        <v>13167</v>
      </c>
      <c r="AP1122" s="2" t="s">
        <v>89</v>
      </c>
    </row>
    <row r="1123" customFormat="false" ht="15" hidden="false" customHeight="false" outlineLevel="0" collapsed="false">
      <c r="A1123" s="8" t="s">
        <v>13168</v>
      </c>
      <c r="B1123" s="8" t="s">
        <v>13168</v>
      </c>
      <c r="C1123" s="2" t="s">
        <v>13169</v>
      </c>
      <c r="D1123" s="2" t="s">
        <v>3410</v>
      </c>
      <c r="E1123" s="2" t="s">
        <v>3411</v>
      </c>
      <c r="F1123" s="9" t="n">
        <f aca="false">Precios!R1123</f>
        <v>260</v>
      </c>
      <c r="G1123" s="2" t="n">
        <v>0</v>
      </c>
      <c r="H1123" s="10" t="str">
        <f aca="false">Parámetros!$B$28</f>
        <v>Nuevo</v>
      </c>
      <c r="I1123" s="10" t="str">
        <f aca="false">Parámetros!$B$29</f>
        <v>Clásica</v>
      </c>
      <c r="J1123" s="11" t="s">
        <v>13170</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t="s">
        <v>13171</v>
      </c>
      <c r="P1123" s="2" t="s">
        <v>13172</v>
      </c>
      <c r="Q1123" s="2" t="s">
        <v>1016</v>
      </c>
      <c r="R1123" s="2"/>
      <c r="S1123" s="2"/>
      <c r="T1123" s="2" t="s">
        <v>13173</v>
      </c>
      <c r="U1123" s="2" t="n">
        <v>60</v>
      </c>
      <c r="V1123" s="2" t="s">
        <v>100</v>
      </c>
      <c r="W1123" s="2" t="n">
        <v>1</v>
      </c>
      <c r="X1123" s="2" t="s">
        <v>13174</v>
      </c>
      <c r="Y1123" s="2" t="s">
        <v>13175</v>
      </c>
      <c r="Z1123" s="2" t="s">
        <v>1819</v>
      </c>
      <c r="AA1123" s="2" t="s">
        <v>13176</v>
      </c>
      <c r="AB1123" s="2"/>
      <c r="AC1123" s="2"/>
      <c r="AD1123" s="2"/>
      <c r="AE1123" s="2"/>
      <c r="AF1123" s="2"/>
      <c r="AG1123" s="2" t="s">
        <v>13177</v>
      </c>
      <c r="AH1123" s="2" t="s">
        <v>13178</v>
      </c>
      <c r="AI1123" s="2" t="s">
        <v>13179</v>
      </c>
      <c r="AJ1123" s="2"/>
      <c r="AK1123" s="2"/>
      <c r="AL1123" s="2"/>
      <c r="AM1123" s="2"/>
      <c r="AN1123" s="2" t="s">
        <v>87</v>
      </c>
      <c r="AO1123" s="2" t="s">
        <v>13180</v>
      </c>
      <c r="AP1123" s="2" t="s">
        <v>89</v>
      </c>
    </row>
    <row r="1124" customFormat="false" ht="15" hidden="false" customHeight="false" outlineLevel="0" collapsed="false">
      <c r="A1124" s="8" t="s">
        <v>13181</v>
      </c>
      <c r="B1124" s="8" t="s">
        <v>13181</v>
      </c>
      <c r="C1124" s="2" t="s">
        <v>13182</v>
      </c>
      <c r="D1124" s="2" t="s">
        <v>6227</v>
      </c>
      <c r="E1124" s="2" t="s">
        <v>6228</v>
      </c>
      <c r="F1124" s="9" t="n">
        <f aca="false">Precios!R1124</f>
        <v>82.16</v>
      </c>
      <c r="G1124" s="2" t="n">
        <v>405</v>
      </c>
      <c r="H1124" s="10" t="str">
        <f aca="false">Parámetros!$B$28</f>
        <v>Nuevo</v>
      </c>
      <c r="I1124" s="10" t="str">
        <f aca="false">Parámetros!$B$29</f>
        <v>Clásica</v>
      </c>
      <c r="J1124" s="11" t="s">
        <v>13183</v>
      </c>
      <c r="K1124" s="10" t="str">
        <f aca="false">Parámetros!$B$30</f>
        <v>Mercado Envíos</v>
      </c>
      <c r="L1124" s="2" t="str">
        <f aca="false">IF(F1124&gt;=Parámetros!$B$7,"Envío gratis (obligatorio en Mercado Libre)",Parámetros!$B$31)</f>
        <v>A cargo del comprador</v>
      </c>
      <c r="M1124" s="10" t="str">
        <f aca="false">Parámetros!$B$32</f>
        <v>No acepto</v>
      </c>
      <c r="N1124" s="10" t="str">
        <f aca="false">Parámetros!$B$33</f>
        <v>Sin garantía</v>
      </c>
      <c r="O1124" s="2" t="s">
        <v>13184</v>
      </c>
      <c r="P1124" s="2" t="s">
        <v>7352</v>
      </c>
      <c r="Q1124" s="2" t="s">
        <v>13185</v>
      </c>
      <c r="R1124" s="2"/>
      <c r="S1124" s="2" t="s">
        <v>13186</v>
      </c>
      <c r="T1124" s="2" t="s">
        <v>13021</v>
      </c>
      <c r="U1124" s="2" t="n">
        <v>3</v>
      </c>
      <c r="V1124" s="2" t="s">
        <v>7355</v>
      </c>
      <c r="W1124" s="2" t="n">
        <v>3</v>
      </c>
      <c r="X1124" s="2"/>
      <c r="Y1124" s="2"/>
      <c r="Z1124" s="2"/>
      <c r="AA1124" s="2"/>
      <c r="AB1124" s="2"/>
      <c r="AC1124" s="2" t="s">
        <v>1363</v>
      </c>
      <c r="AD1124" s="2"/>
      <c r="AE1124" s="2"/>
      <c r="AF1124" s="2"/>
      <c r="AG1124" s="2" t="s">
        <v>13187</v>
      </c>
      <c r="AH1124" s="2" t="s">
        <v>13188</v>
      </c>
      <c r="AI1124" s="2" t="s">
        <v>13189</v>
      </c>
      <c r="AJ1124" s="2"/>
      <c r="AK1124" s="2"/>
      <c r="AL1124" s="2"/>
      <c r="AM1124" s="2"/>
      <c r="AN1124" s="2" t="s">
        <v>87</v>
      </c>
      <c r="AO1124" s="2" t="s">
        <v>13190</v>
      </c>
      <c r="AP1124" s="2" t="s">
        <v>89</v>
      </c>
    </row>
    <row r="1125" customFormat="false" ht="15" hidden="false" customHeight="false" outlineLevel="0" collapsed="false">
      <c r="A1125" s="8" t="s">
        <v>13191</v>
      </c>
      <c r="B1125" s="8" t="s">
        <v>13191</v>
      </c>
      <c r="C1125" s="2" t="s">
        <v>13192</v>
      </c>
      <c r="D1125" s="2" t="s">
        <v>750</v>
      </c>
      <c r="E1125" s="2" t="s">
        <v>751</v>
      </c>
      <c r="F1125" s="9" t="n">
        <f aca="false">Precios!R1125</f>
        <v>277</v>
      </c>
      <c r="G1125" s="2" t="n">
        <v>45</v>
      </c>
      <c r="H1125" s="10" t="str">
        <f aca="false">Parámetros!$B$28</f>
        <v>Nuevo</v>
      </c>
      <c r="I1125" s="10" t="str">
        <f aca="false">Parámetros!$B$29</f>
        <v>Clásica</v>
      </c>
      <c r="J1125" s="11" t="s">
        <v>13193</v>
      </c>
      <c r="K1125" s="10" t="str">
        <f aca="false">Parámetros!$B$30</f>
        <v>Mercado Envíos</v>
      </c>
      <c r="L1125" s="2" t="str">
        <f aca="false">IF(F1125&gt;=Parámetros!$B$7,"Envío gratis (obligatorio en Mercado Libre)",Parámetros!$B$31)</f>
        <v>A cargo del comprador</v>
      </c>
      <c r="M1125" s="10" t="str">
        <f aca="false">Parámetros!$B$32</f>
        <v>No acepto</v>
      </c>
      <c r="N1125" s="10" t="str">
        <f aca="false">Parámetros!$B$33</f>
        <v>Sin garantía</v>
      </c>
      <c r="O1125" s="2" t="s">
        <v>13194</v>
      </c>
      <c r="P1125" s="2" t="s">
        <v>11703</v>
      </c>
      <c r="Q1125" s="2"/>
      <c r="R1125" s="2" t="s">
        <v>13195</v>
      </c>
      <c r="S1125" s="2" t="s">
        <v>13196</v>
      </c>
      <c r="T1125" s="2" t="s">
        <v>13197</v>
      </c>
      <c r="U1125" s="2" t="n">
        <v>100</v>
      </c>
      <c r="V1125" s="2" t="s">
        <v>13198</v>
      </c>
      <c r="W1125" s="2" t="n">
        <v>100</v>
      </c>
      <c r="X1125" s="2"/>
      <c r="Y1125" s="2"/>
      <c r="Z1125" s="2"/>
      <c r="AA1125" s="2"/>
      <c r="AB1125" s="2"/>
      <c r="AC1125" s="2" t="s">
        <v>13199</v>
      </c>
      <c r="AD1125" s="2"/>
      <c r="AE1125" s="2"/>
      <c r="AF1125" s="2"/>
      <c r="AG1125" s="2" t="s">
        <v>13200</v>
      </c>
      <c r="AH1125" s="2" t="s">
        <v>13201</v>
      </c>
      <c r="AI1125" s="2" t="s">
        <v>13202</v>
      </c>
      <c r="AJ1125" s="2" t="s">
        <v>13203</v>
      </c>
      <c r="AK1125" s="2"/>
      <c r="AL1125" s="2"/>
      <c r="AM1125" s="2"/>
      <c r="AN1125" s="2" t="s">
        <v>87</v>
      </c>
      <c r="AO1125" s="2" t="s">
        <v>13204</v>
      </c>
      <c r="AP1125" s="2" t="s">
        <v>89</v>
      </c>
    </row>
    <row r="1126" customFormat="false" ht="15" hidden="false" customHeight="false" outlineLevel="0" collapsed="false">
      <c r="A1126" s="8" t="s">
        <v>13205</v>
      </c>
      <c r="B1126" s="8" t="s">
        <v>13205</v>
      </c>
      <c r="C1126" s="2" t="s">
        <v>13206</v>
      </c>
      <c r="D1126" s="2" t="s">
        <v>6709</v>
      </c>
      <c r="E1126" s="2" t="s">
        <v>6710</v>
      </c>
      <c r="F1126" s="9" t="n">
        <f aca="false">Precios!R1126</f>
        <v>199.45</v>
      </c>
      <c r="G1126" s="2" t="n">
        <v>584</v>
      </c>
      <c r="H1126" s="10" t="str">
        <f aca="false">Parámetros!$B$28</f>
        <v>Nuevo</v>
      </c>
      <c r="I1126" s="10" t="str">
        <f aca="false">Parámetros!$B$29</f>
        <v>Clásica</v>
      </c>
      <c r="J1126" s="11" t="s">
        <v>13207</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t="s">
        <v>13208</v>
      </c>
      <c r="P1126" s="2" t="s">
        <v>7300</v>
      </c>
      <c r="Q1126" s="2" t="s">
        <v>617</v>
      </c>
      <c r="R1126" s="2" t="s">
        <v>7300</v>
      </c>
      <c r="S1126" s="2" t="s">
        <v>13209</v>
      </c>
      <c r="T1126" s="2" t="s">
        <v>13210</v>
      </c>
      <c r="U1126" s="2" t="n">
        <v>113</v>
      </c>
      <c r="V1126" s="2" t="s">
        <v>100</v>
      </c>
      <c r="W1126" s="2" t="n">
        <v>1</v>
      </c>
      <c r="X1126" s="2"/>
      <c r="Y1126" s="2"/>
      <c r="Z1126" s="2"/>
      <c r="AA1126" s="2"/>
      <c r="AB1126" s="2"/>
      <c r="AC1126" s="2" t="s">
        <v>13211</v>
      </c>
      <c r="AD1126" s="2" t="s">
        <v>1101</v>
      </c>
      <c r="AE1126" s="2"/>
      <c r="AF1126" s="2"/>
      <c r="AG1126" s="2" t="s">
        <v>13212</v>
      </c>
      <c r="AH1126" s="2" t="s">
        <v>13213</v>
      </c>
      <c r="AI1126" s="2"/>
      <c r="AJ1126" s="2"/>
      <c r="AK1126" s="2"/>
      <c r="AL1126" s="2"/>
      <c r="AM1126" s="2"/>
      <c r="AN1126" s="2" t="s">
        <v>175</v>
      </c>
      <c r="AO1126" s="2" t="s">
        <v>13214</v>
      </c>
      <c r="AP1126" s="2" t="s">
        <v>89</v>
      </c>
    </row>
    <row r="1127" customFormat="false" ht="15" hidden="false" customHeight="false" outlineLevel="0" collapsed="false">
      <c r="A1127" s="8" t="s">
        <v>13215</v>
      </c>
      <c r="B1127" s="8" t="s">
        <v>13215</v>
      </c>
      <c r="C1127" s="2" t="s">
        <v>13216</v>
      </c>
      <c r="D1127" s="2" t="s">
        <v>350</v>
      </c>
      <c r="E1127" s="2" t="s">
        <v>351</v>
      </c>
      <c r="F1127" s="9" t="n">
        <f aca="false">Precios!R1127</f>
        <v>109</v>
      </c>
      <c r="G1127" s="2" t="n">
        <v>1309</v>
      </c>
      <c r="H1127" s="10" t="str">
        <f aca="false">Parámetros!$B$28</f>
        <v>Nuevo</v>
      </c>
      <c r="I1127" s="10" t="str">
        <f aca="false">Parámetros!$B$29</f>
        <v>Clásica</v>
      </c>
      <c r="J1127" s="11" t="s">
        <v>13217</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13218</v>
      </c>
      <c r="P1127" s="2" t="s">
        <v>13219</v>
      </c>
      <c r="Q1127" s="2" t="s">
        <v>13220</v>
      </c>
      <c r="R1127" s="2" t="s">
        <v>13221</v>
      </c>
      <c r="S1127" s="2"/>
      <c r="T1127" s="2" t="s">
        <v>13222</v>
      </c>
      <c r="U1127" s="2" t="n">
        <v>1</v>
      </c>
      <c r="V1127" s="2" t="s">
        <v>9383</v>
      </c>
      <c r="W1127" s="2" t="n">
        <v>1</v>
      </c>
      <c r="X1127" s="2" t="s">
        <v>13223</v>
      </c>
      <c r="Y1127" s="2" t="s">
        <v>13224</v>
      </c>
      <c r="Z1127" s="2" t="s">
        <v>341</v>
      </c>
      <c r="AA1127" s="2"/>
      <c r="AB1127" s="2"/>
      <c r="AC1127" s="2"/>
      <c r="AD1127" s="2"/>
      <c r="AE1127" s="2"/>
      <c r="AF1127" s="2"/>
      <c r="AG1127" s="2" t="s">
        <v>13225</v>
      </c>
      <c r="AH1127" s="2" t="s">
        <v>13226</v>
      </c>
      <c r="AI1127" s="2" t="s">
        <v>13227</v>
      </c>
      <c r="AJ1127" s="2" t="s">
        <v>13228</v>
      </c>
      <c r="AK1127" s="2"/>
      <c r="AL1127" s="2"/>
      <c r="AM1127" s="2"/>
      <c r="AN1127" s="2" t="s">
        <v>87</v>
      </c>
      <c r="AO1127" s="2" t="s">
        <v>13229</v>
      </c>
      <c r="AP1127" s="2" t="s">
        <v>89</v>
      </c>
    </row>
    <row r="1128" customFormat="false" ht="15" hidden="false" customHeight="false" outlineLevel="0" collapsed="false">
      <c r="A1128" s="8" t="s">
        <v>13230</v>
      </c>
      <c r="B1128" s="8" t="s">
        <v>13230</v>
      </c>
      <c r="C1128" s="2" t="s">
        <v>13231</v>
      </c>
      <c r="D1128" s="2" t="s">
        <v>5288</v>
      </c>
      <c r="E1128" s="2" t="s">
        <v>5289</v>
      </c>
      <c r="F1128" s="9" t="n">
        <f aca="false">Precios!R1128</f>
        <v>338</v>
      </c>
      <c r="G1128" s="2" t="n">
        <v>66</v>
      </c>
      <c r="H1128" s="10" t="str">
        <f aca="false">Parámetros!$B$28</f>
        <v>Nuevo</v>
      </c>
      <c r="I1128" s="10" t="str">
        <f aca="false">Parámetros!$B$29</f>
        <v>Clásica</v>
      </c>
      <c r="J1128" s="11" t="s">
        <v>13232</v>
      </c>
      <c r="K1128" s="10" t="str">
        <f aca="false">Parámetros!$B$30</f>
        <v>Mercado Envíos</v>
      </c>
      <c r="L1128" s="2" t="str">
        <f aca="false">IF(F1128&gt;=Parámetros!$B$7,"Envío gratis (obligatorio en Mercado Libre)",Parámetros!$B$31)</f>
        <v>Envío gratis (obligatorio en Mercado Libre)</v>
      </c>
      <c r="M1128" s="10" t="str">
        <f aca="false">Parámetros!$B$32</f>
        <v>No acepto</v>
      </c>
      <c r="N1128" s="10" t="str">
        <f aca="false">Parámetros!$B$33</f>
        <v>Sin garantía</v>
      </c>
      <c r="O1128" s="2" t="s">
        <v>13233</v>
      </c>
      <c r="P1128" s="2" t="s">
        <v>13234</v>
      </c>
      <c r="Q1128" s="2" t="s">
        <v>336</v>
      </c>
      <c r="R1128" s="2" t="s">
        <v>13235</v>
      </c>
      <c r="S1128" s="2" t="s">
        <v>13236</v>
      </c>
      <c r="T1128" s="2" t="s">
        <v>13237</v>
      </c>
      <c r="U1128" s="2" t="n">
        <v>750</v>
      </c>
      <c r="V1128" s="2" t="s">
        <v>77</v>
      </c>
      <c r="W1128" s="2" t="n">
        <v>1</v>
      </c>
      <c r="X1128" s="2"/>
      <c r="Y1128" s="2"/>
      <c r="Z1128" s="2"/>
      <c r="AA1128" s="2"/>
      <c r="AB1128" s="2"/>
      <c r="AC1128" s="2"/>
      <c r="AD1128" s="2"/>
      <c r="AE1128" s="2" t="s">
        <v>13238</v>
      </c>
      <c r="AF1128" s="2"/>
      <c r="AG1128" s="2" t="s">
        <v>13239</v>
      </c>
      <c r="AH1128" s="2" t="s">
        <v>13240</v>
      </c>
      <c r="AI1128" s="2"/>
      <c r="AJ1128" s="2"/>
      <c r="AK1128" s="2"/>
      <c r="AL1128" s="2"/>
      <c r="AM1128" s="2"/>
      <c r="AN1128" s="2" t="s">
        <v>175</v>
      </c>
      <c r="AO1128" s="2" t="s">
        <v>13241</v>
      </c>
      <c r="AP1128" s="2" t="s">
        <v>89</v>
      </c>
    </row>
    <row r="1129" customFormat="false" ht="15" hidden="false" customHeight="false" outlineLevel="0" collapsed="false">
      <c r="A1129" s="8" t="s">
        <v>13242</v>
      </c>
      <c r="B1129" s="8" t="s">
        <v>13242</v>
      </c>
      <c r="C1129" s="2" t="s">
        <v>13243</v>
      </c>
      <c r="D1129" s="2" t="s">
        <v>144</v>
      </c>
      <c r="E1129" s="2" t="s">
        <v>145</v>
      </c>
      <c r="F1129" s="9" t="n">
        <f aca="false">Precios!R1129</f>
        <v>622</v>
      </c>
      <c r="G1129" s="2" t="n">
        <v>0</v>
      </c>
      <c r="H1129" s="10" t="str">
        <f aca="false">Parámetros!$B$28</f>
        <v>Nuevo</v>
      </c>
      <c r="I1129" s="10" t="str">
        <f aca="false">Parámetros!$B$29</f>
        <v>Clásica</v>
      </c>
      <c r="J1129" s="11" t="s">
        <v>13244</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c r="P1129" s="2" t="s">
        <v>13245</v>
      </c>
      <c r="Q1129" s="2" t="s">
        <v>12933</v>
      </c>
      <c r="R1129" s="2"/>
      <c r="S1129" s="2"/>
      <c r="T1129" s="2" t="s">
        <v>5415</v>
      </c>
      <c r="U1129" s="2" t="n">
        <v>30</v>
      </c>
      <c r="V1129" s="2" t="s">
        <v>133</v>
      </c>
      <c r="W1129" s="2" t="n">
        <v>1</v>
      </c>
      <c r="X1129" s="2" t="s">
        <v>13246</v>
      </c>
      <c r="Y1129" s="2" t="s">
        <v>2268</v>
      </c>
      <c r="Z1129" s="2" t="s">
        <v>136</v>
      </c>
      <c r="AA1129" s="2"/>
      <c r="AB1129" s="2"/>
      <c r="AC1129" s="2"/>
      <c r="AD1129" s="2"/>
      <c r="AE1129" s="2"/>
      <c r="AF1129" s="2"/>
      <c r="AG1129" s="2" t="s">
        <v>13247</v>
      </c>
      <c r="AH1129" s="2" t="s">
        <v>13248</v>
      </c>
      <c r="AI1129" s="2"/>
      <c r="AJ1129" s="2"/>
      <c r="AK1129" s="2"/>
      <c r="AL1129" s="2"/>
      <c r="AM1129" s="2"/>
      <c r="AN1129" s="2" t="s">
        <v>87</v>
      </c>
      <c r="AO1129" s="2" t="s">
        <v>13249</v>
      </c>
      <c r="AP1129" s="2" t="s">
        <v>89</v>
      </c>
    </row>
    <row r="1130" customFormat="false" ht="15" hidden="false" customHeight="false" outlineLevel="0" collapsed="false">
      <c r="A1130" s="8" t="s">
        <v>13250</v>
      </c>
      <c r="B1130" s="8" t="s">
        <v>13250</v>
      </c>
      <c r="C1130" s="2" t="s">
        <v>13251</v>
      </c>
      <c r="D1130" s="2" t="s">
        <v>240</v>
      </c>
      <c r="E1130" s="2" t="s">
        <v>241</v>
      </c>
      <c r="F1130" s="9" t="n">
        <f aca="false">Precios!R1130</f>
        <v>574</v>
      </c>
      <c r="G1130" s="2" t="n">
        <v>0</v>
      </c>
      <c r="H1130" s="10" t="str">
        <f aca="false">Parámetros!$B$28</f>
        <v>Nuevo</v>
      </c>
      <c r="I1130" s="10" t="str">
        <f aca="false">Parámetros!$B$29</f>
        <v>Clásica</v>
      </c>
      <c r="J1130" s="11" t="s">
        <v>13252</v>
      </c>
      <c r="K1130" s="10" t="str">
        <f aca="false">Parámetros!$B$30</f>
        <v>Mercado Envíos</v>
      </c>
      <c r="L1130" s="2" t="str">
        <f aca="false">IF(F1130&gt;=Parámetros!$B$7,"Envío gratis (obligatorio en Mercado Libre)",Parámetros!$B$31)</f>
        <v>Envío gratis (obligatorio en Mercado Libre)</v>
      </c>
      <c r="M1130" s="10" t="str">
        <f aca="false">Parámetros!$B$32</f>
        <v>No acepto</v>
      </c>
      <c r="N1130" s="10" t="str">
        <f aca="false">Parámetros!$B$33</f>
        <v>Sin garantía</v>
      </c>
      <c r="O1130" s="2"/>
      <c r="P1130" s="2" t="s">
        <v>12932</v>
      </c>
      <c r="Q1130" s="2" t="s">
        <v>12933</v>
      </c>
      <c r="R1130" s="2" t="s">
        <v>12934</v>
      </c>
      <c r="S1130" s="2"/>
      <c r="T1130" s="2" t="s">
        <v>13253</v>
      </c>
      <c r="U1130" s="2" t="n">
        <v>40</v>
      </c>
      <c r="V1130" s="2" t="s">
        <v>133</v>
      </c>
      <c r="W1130" s="2" t="n">
        <v>1</v>
      </c>
      <c r="X1130" s="2" t="s">
        <v>1361</v>
      </c>
      <c r="Y1130" s="2" t="s">
        <v>2611</v>
      </c>
      <c r="Z1130" s="2" t="s">
        <v>136</v>
      </c>
      <c r="AA1130" s="2" t="s">
        <v>547</v>
      </c>
      <c r="AB1130" s="2"/>
      <c r="AC1130" s="2"/>
      <c r="AD1130" s="2"/>
      <c r="AE1130" s="2"/>
      <c r="AF1130" s="2" t="s">
        <v>13254</v>
      </c>
      <c r="AG1130" s="2" t="s">
        <v>13255</v>
      </c>
      <c r="AH1130" s="2" t="s">
        <v>13256</v>
      </c>
      <c r="AI1130" s="2"/>
      <c r="AJ1130" s="2"/>
      <c r="AK1130" s="2"/>
      <c r="AL1130" s="2"/>
      <c r="AM1130" s="2"/>
      <c r="AN1130" s="2" t="s">
        <v>87</v>
      </c>
      <c r="AO1130" s="2" t="s">
        <v>13257</v>
      </c>
      <c r="AP1130" s="2" t="s">
        <v>89</v>
      </c>
    </row>
    <row r="1131" customFormat="false" ht="15" hidden="false" customHeight="false" outlineLevel="0" collapsed="false">
      <c r="A1131" s="8" t="s">
        <v>13258</v>
      </c>
      <c r="B1131" s="8" t="s">
        <v>13258</v>
      </c>
      <c r="C1131" s="2" t="s">
        <v>13259</v>
      </c>
      <c r="D1131" s="2" t="s">
        <v>5225</v>
      </c>
      <c r="E1131" s="2" t="s">
        <v>5226</v>
      </c>
      <c r="F1131" s="9" t="n">
        <f aca="false">Precios!R1131</f>
        <v>140</v>
      </c>
      <c r="G1131" s="2" t="n">
        <v>3</v>
      </c>
      <c r="H1131" s="10" t="str">
        <f aca="false">Parámetros!$B$28</f>
        <v>Nuevo</v>
      </c>
      <c r="I1131" s="10" t="str">
        <f aca="false">Parámetros!$B$29</f>
        <v>Clásica</v>
      </c>
      <c r="J1131" s="11" t="s">
        <v>13260</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t="s">
        <v>13261</v>
      </c>
      <c r="P1131" s="2" t="s">
        <v>13262</v>
      </c>
      <c r="Q1131" s="2" t="s">
        <v>6195</v>
      </c>
      <c r="R1131" s="2" t="s">
        <v>13263</v>
      </c>
      <c r="S1131" s="2" t="s">
        <v>13264</v>
      </c>
      <c r="T1131" s="2" t="s">
        <v>13265</v>
      </c>
      <c r="U1131" s="2" t="n">
        <v>400</v>
      </c>
      <c r="V1131" s="2" t="s">
        <v>77</v>
      </c>
      <c r="W1131" s="2" t="n">
        <v>1</v>
      </c>
      <c r="X1131" s="2"/>
      <c r="Y1131" s="2"/>
      <c r="Z1131" s="2"/>
      <c r="AA1131" s="2"/>
      <c r="AB1131" s="2"/>
      <c r="AC1131" s="2"/>
      <c r="AD1131" s="2"/>
      <c r="AE1131" s="2"/>
      <c r="AF1131" s="2"/>
      <c r="AG1131" s="2" t="s">
        <v>13266</v>
      </c>
      <c r="AH1131" s="2" t="s">
        <v>13267</v>
      </c>
      <c r="AI1131" s="2" t="s">
        <v>13268</v>
      </c>
      <c r="AJ1131" s="2"/>
      <c r="AK1131" s="2"/>
      <c r="AL1131" s="2"/>
      <c r="AM1131" s="2"/>
      <c r="AN1131" s="2" t="s">
        <v>175</v>
      </c>
      <c r="AO1131" s="2" t="s">
        <v>13269</v>
      </c>
      <c r="AP1131" s="2" t="s">
        <v>89</v>
      </c>
    </row>
    <row r="1132" customFormat="false" ht="15" hidden="false" customHeight="false" outlineLevel="0" collapsed="false">
      <c r="A1132" s="8" t="s">
        <v>13270</v>
      </c>
      <c r="B1132" s="8" t="s">
        <v>13270</v>
      </c>
      <c r="C1132" s="2" t="s">
        <v>13271</v>
      </c>
      <c r="D1132" s="2" t="s">
        <v>6709</v>
      </c>
      <c r="E1132" s="2" t="s">
        <v>6710</v>
      </c>
      <c r="F1132" s="9" t="n">
        <f aca="false">Precios!R1132</f>
        <v>80</v>
      </c>
      <c r="G1132" s="2" t="n">
        <v>218</v>
      </c>
      <c r="H1132" s="10" t="str">
        <f aca="false">Parámetros!$B$28</f>
        <v>Nuevo</v>
      </c>
      <c r="I1132" s="10" t="str">
        <f aca="false">Parámetros!$B$29</f>
        <v>Clásica</v>
      </c>
      <c r="J1132" s="11" t="s">
        <v>13272</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t="s">
        <v>13273</v>
      </c>
      <c r="P1132" s="2" t="s">
        <v>6713</v>
      </c>
      <c r="Q1132" s="2" t="s">
        <v>6195</v>
      </c>
      <c r="R1132" s="2" t="s">
        <v>13274</v>
      </c>
      <c r="S1132" s="2" t="s">
        <v>13275</v>
      </c>
      <c r="T1132" s="2" t="s">
        <v>7343</v>
      </c>
      <c r="U1132" s="2" t="n">
        <v>150</v>
      </c>
      <c r="V1132" s="2" t="s">
        <v>77</v>
      </c>
      <c r="W1132" s="2" t="n">
        <v>1</v>
      </c>
      <c r="X1132" s="2"/>
      <c r="Y1132" s="2"/>
      <c r="Z1132" s="2"/>
      <c r="AA1132" s="2"/>
      <c r="AB1132" s="2"/>
      <c r="AC1132" s="2" t="s">
        <v>13275</v>
      </c>
      <c r="AD1132" s="2" t="s">
        <v>1101</v>
      </c>
      <c r="AE1132" s="2"/>
      <c r="AF1132" s="2"/>
      <c r="AG1132" s="2" t="s">
        <v>13164</v>
      </c>
      <c r="AH1132" s="2" t="s">
        <v>13276</v>
      </c>
      <c r="AI1132" s="2" t="s">
        <v>13277</v>
      </c>
      <c r="AJ1132" s="2" t="s">
        <v>13278</v>
      </c>
      <c r="AK1132" s="2"/>
      <c r="AL1132" s="2"/>
      <c r="AM1132" s="2"/>
      <c r="AN1132" s="2" t="s">
        <v>175</v>
      </c>
      <c r="AO1132" s="2" t="s">
        <v>13279</v>
      </c>
      <c r="AP1132" s="2" t="s">
        <v>89</v>
      </c>
    </row>
    <row r="1133" customFormat="false" ht="15" hidden="false" customHeight="false" outlineLevel="0" collapsed="false">
      <c r="A1133" s="8" t="s">
        <v>13280</v>
      </c>
      <c r="B1133" s="8" t="s">
        <v>13280</v>
      </c>
      <c r="C1133" s="2" t="s">
        <v>13281</v>
      </c>
      <c r="D1133" s="2" t="s">
        <v>144</v>
      </c>
      <c r="E1133" s="2" t="s">
        <v>145</v>
      </c>
      <c r="F1133" s="9" t="n">
        <f aca="false">Precios!R1133</f>
        <v>220</v>
      </c>
      <c r="G1133" s="2" t="n">
        <v>25</v>
      </c>
      <c r="H1133" s="10" t="str">
        <f aca="false">Parámetros!$B$28</f>
        <v>Nuevo</v>
      </c>
      <c r="I1133" s="10" t="str">
        <f aca="false">Parámetros!$B$29</f>
        <v>Clásica</v>
      </c>
      <c r="J1133" s="11" t="s">
        <v>13282</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t="s">
        <v>13283</v>
      </c>
      <c r="P1133" s="2" t="s">
        <v>10117</v>
      </c>
      <c r="Q1133" s="2" t="s">
        <v>2427</v>
      </c>
      <c r="R1133" s="2"/>
      <c r="S1133" s="2"/>
      <c r="T1133" s="2" t="s">
        <v>5415</v>
      </c>
      <c r="U1133" s="2" t="n">
        <v>30</v>
      </c>
      <c r="V1133" s="2" t="s">
        <v>133</v>
      </c>
      <c r="W1133" s="2" t="n">
        <v>1</v>
      </c>
      <c r="X1133" s="2" t="s">
        <v>10119</v>
      </c>
      <c r="Y1133" s="2" t="s">
        <v>7163</v>
      </c>
      <c r="Z1133" s="2" t="s">
        <v>136</v>
      </c>
      <c r="AA1133" s="2"/>
      <c r="AB1133" s="2"/>
      <c r="AC1133" s="2"/>
      <c r="AD1133" s="2"/>
      <c r="AE1133" s="2"/>
      <c r="AF1133" s="2"/>
      <c r="AG1133" s="2" t="s">
        <v>13284</v>
      </c>
      <c r="AH1133" s="2" t="s">
        <v>13285</v>
      </c>
      <c r="AI1133" s="2" t="s">
        <v>13286</v>
      </c>
      <c r="AJ1133" s="2"/>
      <c r="AK1133" s="2"/>
      <c r="AL1133" s="2"/>
      <c r="AM1133" s="2"/>
      <c r="AN1133" s="2" t="s">
        <v>87</v>
      </c>
      <c r="AO1133" s="2" t="s">
        <v>13287</v>
      </c>
      <c r="AP1133" s="2" t="s">
        <v>89</v>
      </c>
    </row>
    <row r="1134" customFormat="false" ht="15" hidden="false" customHeight="false" outlineLevel="0" collapsed="false">
      <c r="A1134" s="8" t="s">
        <v>13288</v>
      </c>
      <c r="B1134" s="8" t="s">
        <v>13288</v>
      </c>
      <c r="C1134" s="2" t="s">
        <v>13289</v>
      </c>
      <c r="D1134" s="2" t="s">
        <v>240</v>
      </c>
      <c r="E1134" s="2" t="s">
        <v>241</v>
      </c>
      <c r="F1134" s="9" t="n">
        <f aca="false">Precios!R1134</f>
        <v>233.52</v>
      </c>
      <c r="G1134" s="2" t="n">
        <v>49</v>
      </c>
      <c r="H1134" s="10" t="str">
        <f aca="false">Parámetros!$B$28</f>
        <v>Nuevo</v>
      </c>
      <c r="I1134" s="10" t="str">
        <f aca="false">Parámetros!$B$29</f>
        <v>Clásica</v>
      </c>
      <c r="J1134" s="11" t="s">
        <v>13290</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t="s">
        <v>13291</v>
      </c>
      <c r="P1134" s="2" t="s">
        <v>13292</v>
      </c>
      <c r="Q1134" s="2" t="s">
        <v>1641</v>
      </c>
      <c r="R1134" s="2"/>
      <c r="S1134" s="2"/>
      <c r="T1134" s="2" t="s">
        <v>13293</v>
      </c>
      <c r="U1134" s="2" t="n">
        <v>6</v>
      </c>
      <c r="V1134" s="2" t="s">
        <v>133</v>
      </c>
      <c r="W1134" s="2" t="n">
        <v>6</v>
      </c>
      <c r="X1134" s="2" t="s">
        <v>2762</v>
      </c>
      <c r="Y1134" s="2" t="s">
        <v>414</v>
      </c>
      <c r="Z1134" s="2" t="s">
        <v>136</v>
      </c>
      <c r="AA1134" s="2"/>
      <c r="AB1134" s="2"/>
      <c r="AC1134" s="2"/>
      <c r="AD1134" s="2"/>
      <c r="AE1134" s="2"/>
      <c r="AF1134" s="2" t="s">
        <v>13294</v>
      </c>
      <c r="AG1134" s="2" t="s">
        <v>12935</v>
      </c>
      <c r="AH1134" s="2" t="s">
        <v>13295</v>
      </c>
      <c r="AI1134" s="2" t="s">
        <v>13296</v>
      </c>
      <c r="AJ1134" s="2" t="s">
        <v>13297</v>
      </c>
      <c r="AK1134" s="2"/>
      <c r="AL1134" s="2"/>
      <c r="AM1134" s="2"/>
      <c r="AN1134" s="2" t="s">
        <v>87</v>
      </c>
      <c r="AO1134" s="2" t="s">
        <v>13298</v>
      </c>
      <c r="AP1134" s="2" t="s">
        <v>89</v>
      </c>
    </row>
    <row r="1135" customFormat="false" ht="15" hidden="false" customHeight="false" outlineLevel="0" collapsed="false">
      <c r="A1135" s="8" t="s">
        <v>13299</v>
      </c>
      <c r="B1135" s="8" t="s">
        <v>13299</v>
      </c>
      <c r="C1135" s="2" t="s">
        <v>13300</v>
      </c>
      <c r="D1135" s="2" t="s">
        <v>556</v>
      </c>
      <c r="E1135" s="2" t="s">
        <v>557</v>
      </c>
      <c r="F1135" s="9" t="n">
        <f aca="false">Precios!R1135</f>
        <v>524.43</v>
      </c>
      <c r="G1135" s="2" t="n">
        <v>0</v>
      </c>
      <c r="H1135" s="10" t="str">
        <f aca="false">Parámetros!$B$28</f>
        <v>Nuevo</v>
      </c>
      <c r="I1135" s="10" t="str">
        <f aca="false">Parámetros!$B$29</f>
        <v>Clásica</v>
      </c>
      <c r="J1135" s="11" t="s">
        <v>13301</v>
      </c>
      <c r="K1135" s="10" t="str">
        <f aca="false">Parámetros!$B$30</f>
        <v>Mercado Envíos</v>
      </c>
      <c r="L1135" s="2" t="str">
        <f aca="false">IF(F1135&gt;=Parámetros!$B$7,"Envío gratis (obligatorio en Mercado Libre)",Parámetros!$B$31)</f>
        <v>Envío gratis (obligatorio en Mercado Libre)</v>
      </c>
      <c r="M1135" s="10" t="str">
        <f aca="false">Parámetros!$B$32</f>
        <v>No acepto</v>
      </c>
      <c r="N1135" s="10" t="str">
        <f aca="false">Parámetros!$B$33</f>
        <v>Sin garantía</v>
      </c>
      <c r="O1135" s="2" t="s">
        <v>13302</v>
      </c>
      <c r="P1135" s="2" t="s">
        <v>13303</v>
      </c>
      <c r="Q1135" s="2" t="s">
        <v>3856</v>
      </c>
      <c r="R1135" s="2"/>
      <c r="S1135" s="2"/>
      <c r="T1135" s="2" t="s">
        <v>13304</v>
      </c>
      <c r="U1135" s="2" t="n">
        <v>50</v>
      </c>
      <c r="V1135" s="2" t="s">
        <v>1736</v>
      </c>
      <c r="W1135" s="2" t="n">
        <v>50</v>
      </c>
      <c r="X1135" s="2" t="s">
        <v>1778</v>
      </c>
      <c r="Y1135" s="2" t="s">
        <v>13305</v>
      </c>
      <c r="Z1135" s="2" t="s">
        <v>136</v>
      </c>
      <c r="AA1135" s="2"/>
      <c r="AB1135" s="2"/>
      <c r="AC1135" s="2"/>
      <c r="AD1135" s="2"/>
      <c r="AE1135" s="2"/>
      <c r="AF1135" s="2" t="s">
        <v>13306</v>
      </c>
      <c r="AG1135" s="2" t="s">
        <v>13307</v>
      </c>
      <c r="AH1135" s="2" t="s">
        <v>13308</v>
      </c>
      <c r="AI1135" s="2" t="s">
        <v>13309</v>
      </c>
      <c r="AJ1135" s="2" t="s">
        <v>13310</v>
      </c>
      <c r="AK1135" s="2"/>
      <c r="AL1135" s="2"/>
      <c r="AM1135" s="2"/>
      <c r="AN1135" s="2" t="s">
        <v>87</v>
      </c>
      <c r="AO1135" s="2" t="s">
        <v>13311</v>
      </c>
      <c r="AP1135" s="2" t="s">
        <v>89</v>
      </c>
    </row>
    <row r="1136" customFormat="false" ht="15" hidden="false" customHeight="false" outlineLevel="0" collapsed="false">
      <c r="A1136" s="8" t="s">
        <v>13312</v>
      </c>
      <c r="B1136" s="8" t="s">
        <v>13312</v>
      </c>
      <c r="C1136" s="2" t="s">
        <v>13313</v>
      </c>
      <c r="D1136" s="2" t="s">
        <v>483</v>
      </c>
      <c r="E1136" s="2" t="s">
        <v>484</v>
      </c>
      <c r="F1136" s="9" t="n">
        <f aca="false">Precios!R1136</f>
        <v>1096</v>
      </c>
      <c r="G1136" s="2" t="n">
        <v>2</v>
      </c>
      <c r="H1136" s="10" t="str">
        <f aca="false">Parámetros!$B$28</f>
        <v>Nuevo</v>
      </c>
      <c r="I1136" s="10" t="str">
        <f aca="false">Parámetros!$B$29</f>
        <v>Clásica</v>
      </c>
      <c r="J1136" s="11" t="s">
        <v>13314</v>
      </c>
      <c r="K1136" s="10" t="str">
        <f aca="false">Parámetros!$B$30</f>
        <v>Mercado Envíos</v>
      </c>
      <c r="L1136" s="2" t="str">
        <f aca="false">IF(F1136&gt;=Parámetros!$B$7,"Envío gratis (obligatorio en Mercado Libre)",Parámetros!$B$31)</f>
        <v>Envío gratis (obligatorio en Mercado Libre)</v>
      </c>
      <c r="M1136" s="10" t="str">
        <f aca="false">Parámetros!$B$32</f>
        <v>No acepto</v>
      </c>
      <c r="N1136" s="10" t="str">
        <f aca="false">Parámetros!$B$33</f>
        <v>Sin garantía</v>
      </c>
      <c r="O1136" s="2" t="s">
        <v>13315</v>
      </c>
      <c r="P1136" s="2" t="s">
        <v>4326</v>
      </c>
      <c r="Q1136" s="2" t="s">
        <v>13316</v>
      </c>
      <c r="R1136" s="2" t="s">
        <v>4324</v>
      </c>
      <c r="S1136" s="2"/>
      <c r="T1136" s="2" t="s">
        <v>13317</v>
      </c>
      <c r="U1136" s="2" t="n">
        <v>15</v>
      </c>
      <c r="V1136" s="2" t="s">
        <v>77</v>
      </c>
      <c r="W1136" s="2" t="n">
        <v>1</v>
      </c>
      <c r="X1136" s="2" t="s">
        <v>4328</v>
      </c>
      <c r="Y1136" s="2" t="s">
        <v>4329</v>
      </c>
      <c r="Z1136" s="2" t="s">
        <v>494</v>
      </c>
      <c r="AA1136" s="2"/>
      <c r="AB1136" s="2"/>
      <c r="AC1136" s="2"/>
      <c r="AD1136" s="2"/>
      <c r="AE1136" s="2"/>
      <c r="AF1136" s="2"/>
      <c r="AG1136" s="2" t="s">
        <v>13318</v>
      </c>
      <c r="AH1136" s="2" t="s">
        <v>13319</v>
      </c>
      <c r="AI1136" s="2" t="s">
        <v>13320</v>
      </c>
      <c r="AJ1136" s="2"/>
      <c r="AK1136" s="2"/>
      <c r="AL1136" s="2"/>
      <c r="AM1136" s="2"/>
      <c r="AN1136" s="2" t="s">
        <v>87</v>
      </c>
      <c r="AO1136" s="2" t="s">
        <v>13321</v>
      </c>
      <c r="AP1136" s="2" t="s">
        <v>89</v>
      </c>
    </row>
    <row r="1137" customFormat="false" ht="15" hidden="false" customHeight="false" outlineLevel="0" collapsed="false">
      <c r="A1137" s="8" t="s">
        <v>13322</v>
      </c>
      <c r="B1137" s="8" t="s">
        <v>13322</v>
      </c>
      <c r="C1137" s="2" t="s">
        <v>13323</v>
      </c>
      <c r="D1137" s="2" t="s">
        <v>144</v>
      </c>
      <c r="E1137" s="2" t="s">
        <v>145</v>
      </c>
      <c r="F1137" s="9" t="n">
        <f aca="false">Precios!R1137</f>
        <v>717.52</v>
      </c>
      <c r="G1137" s="2" t="n">
        <v>20</v>
      </c>
      <c r="H1137" s="10" t="str">
        <f aca="false">Parámetros!$B$28</f>
        <v>Nuevo</v>
      </c>
      <c r="I1137" s="10" t="str">
        <f aca="false">Parámetros!$B$29</f>
        <v>Clásica</v>
      </c>
      <c r="J1137" s="11" t="s">
        <v>13324</v>
      </c>
      <c r="K1137" s="10" t="str">
        <f aca="false">Parámetros!$B$30</f>
        <v>Mercado Envíos</v>
      </c>
      <c r="L1137" s="2" t="str">
        <f aca="false">IF(F1137&gt;=Parámetros!$B$7,"Envío gratis (obligatorio en Mercado Libre)",Parámetros!$B$31)</f>
        <v>Envío gratis (obligatorio en Mercado Libre)</v>
      </c>
      <c r="M1137" s="10" t="str">
        <f aca="false">Parámetros!$B$32</f>
        <v>No acepto</v>
      </c>
      <c r="N1137" s="10" t="str">
        <f aca="false">Parámetros!$B$33</f>
        <v>Sin garantía</v>
      </c>
      <c r="O1137" s="2" t="s">
        <v>13325</v>
      </c>
      <c r="P1137" s="2" t="s">
        <v>7869</v>
      </c>
      <c r="Q1137" s="2" t="s">
        <v>949</v>
      </c>
      <c r="R1137" s="2" t="s">
        <v>7869</v>
      </c>
      <c r="S1137" s="2"/>
      <c r="T1137" s="2" t="s">
        <v>8612</v>
      </c>
      <c r="U1137" s="2" t="n">
        <v>60</v>
      </c>
      <c r="V1137" s="2" t="s">
        <v>133</v>
      </c>
      <c r="W1137" s="2" t="n">
        <v>60</v>
      </c>
      <c r="X1137" s="2" t="s">
        <v>1184</v>
      </c>
      <c r="Y1137" s="2" t="s">
        <v>7164</v>
      </c>
      <c r="Z1137" s="2" t="s">
        <v>136</v>
      </c>
      <c r="AA1137" s="2"/>
      <c r="AB1137" s="2"/>
      <c r="AC1137" s="2"/>
      <c r="AD1137" s="2"/>
      <c r="AE1137" s="2"/>
      <c r="AF1137" s="2" t="s">
        <v>13326</v>
      </c>
      <c r="AG1137" s="2" t="s">
        <v>13327</v>
      </c>
      <c r="AH1137" s="2" t="s">
        <v>13328</v>
      </c>
      <c r="AI1137" s="2" t="s">
        <v>13329</v>
      </c>
      <c r="AJ1137" s="2"/>
      <c r="AK1137" s="2"/>
      <c r="AL1137" s="2"/>
      <c r="AM1137" s="2"/>
      <c r="AN1137" s="2" t="s">
        <v>87</v>
      </c>
      <c r="AO1137" s="2" t="s">
        <v>13330</v>
      </c>
      <c r="AP1137" s="2" t="s">
        <v>89</v>
      </c>
    </row>
    <row r="1138" customFormat="false" ht="15" hidden="false" customHeight="false" outlineLevel="0" collapsed="false">
      <c r="A1138" s="8" t="s">
        <v>13331</v>
      </c>
      <c r="B1138" s="8" t="s">
        <v>13331</v>
      </c>
      <c r="C1138" s="2" t="s">
        <v>13332</v>
      </c>
      <c r="D1138" s="2" t="s">
        <v>483</v>
      </c>
      <c r="E1138" s="2" t="s">
        <v>484</v>
      </c>
      <c r="F1138" s="9" t="n">
        <f aca="false">Precios!R1138</f>
        <v>785.46</v>
      </c>
      <c r="G1138" s="2" t="n">
        <v>36</v>
      </c>
      <c r="H1138" s="10" t="str">
        <f aca="false">Parámetros!$B$28</f>
        <v>Nuevo</v>
      </c>
      <c r="I1138" s="10" t="str">
        <f aca="false">Parámetros!$B$29</f>
        <v>Clásica</v>
      </c>
      <c r="J1138" s="11" t="s">
        <v>13333</v>
      </c>
      <c r="K1138" s="10" t="str">
        <f aca="false">Parámetros!$B$30</f>
        <v>Mercado Envíos</v>
      </c>
      <c r="L1138" s="2" t="str">
        <f aca="false">IF(F1138&gt;=Parámetros!$B$7,"Envío gratis (obligatorio en Mercado Libre)",Parámetros!$B$31)</f>
        <v>Envío gratis (obligatorio en Mercado Libre)</v>
      </c>
      <c r="M1138" s="10" t="str">
        <f aca="false">Parámetros!$B$32</f>
        <v>No acepto</v>
      </c>
      <c r="N1138" s="10" t="str">
        <f aca="false">Parámetros!$B$33</f>
        <v>Sin garantía</v>
      </c>
      <c r="O1138" s="2" t="s">
        <v>13334</v>
      </c>
      <c r="P1138" s="2" t="s">
        <v>13335</v>
      </c>
      <c r="Q1138" s="2" t="s">
        <v>13336</v>
      </c>
      <c r="R1138" s="2" t="s">
        <v>13337</v>
      </c>
      <c r="S1138" s="2" t="s">
        <v>13338</v>
      </c>
      <c r="T1138" s="2" t="s">
        <v>13339</v>
      </c>
      <c r="U1138" s="2" t="n">
        <v>5</v>
      </c>
      <c r="V1138" s="2" t="s">
        <v>77</v>
      </c>
      <c r="W1138" s="2" t="n">
        <v>1</v>
      </c>
      <c r="X1138" s="2" t="s">
        <v>3003</v>
      </c>
      <c r="Y1138" s="2" t="s">
        <v>13340</v>
      </c>
      <c r="Z1138" s="2" t="s">
        <v>494</v>
      </c>
      <c r="AA1138" s="2"/>
      <c r="AB1138" s="2"/>
      <c r="AC1138" s="2"/>
      <c r="AD1138" s="2"/>
      <c r="AE1138" s="2"/>
      <c r="AF1138" s="2" t="s">
        <v>13341</v>
      </c>
      <c r="AG1138" s="2" t="s">
        <v>13342</v>
      </c>
      <c r="AH1138" s="2" t="s">
        <v>13343</v>
      </c>
      <c r="AI1138" s="2" t="s">
        <v>13344</v>
      </c>
      <c r="AJ1138" s="2" t="s">
        <v>13345</v>
      </c>
      <c r="AK1138" s="2"/>
      <c r="AL1138" s="2"/>
      <c r="AM1138" s="2"/>
      <c r="AN1138" s="2" t="s">
        <v>87</v>
      </c>
      <c r="AO1138" s="2" t="s">
        <v>13346</v>
      </c>
      <c r="AP1138" s="2" t="s">
        <v>89</v>
      </c>
    </row>
    <row r="1139" customFormat="false" ht="15" hidden="false" customHeight="false" outlineLevel="0" collapsed="false">
      <c r="A1139" s="8" t="s">
        <v>13347</v>
      </c>
      <c r="B1139" s="8" t="s">
        <v>13347</v>
      </c>
      <c r="C1139" s="2" t="s">
        <v>13348</v>
      </c>
      <c r="D1139" s="2" t="s">
        <v>144</v>
      </c>
      <c r="E1139" s="2" t="s">
        <v>145</v>
      </c>
      <c r="F1139" s="9" t="n">
        <f aca="false">Precios!R1139</f>
        <v>423.65</v>
      </c>
      <c r="G1139" s="2" t="n">
        <v>47</v>
      </c>
      <c r="H1139" s="10" t="str">
        <f aca="false">Parámetros!$B$28</f>
        <v>Nuevo</v>
      </c>
      <c r="I1139" s="10" t="str">
        <f aca="false">Parámetros!$B$29</f>
        <v>Clásica</v>
      </c>
      <c r="J1139" s="11" t="s">
        <v>13349</v>
      </c>
      <c r="K1139" s="10" t="str">
        <f aca="false">Parámetros!$B$30</f>
        <v>Mercado Envíos</v>
      </c>
      <c r="L1139" s="2" t="str">
        <f aca="false">IF(F1139&gt;=Parámetros!$B$7,"Envío gratis (obligatorio en Mercado Libre)",Parámetros!$B$31)</f>
        <v>Envío gratis (obligatorio en Mercado Libre)</v>
      </c>
      <c r="M1139" s="10" t="str">
        <f aca="false">Parámetros!$B$32</f>
        <v>No acepto</v>
      </c>
      <c r="N1139" s="10" t="str">
        <f aca="false">Parámetros!$B$33</f>
        <v>Sin garantía</v>
      </c>
      <c r="O1139" s="2" t="s">
        <v>13350</v>
      </c>
      <c r="P1139" s="2" t="s">
        <v>4249</v>
      </c>
      <c r="Q1139" s="2" t="s">
        <v>897</v>
      </c>
      <c r="R1139" s="2"/>
      <c r="S1139" s="2"/>
      <c r="T1139" s="2" t="s">
        <v>13351</v>
      </c>
      <c r="U1139" s="2" t="n">
        <v>14</v>
      </c>
      <c r="V1139" s="2" t="s">
        <v>220</v>
      </c>
      <c r="W1139" s="2" t="n">
        <v>14</v>
      </c>
      <c r="X1139" s="2" t="s">
        <v>4250</v>
      </c>
      <c r="Y1139" s="2" t="s">
        <v>12288</v>
      </c>
      <c r="Z1139" s="2" t="s">
        <v>136</v>
      </c>
      <c r="AA1139" s="2"/>
      <c r="AB1139" s="2"/>
      <c r="AC1139" s="2"/>
      <c r="AD1139" s="2"/>
      <c r="AE1139" s="2"/>
      <c r="AF1139" s="2" t="s">
        <v>12289</v>
      </c>
      <c r="AG1139" s="2" t="s">
        <v>13352</v>
      </c>
      <c r="AH1139" s="2" t="s">
        <v>13353</v>
      </c>
      <c r="AI1139" s="2" t="s">
        <v>13354</v>
      </c>
      <c r="AJ1139" s="2" t="s">
        <v>13355</v>
      </c>
      <c r="AK1139" s="2"/>
      <c r="AL1139" s="2"/>
      <c r="AM1139" s="2"/>
      <c r="AN1139" s="2" t="s">
        <v>87</v>
      </c>
      <c r="AO1139" s="2" t="s">
        <v>13356</v>
      </c>
      <c r="AP1139" s="2" t="s">
        <v>89</v>
      </c>
    </row>
    <row r="1140" customFormat="false" ht="15" hidden="false" customHeight="false" outlineLevel="0" collapsed="false">
      <c r="A1140" s="8" t="s">
        <v>13357</v>
      </c>
      <c r="B1140" s="8" t="s">
        <v>13357</v>
      </c>
      <c r="C1140" s="2" t="s">
        <v>13358</v>
      </c>
      <c r="D1140" s="2" t="s">
        <v>3440</v>
      </c>
      <c r="E1140" s="2" t="s">
        <v>3441</v>
      </c>
      <c r="F1140" s="9" t="n">
        <f aca="false">Precios!R1140</f>
        <v>117</v>
      </c>
      <c r="G1140" s="2" t="n">
        <v>189</v>
      </c>
      <c r="H1140" s="10" t="str">
        <f aca="false">Parámetros!$B$28</f>
        <v>Nuevo</v>
      </c>
      <c r="I1140" s="10" t="str">
        <f aca="false">Parámetros!$B$29</f>
        <v>Clásica</v>
      </c>
      <c r="J1140" s="11" t="s">
        <v>13359</v>
      </c>
      <c r="K1140" s="10" t="str">
        <f aca="false">Parámetros!$B$30</f>
        <v>Mercado Envíos</v>
      </c>
      <c r="L1140" s="2" t="str">
        <f aca="false">IF(F1140&gt;=Parámetros!$B$7,"Envío gratis (obligatorio en Mercado Libre)",Parámetros!$B$31)</f>
        <v>A cargo del comprador</v>
      </c>
      <c r="M1140" s="10" t="str">
        <f aca="false">Parámetros!$B$32</f>
        <v>No acepto</v>
      </c>
      <c r="N1140" s="10" t="str">
        <f aca="false">Parámetros!$B$33</f>
        <v>Sin garantía</v>
      </c>
      <c r="O1140" s="2" t="s">
        <v>13360</v>
      </c>
      <c r="P1140" s="2" t="s">
        <v>3444</v>
      </c>
      <c r="Q1140" s="2" t="s">
        <v>617</v>
      </c>
      <c r="R1140" s="2" t="s">
        <v>3445</v>
      </c>
      <c r="S1140" s="2" t="s">
        <v>13361</v>
      </c>
      <c r="T1140" s="2" t="s">
        <v>13362</v>
      </c>
      <c r="U1140" s="2" t="n">
        <v>300</v>
      </c>
      <c r="V1140" s="2" t="s">
        <v>77</v>
      </c>
      <c r="W1140" s="2" t="n">
        <v>1</v>
      </c>
      <c r="X1140" s="2"/>
      <c r="Y1140" s="2"/>
      <c r="Z1140" s="2"/>
      <c r="AA1140" s="2" t="s">
        <v>1375</v>
      </c>
      <c r="AB1140" s="2"/>
      <c r="AC1140" s="2"/>
      <c r="AD1140" s="2"/>
      <c r="AE1140" s="2" t="s">
        <v>6610</v>
      </c>
      <c r="AF1140" s="2"/>
      <c r="AG1140" s="2" t="s">
        <v>13363</v>
      </c>
      <c r="AH1140" s="2" t="s">
        <v>13364</v>
      </c>
      <c r="AI1140" s="2"/>
      <c r="AJ1140" s="2"/>
      <c r="AK1140" s="2"/>
      <c r="AL1140" s="2"/>
      <c r="AM1140" s="2"/>
      <c r="AN1140" s="2" t="s">
        <v>175</v>
      </c>
      <c r="AO1140" s="2" t="s">
        <v>13365</v>
      </c>
      <c r="AP1140" s="2" t="s">
        <v>89</v>
      </c>
    </row>
    <row r="1141" customFormat="false" ht="15" hidden="false" customHeight="false" outlineLevel="0" collapsed="false">
      <c r="A1141" s="8" t="s">
        <v>13366</v>
      </c>
      <c r="B1141" s="8" t="s">
        <v>13366</v>
      </c>
      <c r="C1141" s="2" t="s">
        <v>13367</v>
      </c>
      <c r="D1141" s="2" t="s">
        <v>144</v>
      </c>
      <c r="E1141" s="2" t="s">
        <v>145</v>
      </c>
      <c r="F1141" s="9" t="n">
        <f aca="false">Precios!R1141</f>
        <v>482</v>
      </c>
      <c r="G1141" s="2" t="n">
        <v>22</v>
      </c>
      <c r="H1141" s="10" t="str">
        <f aca="false">Parámetros!$B$28</f>
        <v>Nuevo</v>
      </c>
      <c r="I1141" s="10" t="str">
        <f aca="false">Parámetros!$B$29</f>
        <v>Clásica</v>
      </c>
      <c r="J1141" s="11" t="s">
        <v>13368</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t="s">
        <v>13369</v>
      </c>
      <c r="P1141" s="2" t="s">
        <v>12446</v>
      </c>
      <c r="Q1141" s="2" t="s">
        <v>1734</v>
      </c>
      <c r="R1141" s="2"/>
      <c r="S1141" s="2"/>
      <c r="T1141" s="2" t="s">
        <v>13370</v>
      </c>
      <c r="U1141" s="2" t="n">
        <v>100</v>
      </c>
      <c r="V1141" s="2" t="s">
        <v>77</v>
      </c>
      <c r="W1141" s="2" t="n">
        <v>1</v>
      </c>
      <c r="X1141" s="2" t="s">
        <v>13371</v>
      </c>
      <c r="Y1141" s="2" t="s">
        <v>13372</v>
      </c>
      <c r="Z1141" s="2" t="s">
        <v>136</v>
      </c>
      <c r="AA1141" s="2"/>
      <c r="AB1141" s="2"/>
      <c r="AC1141" s="2"/>
      <c r="AD1141" s="2"/>
      <c r="AE1141" s="2"/>
      <c r="AF1141" s="2" t="s">
        <v>13373</v>
      </c>
      <c r="AG1141" s="2" t="s">
        <v>13374</v>
      </c>
      <c r="AH1141" s="2" t="s">
        <v>13375</v>
      </c>
      <c r="AI1141" s="2" t="s">
        <v>13376</v>
      </c>
      <c r="AJ1141" s="2"/>
      <c r="AK1141" s="2"/>
      <c r="AL1141" s="2"/>
      <c r="AM1141" s="2"/>
      <c r="AN1141" s="2" t="s">
        <v>87</v>
      </c>
      <c r="AO1141" s="2" t="s">
        <v>13377</v>
      </c>
      <c r="AP1141" s="2" t="s">
        <v>89</v>
      </c>
    </row>
    <row r="1142" customFormat="false" ht="15" hidden="false" customHeight="false" outlineLevel="0" collapsed="false">
      <c r="A1142" s="8" t="s">
        <v>13378</v>
      </c>
      <c r="B1142" s="8" t="s">
        <v>13378</v>
      </c>
      <c r="C1142" s="2" t="s">
        <v>13379</v>
      </c>
      <c r="D1142" s="2" t="s">
        <v>1811</v>
      </c>
      <c r="E1142" s="2" t="s">
        <v>1812</v>
      </c>
      <c r="F1142" s="9" t="n">
        <f aca="false">Precios!R1142</f>
        <v>459</v>
      </c>
      <c r="G1142" s="2" t="n">
        <v>68</v>
      </c>
      <c r="H1142" s="10" t="str">
        <f aca="false">Parámetros!$B$28</f>
        <v>Nuevo</v>
      </c>
      <c r="I1142" s="10" t="str">
        <f aca="false">Parámetros!$B$29</f>
        <v>Clásica</v>
      </c>
      <c r="J1142" s="11" t="s">
        <v>13380</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t="s">
        <v>13381</v>
      </c>
      <c r="P1142" s="2" t="s">
        <v>4381</v>
      </c>
      <c r="Q1142" s="2" t="s">
        <v>897</v>
      </c>
      <c r="R1142" s="2"/>
      <c r="S1142" s="2"/>
      <c r="T1142" s="2" t="s">
        <v>13382</v>
      </c>
      <c r="U1142" s="2" t="n">
        <v>15</v>
      </c>
      <c r="V1142" s="2" t="s">
        <v>100</v>
      </c>
      <c r="W1142" s="2" t="n">
        <v>1</v>
      </c>
      <c r="X1142" s="2" t="s">
        <v>13383</v>
      </c>
      <c r="Y1142" s="2" t="s">
        <v>13384</v>
      </c>
      <c r="Z1142" s="2" t="s">
        <v>8595</v>
      </c>
      <c r="AA1142" s="2"/>
      <c r="AB1142" s="2"/>
      <c r="AC1142" s="2"/>
      <c r="AD1142" s="2"/>
      <c r="AE1142" s="2"/>
      <c r="AF1142" s="2"/>
      <c r="AG1142" s="2" t="s">
        <v>13385</v>
      </c>
      <c r="AH1142" s="2" t="s">
        <v>13386</v>
      </c>
      <c r="AI1142" s="2" t="s">
        <v>13387</v>
      </c>
      <c r="AJ1142" s="2"/>
      <c r="AK1142" s="2"/>
      <c r="AL1142" s="2"/>
      <c r="AM1142" s="2"/>
      <c r="AN1142" s="2" t="s">
        <v>87</v>
      </c>
      <c r="AO1142" s="2" t="s">
        <v>13388</v>
      </c>
      <c r="AP1142" s="2" t="s">
        <v>89</v>
      </c>
    </row>
    <row r="1143" customFormat="false" ht="15" hidden="false" customHeight="false" outlineLevel="0" collapsed="false">
      <c r="A1143" s="8" t="s">
        <v>13389</v>
      </c>
      <c r="B1143" s="8" t="s">
        <v>13389</v>
      </c>
      <c r="C1143" s="2" t="s">
        <v>13390</v>
      </c>
      <c r="D1143" s="2" t="s">
        <v>445</v>
      </c>
      <c r="E1143" s="2" t="s">
        <v>446</v>
      </c>
      <c r="F1143" s="9" t="n">
        <f aca="false">Precios!R1143</f>
        <v>1234.05</v>
      </c>
      <c r="G1143" s="2" t="n">
        <v>40</v>
      </c>
      <c r="H1143" s="10" t="str">
        <f aca="false">Parámetros!$B$28</f>
        <v>Nuevo</v>
      </c>
      <c r="I1143" s="10" t="str">
        <f aca="false">Parámetros!$B$29</f>
        <v>Clásica</v>
      </c>
      <c r="J1143" s="11" t="s">
        <v>13391</v>
      </c>
      <c r="K1143" s="10" t="str">
        <f aca="false">Parámetros!$B$30</f>
        <v>Mercado Envíos</v>
      </c>
      <c r="L1143" s="2" t="str">
        <f aca="false">IF(F1143&gt;=Parámetros!$B$7,"Envío gratis (obligatorio en Mercado Libre)",Parámetros!$B$31)</f>
        <v>Envío gratis (obligatorio en Mercado Libre)</v>
      </c>
      <c r="M1143" s="10" t="str">
        <f aca="false">Parámetros!$B$32</f>
        <v>No acepto</v>
      </c>
      <c r="N1143" s="10" t="str">
        <f aca="false">Parámetros!$B$33</f>
        <v>Sin garantía</v>
      </c>
      <c r="O1143" s="2" t="s">
        <v>13392</v>
      </c>
      <c r="P1143" s="2" t="s">
        <v>2161</v>
      </c>
      <c r="Q1143" s="2" t="s">
        <v>897</v>
      </c>
      <c r="R1143" s="2"/>
      <c r="S1143" s="2"/>
      <c r="T1143" s="2" t="s">
        <v>13393</v>
      </c>
      <c r="U1143" s="2" t="n">
        <v>100</v>
      </c>
      <c r="V1143" s="2" t="s">
        <v>77</v>
      </c>
      <c r="W1143" s="2" t="n">
        <v>1</v>
      </c>
      <c r="X1143" s="2" t="s">
        <v>2163</v>
      </c>
      <c r="Y1143" s="2" t="s">
        <v>13394</v>
      </c>
      <c r="Z1143" s="2" t="s">
        <v>136</v>
      </c>
      <c r="AA1143" s="2"/>
      <c r="AB1143" s="2"/>
      <c r="AC1143" s="2"/>
      <c r="AD1143" s="2"/>
      <c r="AE1143" s="2"/>
      <c r="AF1143" s="2" t="s">
        <v>13395</v>
      </c>
      <c r="AG1143" s="2" t="s">
        <v>13396</v>
      </c>
      <c r="AH1143" s="2" t="s">
        <v>13397</v>
      </c>
      <c r="AI1143" s="2" t="s">
        <v>13398</v>
      </c>
      <c r="AJ1143" s="2" t="s">
        <v>13399</v>
      </c>
      <c r="AK1143" s="2"/>
      <c r="AL1143" s="2"/>
      <c r="AM1143" s="2"/>
      <c r="AN1143" s="2" t="s">
        <v>87</v>
      </c>
      <c r="AO1143" s="2" t="s">
        <v>13400</v>
      </c>
      <c r="AP1143" s="2" t="s">
        <v>89</v>
      </c>
    </row>
    <row r="1144" customFormat="false" ht="15" hidden="false" customHeight="false" outlineLevel="0" collapsed="false">
      <c r="A1144" s="8" t="s">
        <v>13401</v>
      </c>
      <c r="B1144" s="8" t="s">
        <v>13401</v>
      </c>
      <c r="C1144" s="2" t="s">
        <v>13402</v>
      </c>
      <c r="D1144" s="2" t="s">
        <v>556</v>
      </c>
      <c r="E1144" s="2" t="s">
        <v>557</v>
      </c>
      <c r="F1144" s="9" t="n">
        <f aca="false">Precios!R1144</f>
        <v>706</v>
      </c>
      <c r="G1144" s="2" t="n">
        <v>41</v>
      </c>
      <c r="H1144" s="10" t="str">
        <f aca="false">Parámetros!$B$28</f>
        <v>Nuevo</v>
      </c>
      <c r="I1144" s="10" t="str">
        <f aca="false">Parámetros!$B$29</f>
        <v>Clásica</v>
      </c>
      <c r="J1144" s="11" t="s">
        <v>13403</v>
      </c>
      <c r="K1144" s="10" t="str">
        <f aca="false">Parámetros!$B$30</f>
        <v>Mercado Envíos</v>
      </c>
      <c r="L1144" s="2" t="str">
        <f aca="false">IF(F1144&gt;=Parámetros!$B$7,"Envío gratis (obligatorio en Mercado Libre)",Parámetros!$B$31)</f>
        <v>Envío gratis (obligatorio en Mercado Libre)</v>
      </c>
      <c r="M1144" s="10" t="str">
        <f aca="false">Parámetros!$B$32</f>
        <v>No acepto</v>
      </c>
      <c r="N1144" s="10" t="str">
        <f aca="false">Parámetros!$B$33</f>
        <v>Sin garantía</v>
      </c>
      <c r="O1144" s="2" t="s">
        <v>13404</v>
      </c>
      <c r="P1144" s="2" t="s">
        <v>1777</v>
      </c>
      <c r="Q1144" s="2" t="s">
        <v>355</v>
      </c>
      <c r="R1144" s="2"/>
      <c r="S1144" s="2"/>
      <c r="T1144" s="2" t="s">
        <v>13405</v>
      </c>
      <c r="U1144" s="2" t="n">
        <v>50</v>
      </c>
      <c r="V1144" s="2" t="s">
        <v>133</v>
      </c>
      <c r="W1144" s="2" t="n">
        <v>50</v>
      </c>
      <c r="X1144" s="2" t="s">
        <v>1778</v>
      </c>
      <c r="Y1144" s="2" t="s">
        <v>13406</v>
      </c>
      <c r="Z1144" s="2" t="s">
        <v>136</v>
      </c>
      <c r="AA1144" s="2"/>
      <c r="AB1144" s="2"/>
      <c r="AC1144" s="2"/>
      <c r="AD1144" s="2"/>
      <c r="AE1144" s="2"/>
      <c r="AF1144" s="2" t="s">
        <v>1878</v>
      </c>
      <c r="AG1144" s="2" t="s">
        <v>13407</v>
      </c>
      <c r="AH1144" s="2" t="s">
        <v>13408</v>
      </c>
      <c r="AI1144" s="2" t="s">
        <v>13409</v>
      </c>
      <c r="AJ1144" s="2"/>
      <c r="AK1144" s="2"/>
      <c r="AL1144" s="2"/>
      <c r="AM1144" s="2"/>
      <c r="AN1144" s="2" t="s">
        <v>87</v>
      </c>
      <c r="AO1144" s="2" t="s">
        <v>13410</v>
      </c>
      <c r="AP1144" s="2" t="s">
        <v>89</v>
      </c>
    </row>
    <row r="1145" customFormat="false" ht="15" hidden="false" customHeight="false" outlineLevel="0" collapsed="false">
      <c r="A1145" s="8" t="s">
        <v>13411</v>
      </c>
      <c r="B1145" s="8" t="s">
        <v>13411</v>
      </c>
      <c r="C1145" s="2" t="s">
        <v>13412</v>
      </c>
      <c r="D1145" s="2" t="s">
        <v>6709</v>
      </c>
      <c r="E1145" s="2" t="s">
        <v>6710</v>
      </c>
      <c r="F1145" s="9" t="n">
        <f aca="false">Precios!R1145</f>
        <v>96</v>
      </c>
      <c r="G1145" s="2" t="n">
        <v>500</v>
      </c>
      <c r="H1145" s="10" t="str">
        <f aca="false">Parámetros!$B$28</f>
        <v>Nuevo</v>
      </c>
      <c r="I1145" s="10" t="str">
        <f aca="false">Parámetros!$B$29</f>
        <v>Clásica</v>
      </c>
      <c r="J1145" s="11" t="s">
        <v>13413</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c r="P1145" s="2" t="s">
        <v>7300</v>
      </c>
      <c r="Q1145" s="2" t="s">
        <v>617</v>
      </c>
      <c r="R1145" s="2" t="s">
        <v>13414</v>
      </c>
      <c r="S1145" s="2" t="s">
        <v>13415</v>
      </c>
      <c r="T1145" s="2" t="s">
        <v>7343</v>
      </c>
      <c r="U1145" s="2" t="n">
        <v>150</v>
      </c>
      <c r="V1145" s="2" t="s">
        <v>77</v>
      </c>
      <c r="W1145" s="2" t="n">
        <v>1</v>
      </c>
      <c r="X1145" s="2"/>
      <c r="Y1145" s="2"/>
      <c r="Z1145" s="2"/>
      <c r="AA1145" s="2"/>
      <c r="AB1145" s="2"/>
      <c r="AC1145" s="2" t="s">
        <v>13416</v>
      </c>
      <c r="AD1145" s="2" t="s">
        <v>1101</v>
      </c>
      <c r="AE1145" s="2"/>
      <c r="AF1145" s="2"/>
      <c r="AG1145" s="2" t="s">
        <v>13417</v>
      </c>
      <c r="AH1145" s="2" t="s">
        <v>13418</v>
      </c>
      <c r="AI1145" s="2"/>
      <c r="AJ1145" s="2"/>
      <c r="AK1145" s="2"/>
      <c r="AL1145" s="2"/>
      <c r="AM1145" s="2"/>
      <c r="AN1145" s="2" t="s">
        <v>175</v>
      </c>
      <c r="AO1145" s="2" t="s">
        <v>13419</v>
      </c>
      <c r="AP1145" s="2" t="s">
        <v>89</v>
      </c>
    </row>
    <row r="1146" customFormat="false" ht="15" hidden="false" customHeight="false" outlineLevel="0" collapsed="false">
      <c r="A1146" s="8" t="s">
        <v>13420</v>
      </c>
      <c r="B1146" s="8" t="s">
        <v>13420</v>
      </c>
      <c r="C1146" s="2" t="s">
        <v>13421</v>
      </c>
      <c r="D1146" s="2" t="s">
        <v>4645</v>
      </c>
      <c r="E1146" s="2" t="s">
        <v>4646</v>
      </c>
      <c r="F1146" s="9" t="n">
        <f aca="false">Precios!R1146</f>
        <v>73.93</v>
      </c>
      <c r="G1146" s="2" t="n">
        <v>1605</v>
      </c>
      <c r="H1146" s="10" t="str">
        <f aca="false">Parámetros!$B$28</f>
        <v>Nuevo</v>
      </c>
      <c r="I1146" s="10" t="str">
        <f aca="false">Parámetros!$B$29</f>
        <v>Clásica</v>
      </c>
      <c r="J1146" s="11" t="s">
        <v>13422</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t="s">
        <v>13423</v>
      </c>
      <c r="P1146" s="2" t="s">
        <v>1681</v>
      </c>
      <c r="Q1146" s="2" t="s">
        <v>336</v>
      </c>
      <c r="R1146" s="2" t="s">
        <v>13424</v>
      </c>
      <c r="S1146" s="2" t="s">
        <v>13425</v>
      </c>
      <c r="T1146" s="2" t="s">
        <v>13426</v>
      </c>
      <c r="U1146" s="2" t="n">
        <v>2</v>
      </c>
      <c r="V1146" s="2" t="s">
        <v>171</v>
      </c>
      <c r="W1146" s="2" t="n">
        <v>2</v>
      </c>
      <c r="X1146" s="2"/>
      <c r="Y1146" s="2"/>
      <c r="Z1146" s="2"/>
      <c r="AA1146" s="2"/>
      <c r="AB1146" s="2"/>
      <c r="AC1146" s="2"/>
      <c r="AD1146" s="2"/>
      <c r="AE1146" s="2"/>
      <c r="AF1146" s="2"/>
      <c r="AG1146" s="2" t="s">
        <v>13427</v>
      </c>
      <c r="AH1146" s="2" t="s">
        <v>13428</v>
      </c>
      <c r="AI1146" s="2" t="s">
        <v>13429</v>
      </c>
      <c r="AJ1146" s="2" t="s">
        <v>13430</v>
      </c>
      <c r="AK1146" s="2" t="s">
        <v>13431</v>
      </c>
      <c r="AL1146" s="2"/>
      <c r="AM1146" s="2"/>
      <c r="AN1146" s="2" t="s">
        <v>175</v>
      </c>
      <c r="AO1146" s="2" t="s">
        <v>13432</v>
      </c>
      <c r="AP1146" s="2" t="s">
        <v>89</v>
      </c>
    </row>
    <row r="1147" customFormat="false" ht="15" hidden="false" customHeight="false" outlineLevel="0" collapsed="false">
      <c r="A1147" s="8" t="s">
        <v>13433</v>
      </c>
      <c r="B1147" s="8" t="s">
        <v>13433</v>
      </c>
      <c r="C1147" s="2" t="s">
        <v>13434</v>
      </c>
      <c r="D1147" s="2" t="s">
        <v>750</v>
      </c>
      <c r="E1147" s="2" t="s">
        <v>751</v>
      </c>
      <c r="F1147" s="9" t="n">
        <f aca="false">Precios!R1147</f>
        <v>166</v>
      </c>
      <c r="G1147" s="2" t="n">
        <v>0</v>
      </c>
      <c r="H1147" s="10" t="str">
        <f aca="false">Parámetros!$B$28</f>
        <v>Nuevo</v>
      </c>
      <c r="I1147" s="10" t="str">
        <f aca="false">Parámetros!$B$29</f>
        <v>Clásica</v>
      </c>
      <c r="J1147" s="11" t="s">
        <v>13435</v>
      </c>
      <c r="K1147" s="10" t="str">
        <f aca="false">Parámetros!$B$30</f>
        <v>Mercado Envíos</v>
      </c>
      <c r="L1147" s="2" t="str">
        <f aca="false">IF(F1147&gt;=Parámetros!$B$7,"Envío gratis (obligatorio en Mercado Libre)",Parámetros!$B$31)</f>
        <v>A cargo del comprador</v>
      </c>
      <c r="M1147" s="10" t="str">
        <f aca="false">Parámetros!$B$32</f>
        <v>No acepto</v>
      </c>
      <c r="N1147" s="10" t="str">
        <f aca="false">Parámetros!$B$33</f>
        <v>Sin garantía</v>
      </c>
      <c r="O1147" s="2" t="s">
        <v>13436</v>
      </c>
      <c r="P1147" s="2" t="s">
        <v>13437</v>
      </c>
      <c r="Q1147" s="2"/>
      <c r="R1147" s="2" t="s">
        <v>13437</v>
      </c>
      <c r="S1147" s="2" t="s">
        <v>13438</v>
      </c>
      <c r="T1147" s="2" t="s">
        <v>13439</v>
      </c>
      <c r="U1147" s="2" t="n">
        <v>125</v>
      </c>
      <c r="V1147" s="2" t="s">
        <v>77</v>
      </c>
      <c r="W1147" s="2" t="n">
        <v>1</v>
      </c>
      <c r="X1147" s="2" t="s">
        <v>13440</v>
      </c>
      <c r="Y1147" s="2" t="s">
        <v>13441</v>
      </c>
      <c r="Z1147" s="2" t="s">
        <v>136</v>
      </c>
      <c r="AA1147" s="2" t="s">
        <v>81</v>
      </c>
      <c r="AB1147" s="2"/>
      <c r="AC1147" s="2"/>
      <c r="AD1147" s="2"/>
      <c r="AE1147" s="2"/>
      <c r="AF1147" s="2"/>
      <c r="AG1147" s="2" t="s">
        <v>13442</v>
      </c>
      <c r="AH1147" s="2" t="s">
        <v>13443</v>
      </c>
      <c r="AI1147" s="2"/>
      <c r="AJ1147" s="2"/>
      <c r="AK1147" s="2"/>
      <c r="AL1147" s="2"/>
      <c r="AM1147" s="2"/>
      <c r="AN1147" s="2" t="s">
        <v>87</v>
      </c>
      <c r="AO1147" s="2" t="s">
        <v>13444</v>
      </c>
      <c r="AP1147" s="2" t="s">
        <v>89</v>
      </c>
    </row>
    <row r="1148" customFormat="false" ht="15" hidden="false" customHeight="false" outlineLevel="0" collapsed="false">
      <c r="A1148" s="8" t="s">
        <v>13445</v>
      </c>
      <c r="B1148" s="8" t="s">
        <v>13445</v>
      </c>
      <c r="C1148" s="2" t="s">
        <v>13446</v>
      </c>
      <c r="D1148" s="2" t="s">
        <v>4645</v>
      </c>
      <c r="E1148" s="2" t="s">
        <v>4646</v>
      </c>
      <c r="F1148" s="9" t="n">
        <f aca="false">Precios!R1148</f>
        <v>65.93</v>
      </c>
      <c r="G1148" s="2" t="n">
        <v>302</v>
      </c>
      <c r="H1148" s="10" t="str">
        <f aca="false">Parámetros!$B$28</f>
        <v>Nuevo</v>
      </c>
      <c r="I1148" s="10" t="str">
        <f aca="false">Parámetros!$B$29</f>
        <v>Clásica</v>
      </c>
      <c r="J1148" s="11" t="s">
        <v>13447</v>
      </c>
      <c r="K1148" s="10" t="str">
        <f aca="false">Parámetros!$B$30</f>
        <v>Mercado Envíos</v>
      </c>
      <c r="L1148" s="2" t="str">
        <f aca="false">IF(F1148&gt;=Parámetros!$B$7,"Envío gratis (obligatorio en Mercado Libre)",Parámetros!$B$31)</f>
        <v>A cargo del comprador</v>
      </c>
      <c r="M1148" s="10" t="str">
        <f aca="false">Parámetros!$B$32</f>
        <v>No acepto</v>
      </c>
      <c r="N1148" s="10" t="str">
        <f aca="false">Parámetros!$B$33</f>
        <v>Sin garantía</v>
      </c>
      <c r="O1148" s="2" t="s">
        <v>13448</v>
      </c>
      <c r="P1148" s="2" t="s">
        <v>1681</v>
      </c>
      <c r="Q1148" s="2" t="s">
        <v>336</v>
      </c>
      <c r="R1148" s="2" t="s">
        <v>13424</v>
      </c>
      <c r="S1148" s="2" t="s">
        <v>13425</v>
      </c>
      <c r="T1148" s="2" t="s">
        <v>13449</v>
      </c>
      <c r="U1148" s="2" t="n">
        <v>1</v>
      </c>
      <c r="V1148" s="2" t="s">
        <v>171</v>
      </c>
      <c r="W1148" s="2" t="n">
        <v>1</v>
      </c>
      <c r="X1148" s="2"/>
      <c r="Y1148" s="2"/>
      <c r="Z1148" s="2"/>
      <c r="AA1148" s="2"/>
      <c r="AB1148" s="2"/>
      <c r="AC1148" s="2"/>
      <c r="AD1148" s="2"/>
      <c r="AE1148" s="2"/>
      <c r="AF1148" s="2"/>
      <c r="AG1148" s="2" t="s">
        <v>13450</v>
      </c>
      <c r="AH1148" s="2" t="s">
        <v>13451</v>
      </c>
      <c r="AI1148" s="2" t="s">
        <v>13452</v>
      </c>
      <c r="AJ1148" s="2"/>
      <c r="AK1148" s="2"/>
      <c r="AL1148" s="2"/>
      <c r="AM1148" s="2"/>
      <c r="AN1148" s="2" t="s">
        <v>175</v>
      </c>
      <c r="AO1148" s="2" t="s">
        <v>13453</v>
      </c>
      <c r="AP1148" s="2" t="s">
        <v>89</v>
      </c>
    </row>
    <row r="1149" customFormat="false" ht="15" hidden="false" customHeight="false" outlineLevel="0" collapsed="false">
      <c r="A1149" s="8" t="s">
        <v>13454</v>
      </c>
      <c r="B1149" s="8" t="s">
        <v>13454</v>
      </c>
      <c r="C1149" s="2" t="s">
        <v>13455</v>
      </c>
      <c r="D1149" s="2" t="s">
        <v>144</v>
      </c>
      <c r="E1149" s="2" t="s">
        <v>145</v>
      </c>
      <c r="F1149" s="9" t="n">
        <f aca="false">Precios!R1149</f>
        <v>483.96</v>
      </c>
      <c r="G1149" s="2" t="n">
        <v>48</v>
      </c>
      <c r="H1149" s="10" t="str">
        <f aca="false">Parámetros!$B$28</f>
        <v>Nuevo</v>
      </c>
      <c r="I1149" s="10" t="str">
        <f aca="false">Parámetros!$B$29</f>
        <v>Clásica</v>
      </c>
      <c r="J1149" s="11" t="s">
        <v>13456</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t="s">
        <v>13457</v>
      </c>
      <c r="P1149" s="2" t="s">
        <v>7869</v>
      </c>
      <c r="Q1149" s="2" t="s">
        <v>949</v>
      </c>
      <c r="R1149" s="2" t="s">
        <v>7869</v>
      </c>
      <c r="S1149" s="2"/>
      <c r="T1149" s="2" t="s">
        <v>8612</v>
      </c>
      <c r="U1149" s="2" t="n">
        <v>60</v>
      </c>
      <c r="V1149" s="2" t="s">
        <v>133</v>
      </c>
      <c r="W1149" s="2" t="n">
        <v>60</v>
      </c>
      <c r="X1149" s="2" t="s">
        <v>1184</v>
      </c>
      <c r="Y1149" s="2" t="s">
        <v>912</v>
      </c>
      <c r="Z1149" s="2" t="s">
        <v>136</v>
      </c>
      <c r="AA1149" s="2"/>
      <c r="AB1149" s="2"/>
      <c r="AC1149" s="2"/>
      <c r="AD1149" s="2"/>
      <c r="AE1149" s="2"/>
      <c r="AF1149" s="2" t="s">
        <v>13326</v>
      </c>
      <c r="AG1149" s="2" t="s">
        <v>13327</v>
      </c>
      <c r="AH1149" s="2" t="s">
        <v>13458</v>
      </c>
      <c r="AI1149" s="2" t="s">
        <v>13459</v>
      </c>
      <c r="AJ1149" s="2"/>
      <c r="AK1149" s="2"/>
      <c r="AL1149" s="2"/>
      <c r="AM1149" s="2"/>
      <c r="AN1149" s="2" t="s">
        <v>87</v>
      </c>
      <c r="AO1149" s="2" t="s">
        <v>13460</v>
      </c>
      <c r="AP1149" s="2" t="s">
        <v>89</v>
      </c>
    </row>
    <row r="1150" customFormat="false" ht="15" hidden="false" customHeight="false" outlineLevel="0" collapsed="false">
      <c r="A1150" s="8" t="s">
        <v>13461</v>
      </c>
      <c r="B1150" s="8" t="s">
        <v>13461</v>
      </c>
      <c r="C1150" s="2" t="s">
        <v>13462</v>
      </c>
      <c r="D1150" s="2" t="s">
        <v>4258</v>
      </c>
      <c r="E1150" s="2" t="s">
        <v>4259</v>
      </c>
      <c r="F1150" s="9" t="n">
        <f aca="false">Precios!R1150</f>
        <v>219</v>
      </c>
      <c r="G1150" s="2" t="n">
        <v>216</v>
      </c>
      <c r="H1150" s="10" t="str">
        <f aca="false">Parámetros!$B$28</f>
        <v>Nuevo</v>
      </c>
      <c r="I1150" s="10" t="str">
        <f aca="false">Parámetros!$B$29</f>
        <v>Clásica</v>
      </c>
      <c r="J1150" s="11" t="s">
        <v>13463</v>
      </c>
      <c r="K1150" s="10" t="str">
        <f aca="false">Parámetros!$B$30</f>
        <v>Mercado Envíos</v>
      </c>
      <c r="L1150" s="2" t="str">
        <f aca="false">IF(F1150&gt;=Parámetros!$B$7,"Envío gratis (obligatorio en Mercado Libre)",Parámetros!$B$31)</f>
        <v>A cargo del comprador</v>
      </c>
      <c r="M1150" s="10" t="str">
        <f aca="false">Parámetros!$B$32</f>
        <v>No acepto</v>
      </c>
      <c r="N1150" s="10" t="str">
        <f aca="false">Parámetros!$B$33</f>
        <v>Sin garantía</v>
      </c>
      <c r="O1150" s="2" t="s">
        <v>13464</v>
      </c>
      <c r="P1150" s="2" t="s">
        <v>13465</v>
      </c>
      <c r="Q1150" s="2" t="s">
        <v>13466</v>
      </c>
      <c r="R1150" s="2" t="s">
        <v>13465</v>
      </c>
      <c r="S1150" s="2"/>
      <c r="T1150" s="2" t="s">
        <v>5556</v>
      </c>
      <c r="U1150" s="2" t="n">
        <v>28</v>
      </c>
      <c r="V1150" s="2" t="s">
        <v>133</v>
      </c>
      <c r="W1150" s="2" t="n">
        <v>28</v>
      </c>
      <c r="X1150" s="2" t="s">
        <v>9517</v>
      </c>
      <c r="Y1150" s="2" t="s">
        <v>12469</v>
      </c>
      <c r="Z1150" s="2" t="s">
        <v>136</v>
      </c>
      <c r="AA1150" s="2"/>
      <c r="AB1150" s="2"/>
      <c r="AC1150" s="2"/>
      <c r="AD1150" s="2"/>
      <c r="AE1150" s="2"/>
      <c r="AF1150" s="2"/>
      <c r="AG1150" s="2" t="s">
        <v>13467</v>
      </c>
      <c r="AH1150" s="2" t="s">
        <v>13468</v>
      </c>
      <c r="AI1150" s="2" t="s">
        <v>13469</v>
      </c>
      <c r="AJ1150" s="2"/>
      <c r="AK1150" s="2"/>
      <c r="AL1150" s="2"/>
      <c r="AM1150" s="2"/>
      <c r="AN1150" s="2" t="s">
        <v>87</v>
      </c>
      <c r="AO1150" s="2" t="s">
        <v>13470</v>
      </c>
      <c r="AP1150" s="2" t="s">
        <v>89</v>
      </c>
    </row>
  </sheetData>
  <autoFilter ref="A1:AP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 collapsed="false" customWidth="true" hidden="false" outlineLevel="0" max="26" min="26" style="0" width="15"/>
    <col collapsed="false" customWidth="true" hidden="false" outlineLevel="0" max="27" min="27" style="0" width="34"/>
  </cols>
  <sheetData>
    <row r="1" customFormat="false" ht="42" hidden="false" customHeight="true" outlineLevel="0" collapsed="false">
      <c r="A1" s="6" t="s">
        <v>24</v>
      </c>
      <c r="B1" s="6" t="s">
        <v>26</v>
      </c>
      <c r="C1" s="6" t="s">
        <v>13471</v>
      </c>
      <c r="D1" s="6" t="s">
        <v>13472</v>
      </c>
      <c r="E1" s="6" t="s">
        <v>13473</v>
      </c>
      <c r="F1" s="6" t="s">
        <v>13474</v>
      </c>
      <c r="G1" s="6" t="s">
        <v>13475</v>
      </c>
      <c r="H1" s="6" t="s">
        <v>13476</v>
      </c>
      <c r="I1" s="6" t="s">
        <v>13477</v>
      </c>
      <c r="J1" s="6" t="s">
        <v>13478</v>
      </c>
      <c r="K1" s="6" t="s">
        <v>13479</v>
      </c>
      <c r="L1" s="6" t="s">
        <v>13480</v>
      </c>
      <c r="M1" s="6" t="s">
        <v>13481</v>
      </c>
      <c r="N1" s="6" t="s">
        <v>13482</v>
      </c>
      <c r="O1" s="6" t="s">
        <v>13483</v>
      </c>
      <c r="P1" s="6" t="s">
        <v>13484</v>
      </c>
      <c r="Q1" s="6" t="s">
        <v>13485</v>
      </c>
      <c r="R1" s="6" t="s">
        <v>13486</v>
      </c>
      <c r="S1" s="6" t="s">
        <v>13487</v>
      </c>
      <c r="T1" s="6" t="s">
        <v>13488</v>
      </c>
      <c r="U1" s="6" t="s">
        <v>13489</v>
      </c>
      <c r="V1" s="6" t="s">
        <v>13490</v>
      </c>
      <c r="W1" s="6" t="s">
        <v>13491</v>
      </c>
      <c r="X1" s="6" t="s">
        <v>13492</v>
      </c>
      <c r="Y1" s="6" t="s">
        <v>13493</v>
      </c>
      <c r="Z1" s="6" t="s">
        <v>13494</v>
      </c>
      <c r="AA1" s="6" t="s">
        <v>13495</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t="n">
        <v>481.31</v>
      </c>
      <c r="O2" s="12" t="n">
        <v>420</v>
      </c>
      <c r="P2" s="13" t="n">
        <f aca="false">Parámetros!$B$6</f>
        <v>1</v>
      </c>
      <c r="Q2" s="13" t="n">
        <f aca="false">IF(AND(ISNUMBER(O2),O2-P2&gt;=Parámetros!$B$7),M2,IF(J2&lt;Parámetros!$B$13,J2,IF(K2&lt;Parámetros!$B$14,K2,IF(L2&lt;Parámetros!$B$15,L2,M2))))</f>
        <v>354</v>
      </c>
      <c r="R2" s="13" t="n">
        <f aca="false">IF(AND(ISNUMBER(O2),O2-P2&gt;=Q2),O2-P2,Q2)</f>
        <v>419</v>
      </c>
      <c r="S2" s="3" t="n">
        <f aca="false">IF(ISNUMBER(O2),R2/O2-1,"")</f>
        <v>-0.00238095238095237</v>
      </c>
      <c r="T2" s="13" t="n">
        <f aca="false">VLOOKUP(R2,Parámetros!$A$13:$C$16,3,TRUE())</f>
        <v>0</v>
      </c>
      <c r="U2" s="13" t="n">
        <f aca="false">IF(R2&gt;=Parámetros!$B$7,I2,0)</f>
        <v>75</v>
      </c>
      <c r="V2" s="13" t="n">
        <f aca="false">R2*(1-G2)-T2-U2</f>
        <v>285.34</v>
      </c>
      <c r="W2" s="13" t="n">
        <f aca="false">V2-F2</f>
        <v>56.34</v>
      </c>
      <c r="X2" s="2" t="s">
        <v>13496</v>
      </c>
      <c r="Y2" s="2"/>
      <c r="Z2" s="13" t="n">
        <v>408.12</v>
      </c>
      <c r="AA2" s="2" t="s">
        <v>13497</v>
      </c>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t="n">
        <v>345</v>
      </c>
      <c r="O3" s="12" t="n">
        <v>345</v>
      </c>
      <c r="P3" s="13" t="n">
        <f aca="false">Parámetros!$B$6</f>
        <v>1</v>
      </c>
      <c r="Q3" s="13" t="n">
        <f aca="false">IF(AND(ISNUMBER(O3),O3-P3&gt;=Parámetros!$B$7),M3,IF(J3&lt;Parámetros!$B$13,J3,IF(K3&lt;Parámetros!$B$14,K3,IF(L3&lt;Parámetros!$B$15,L3,M3))))</f>
        <v>391</v>
      </c>
      <c r="R3" s="13" t="n">
        <f aca="false">IF(AND(ISNUMBER(O3),O3-P3&gt;=Q3),O3-P3,Q3)</f>
        <v>391</v>
      </c>
      <c r="S3" s="3" t="n">
        <f aca="false">IF(ISNUMBER(O3),R3/O3-1,"")</f>
        <v>0.133333333333333</v>
      </c>
      <c r="T3" s="13" t="n">
        <f aca="false">VLOOKUP(R3,Parámetros!$A$13:$C$16,3,TRUE())</f>
        <v>0</v>
      </c>
      <c r="U3" s="13" t="n">
        <f aca="false">IF(R3&gt;=Parámetros!$B$7,I3,0)</f>
        <v>90</v>
      </c>
      <c r="V3" s="13" t="n">
        <f aca="false">R3*(1-G3)-T3-U3</f>
        <v>242.35</v>
      </c>
      <c r="W3" s="13" t="n">
        <f aca="false">V3-F3</f>
        <v>0.349999999999966</v>
      </c>
      <c r="X3" s="2" t="s">
        <v>13498</v>
      </c>
      <c r="Y3" s="2"/>
      <c r="Z3" s="13"/>
      <c r="AA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t="n">
        <v>445.08</v>
      </c>
      <c r="O4" s="12" t="n">
        <v>350</v>
      </c>
      <c r="P4" s="13" t="n">
        <f aca="false">Parámetros!$B$6</f>
        <v>1</v>
      </c>
      <c r="Q4" s="13" t="n">
        <f aca="false">IF(AND(ISNUMBER(O4),O4-P4&gt;=Parámetros!$B$7),M4,IF(J4&lt;Parámetros!$B$13,J4,IF(K4&lt;Parámetros!$B$14,K4,IF(L4&lt;Parámetros!$B$15,L4,M4))))</f>
        <v>406</v>
      </c>
      <c r="R4" s="13" t="n">
        <f aca="false">IF(AND(ISNUMBER(O4),O4-P4&gt;=Q4),O4-P4,Q4)</f>
        <v>406</v>
      </c>
      <c r="S4" s="3" t="n">
        <f aca="false">IF(ISNUMBER(O4),R4/O4-1,"")</f>
        <v>0.16</v>
      </c>
      <c r="T4" s="13" t="n">
        <f aca="false">VLOOKUP(R4,Parámetros!$A$13:$C$16,3,TRUE())</f>
        <v>0</v>
      </c>
      <c r="U4" s="13" t="n">
        <f aca="false">IF(R4&gt;=Parámetros!$B$7,I4,0)</f>
        <v>90</v>
      </c>
      <c r="V4" s="13" t="n">
        <f aca="false">R4*(1-G4)-T4-U4</f>
        <v>255.1</v>
      </c>
      <c r="W4" s="13" t="n">
        <f aca="false">V4-F4</f>
        <v>0.0999999999999659</v>
      </c>
      <c r="X4" s="2" t="s">
        <v>13498</v>
      </c>
      <c r="Y4" s="2"/>
      <c r="Z4" s="13"/>
      <c r="AA4" s="2"/>
    </row>
    <row r="5" customFormat="false" ht="15" hidden="false" customHeight="false" outlineLevel="0" collapsed="false">
      <c r="A5" s="8" t="s">
        <v>122</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t="n">
        <v>287.69</v>
      </c>
      <c r="O5" s="12" t="n">
        <v>262</v>
      </c>
      <c r="P5" s="13" t="n">
        <f aca="false">Parámetros!$B$6</f>
        <v>1</v>
      </c>
      <c r="Q5" s="13" t="n">
        <f aca="false">IF(AND(ISNUMBER(O5),O5-P5&gt;=Parámetros!$B$7),M5,IF(J5&lt;Parámetros!$B$13,J5,IF(K5&lt;Parámetros!$B$14,K5,IF(L5&lt;Parámetros!$B$15,L5,M5))))</f>
        <v>200</v>
      </c>
      <c r="R5" s="13" t="n">
        <f aca="false">IF(AND(ISNUMBER(O5),O5-P5&gt;=Q5),O5-P5,Q5)</f>
        <v>261</v>
      </c>
      <c r="S5" s="3" t="n">
        <f aca="false">IF(ISNUMBER(O5),R5/O5-1,"")</f>
        <v>-0.00381679389312972</v>
      </c>
      <c r="T5" s="13" t="n">
        <f aca="false">VLOOKUP(R5,Parámetros!$A$13:$C$16,3,TRUE())</f>
        <v>37</v>
      </c>
      <c r="U5" s="13" t="n">
        <f aca="false">IF(R5&gt;=Parámetros!$B$7,I5,0)</f>
        <v>0</v>
      </c>
      <c r="V5" s="13" t="n">
        <f aca="false">R5*(1-G5)-T5-U5</f>
        <v>187.46</v>
      </c>
      <c r="W5" s="13" t="n">
        <f aca="false">V5-F5</f>
        <v>52.46</v>
      </c>
      <c r="X5" s="2" t="s">
        <v>13499</v>
      </c>
      <c r="Y5" s="2"/>
      <c r="Z5" s="13" t="n">
        <v>135</v>
      </c>
      <c r="AA5" s="2" t="s">
        <v>13500</v>
      </c>
    </row>
    <row r="6" customFormat="false" ht="15" hidden="false" customHeight="false" outlineLevel="0" collapsed="false">
      <c r="A6" s="8" t="s">
        <v>142</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t="n">
        <v>3184.38</v>
      </c>
      <c r="O6" s="12" t="n">
        <v>3070</v>
      </c>
      <c r="P6" s="13" t="n">
        <f aca="false">Parámetros!$B$6</f>
        <v>1</v>
      </c>
      <c r="Q6" s="13" t="n">
        <f aca="false">IF(AND(ISNUMBER(O6),O6-P6&gt;=Parámetros!$B$7),M6,IF(J6&lt;Parámetros!$B$13,J6,IF(K6&lt;Parámetros!$B$14,K6,IF(L6&lt;Parámetros!$B$15,L6,M6))))</f>
        <v>2447</v>
      </c>
      <c r="R6" s="13" t="n">
        <f aca="false">IF(AND(ISNUMBER(O6),O6-P6&gt;=Q6),O6-P6,Q6)</f>
        <v>3069</v>
      </c>
      <c r="S6" s="3" t="n">
        <f aca="false">IF(ISNUMBER(O6),R6/O6-1,"")</f>
        <v>-0.000325732899022824</v>
      </c>
      <c r="T6" s="13" t="n">
        <f aca="false">VLOOKUP(R6,Parámetros!$A$13:$C$16,3,TRUE())</f>
        <v>0</v>
      </c>
      <c r="U6" s="13" t="n">
        <f aca="false">IF(R6&gt;=Parámetros!$B$7,I6,0)</f>
        <v>75</v>
      </c>
      <c r="V6" s="13" t="n">
        <f aca="false">R6*(1-G6)-T6-U6</f>
        <v>2564.34</v>
      </c>
      <c r="W6" s="13" t="n">
        <f aca="false">V6-F6</f>
        <v>535.02</v>
      </c>
      <c r="X6" s="2" t="s">
        <v>13501</v>
      </c>
      <c r="Y6" s="2"/>
      <c r="Z6" s="13" t="n">
        <v>3143</v>
      </c>
      <c r="AA6" s="2" t="s">
        <v>13502</v>
      </c>
    </row>
    <row r="7" customFormat="false" ht="15" hidden="false" customHeight="false" outlineLevel="0" collapsed="false">
      <c r="A7" s="8" t="s">
        <v>160</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t="n">
        <v>777.85</v>
      </c>
      <c r="O7" s="12" t="n">
        <v>699</v>
      </c>
      <c r="P7" s="13" t="n">
        <f aca="false">Parámetros!$B$6</f>
        <v>1</v>
      </c>
      <c r="Q7" s="13" t="n">
        <f aca="false">IF(AND(ISNUMBER(O7),O7-P7&gt;=Parámetros!$B$7),M7,IF(J7&lt;Parámetros!$B$13,J7,IF(K7&lt;Parámetros!$B$14,K7,IF(L7&lt;Parámetros!$B$15,L7,M7))))</f>
        <v>491</v>
      </c>
      <c r="R7" s="13" t="n">
        <f aca="false">IF(AND(ISNUMBER(O7),O7-P7&gt;=Q7),O7-P7,Q7)</f>
        <v>698</v>
      </c>
      <c r="S7" s="3" t="n">
        <f aca="false">IF(ISNUMBER(O7),R7/O7-1,"")</f>
        <v>-0.0014306151645207</v>
      </c>
      <c r="T7" s="13" t="n">
        <f aca="false">VLOOKUP(R7,Parámetros!$A$13:$C$16,3,TRUE())</f>
        <v>0</v>
      </c>
      <c r="U7" s="13" t="n">
        <f aca="false">IF(R7&gt;=Parámetros!$B$7,I7,0)</f>
        <v>125</v>
      </c>
      <c r="V7" s="13" t="n">
        <f aca="false">R7*(1-G7)-T7-U7</f>
        <v>468.3</v>
      </c>
      <c r="W7" s="13" t="n">
        <f aca="false">V7-F7</f>
        <v>176.41</v>
      </c>
      <c r="X7" s="2" t="s">
        <v>13503</v>
      </c>
      <c r="Y7" s="2"/>
      <c r="Z7" s="13" t="n">
        <v>469</v>
      </c>
      <c r="AA7" s="2" t="s">
        <v>13497</v>
      </c>
    </row>
    <row r="8" customFormat="false" ht="15" hidden="false" customHeight="false" outlineLevel="0" collapsed="false">
      <c r="A8" s="8" t="s">
        <v>177</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t="n">
        <v>723.4</v>
      </c>
      <c r="O8" s="12" t="n">
        <v>506.82</v>
      </c>
      <c r="P8" s="13" t="n">
        <f aca="false">Parámetros!$B$6</f>
        <v>1</v>
      </c>
      <c r="Q8" s="13" t="n">
        <f aca="false">IF(AND(ISNUMBER(O8),O8-P8&gt;=Parámetros!$B$7),M8,IF(J8&lt;Parámetros!$B$13,J8,IF(K8&lt;Parámetros!$B$14,K8,IF(L8&lt;Parámetros!$B$15,L8,M8))))</f>
        <v>529</v>
      </c>
      <c r="R8" s="13" t="n">
        <f aca="false">IF(AND(ISNUMBER(O8),O8-P8&gt;=Q8),O8-P8,Q8)</f>
        <v>529</v>
      </c>
      <c r="S8" s="3" t="n">
        <f aca="false">IF(ISNUMBER(O8),R8/O8-1,"")</f>
        <v>0.043763071701985</v>
      </c>
      <c r="T8" s="13" t="n">
        <f aca="false">VLOOKUP(R8,Parámetros!$A$13:$C$16,3,TRUE())</f>
        <v>0</v>
      </c>
      <c r="U8" s="13" t="n">
        <f aca="false">IF(R8&gt;=Parámetros!$B$7,I8,0)</f>
        <v>125</v>
      </c>
      <c r="V8" s="13" t="n">
        <f aca="false">R8*(1-G8)-T8-U8</f>
        <v>324.65</v>
      </c>
      <c r="W8" s="13" t="n">
        <f aca="false">V8-F8</f>
        <v>0.509999999999991</v>
      </c>
      <c r="X8" s="2" t="s">
        <v>13503</v>
      </c>
      <c r="Y8" s="2"/>
      <c r="Z8" s="13" t="n">
        <v>509</v>
      </c>
      <c r="AA8" s="2" t="s">
        <v>13504</v>
      </c>
    </row>
    <row r="9" customFormat="false" ht="15" hidden="false" customHeight="false" outlineLevel="0" collapsed="false">
      <c r="A9" s="8" t="s">
        <v>186</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t="n">
        <v>212.4</v>
      </c>
      <c r="O9" s="12" t="n">
        <v>188</v>
      </c>
      <c r="P9" s="13" t="n">
        <f aca="false">Parámetros!$B$6</f>
        <v>1</v>
      </c>
      <c r="Q9" s="13" t="n">
        <f aca="false">IF(AND(ISNUMBER(O9),O9-P9&gt;=Parámetros!$B$7),M9,IF(J9&lt;Parámetros!$B$13,J9,IF(K9&lt;Parámetros!$B$14,K9,IF(L9&lt;Parámetros!$B$15,L9,M9))))</f>
        <v>212</v>
      </c>
      <c r="R9" s="13" t="n">
        <f aca="false">IF(AND(ISNUMBER(O9),O9-P9&gt;=Q9),O9-P9,Q9)</f>
        <v>212</v>
      </c>
      <c r="S9" s="3" t="n">
        <f aca="false">IF(ISNUMBER(O9),R9/O9-1,"")</f>
        <v>0.127659574468085</v>
      </c>
      <c r="T9" s="13" t="n">
        <f aca="false">VLOOKUP(R9,Parámetros!$A$13:$C$16,3,TRUE())</f>
        <v>37</v>
      </c>
      <c r="U9" s="13" t="n">
        <f aca="false">IF(R9&gt;=Parámetros!$B$7,I9,0)</f>
        <v>0</v>
      </c>
      <c r="V9" s="13" t="n">
        <f aca="false">R9*(1-G9)-T9-U9</f>
        <v>143.2</v>
      </c>
      <c r="W9" s="13" t="n">
        <f aca="false">V9-F9</f>
        <v>0.199999999999989</v>
      </c>
      <c r="X9" s="2" t="s">
        <v>13505</v>
      </c>
      <c r="Y9" s="2"/>
      <c r="Z9" s="13"/>
      <c r="AA9" s="2"/>
    </row>
    <row r="10" customFormat="false" ht="15" hidden="false" customHeight="false" outlineLevel="0" collapsed="false">
      <c r="A10" s="8" t="s">
        <v>194</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13506</v>
      </c>
      <c r="Y10" s="2"/>
      <c r="Z10" s="13" t="n">
        <v>311</v>
      </c>
      <c r="AA10" s="2" t="s">
        <v>13507</v>
      </c>
    </row>
    <row r="11" customFormat="false" ht="15" hidden="false" customHeight="false" outlineLevel="0" collapsed="false">
      <c r="A11" s="8" t="s">
        <v>211</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t="n">
        <v>1016.88</v>
      </c>
      <c r="O11" s="12" t="n">
        <v>830</v>
      </c>
      <c r="P11" s="13" t="n">
        <f aca="false">Parámetros!$B$6</f>
        <v>1</v>
      </c>
      <c r="Q11" s="13" t="n">
        <f aca="false">IF(AND(ISNUMBER(O11),O11-P11&gt;=Parámetros!$B$7),M11,IF(J11&lt;Parámetros!$B$13,J11,IF(K11&lt;Parámetros!$B$14,K11,IF(L11&lt;Parámetros!$B$15,L11,M11))))</f>
        <v>762</v>
      </c>
      <c r="R11" s="13" t="n">
        <f aca="false">IF(AND(ISNUMBER(O11),O11-P11&gt;=Q11),O11-P11,Q11)</f>
        <v>829</v>
      </c>
      <c r="S11" s="3" t="n">
        <f aca="false">IF(ISNUMBER(O11),R11/O11-1,"")</f>
        <v>-0.00120481927710847</v>
      </c>
      <c r="T11" s="13" t="n">
        <f aca="false">VLOOKUP(R11,Parámetros!$A$13:$C$16,3,TRUE())</f>
        <v>0</v>
      </c>
      <c r="U11" s="13" t="n">
        <f aca="false">IF(R11&gt;=Parámetros!$B$7,I11,0)</f>
        <v>75</v>
      </c>
      <c r="V11" s="13" t="n">
        <f aca="false">R11*(1-G11)-T11-U11</f>
        <v>637.94</v>
      </c>
      <c r="W11" s="13" t="n">
        <f aca="false">V11-F11</f>
        <v>57.9399999999999</v>
      </c>
      <c r="X11" s="2" t="s">
        <v>13508</v>
      </c>
      <c r="Y11" s="2"/>
      <c r="Z11" s="13" t="n">
        <v>696</v>
      </c>
      <c r="AA11" s="2" t="s">
        <v>13509</v>
      </c>
    </row>
    <row r="12" customFormat="false" ht="15" hidden="false" customHeight="false" outlineLevel="0" collapsed="false">
      <c r="A12" s="8" t="s">
        <v>226</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t="n">
        <v>499.05</v>
      </c>
      <c r="O12" s="12" t="n">
        <v>261.68</v>
      </c>
      <c r="P12" s="13" t="n">
        <f aca="false">Parámetros!$B$6</f>
        <v>1</v>
      </c>
      <c r="Q12" s="13" t="n">
        <f aca="false">IF(AND(ISNUMBER(O12),O12-P12&gt;=Parámetros!$B$7),M12,IF(J12&lt;Parámetros!$B$13,J12,IF(K12&lt;Parámetros!$B$14,K12,IF(L12&lt;Parámetros!$B$15,L12,M12))))</f>
        <v>293</v>
      </c>
      <c r="R12" s="13" t="n">
        <f aca="false">IF(AND(ISNUMBER(O12),O12-P12&gt;=Q12),O12-P12,Q12)</f>
        <v>293</v>
      </c>
      <c r="S12" s="3" t="n">
        <f aca="false">IF(ISNUMBER(O12),R12/O12-1,"")</f>
        <v>0.119688168755732</v>
      </c>
      <c r="T12" s="13" t="n">
        <f aca="false">VLOOKUP(R12,Parámetros!$A$13:$C$16,3,TRUE())</f>
        <v>37</v>
      </c>
      <c r="U12" s="13" t="n">
        <f aca="false">IF(R12&gt;=Parámetros!$B$7,I12,0)</f>
        <v>0</v>
      </c>
      <c r="V12" s="13" t="n">
        <f aca="false">R12*(1-G12)-T12-U12</f>
        <v>212.05</v>
      </c>
      <c r="W12" s="13" t="n">
        <f aca="false">V12-F12</f>
        <v>0.0699999999999932</v>
      </c>
      <c r="X12" s="2" t="s">
        <v>13510</v>
      </c>
      <c r="Y12" s="2"/>
      <c r="Z12" s="13" t="n">
        <v>229</v>
      </c>
      <c r="AA12" s="2" t="s">
        <v>13507</v>
      </c>
    </row>
    <row r="13" customFormat="false" ht="15" hidden="false" customHeight="false" outlineLevel="0" collapsed="false">
      <c r="A13" s="8" t="s">
        <v>238</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t="n">
        <v>380.97</v>
      </c>
      <c r="O13" s="12" t="n">
        <v>400</v>
      </c>
      <c r="P13" s="13" t="n">
        <f aca="false">Parámetros!$B$6</f>
        <v>1</v>
      </c>
      <c r="Q13" s="13" t="n">
        <f aca="false">IF(AND(ISNUMBER(O13),O13-P13&gt;=Parámetros!$B$7),M13,IF(J13&lt;Parámetros!$B$13,J13,IF(K13&lt;Parámetros!$B$14,K13,IF(L13&lt;Parámetros!$B$15,L13,M13))))</f>
        <v>307</v>
      </c>
      <c r="R13" s="13" t="n">
        <f aca="false">IF(AND(ISNUMBER(O13),O13-P13&gt;=Q13),O13-P13,Q13)</f>
        <v>399</v>
      </c>
      <c r="S13" s="3" t="n">
        <f aca="false">IF(ISNUMBER(O13),R13/O13-1,"")</f>
        <v>-0.00249999999999995</v>
      </c>
      <c r="T13" s="13" t="n">
        <f aca="false">VLOOKUP(R13,Parámetros!$A$13:$C$16,3,TRUE())</f>
        <v>0</v>
      </c>
      <c r="U13" s="13" t="n">
        <f aca="false">IF(R13&gt;=Parámetros!$B$7,I13,0)</f>
        <v>75</v>
      </c>
      <c r="V13" s="13" t="n">
        <f aca="false">R13*(1-G13)-T13-U13</f>
        <v>268.14</v>
      </c>
      <c r="W13" s="13" t="n">
        <f aca="false">V13-F13</f>
        <v>79.65</v>
      </c>
      <c r="X13" s="2" t="s">
        <v>13511</v>
      </c>
      <c r="Y13" s="2"/>
      <c r="Z13" s="13" t="n">
        <v>255</v>
      </c>
      <c r="AA13" s="2" t="s">
        <v>13512</v>
      </c>
    </row>
    <row r="14" customFormat="false" ht="15" hidden="false" customHeight="false" outlineLevel="0" collapsed="false">
      <c r="A14" s="8" t="s">
        <v>261</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t="n">
        <v>597.31</v>
      </c>
      <c r="O14" s="12" t="n">
        <v>494</v>
      </c>
      <c r="P14" s="13" t="n">
        <f aca="false">Parámetros!$B$6</f>
        <v>1</v>
      </c>
      <c r="Q14" s="13" t="n">
        <f aca="false">IF(AND(ISNUMBER(O14),O14-P14&gt;=Parámetros!$B$7),M14,IF(J14&lt;Parámetros!$B$13,J14,IF(K14&lt;Parámetros!$B$14,K14,IF(L14&lt;Parámetros!$B$15,L14,M14))))</f>
        <v>407</v>
      </c>
      <c r="R14" s="13" t="n">
        <f aca="false">IF(AND(ISNUMBER(O14),O14-P14&gt;=Q14),O14-P14,Q14)</f>
        <v>493</v>
      </c>
      <c r="S14" s="3" t="n">
        <f aca="false">IF(ISNUMBER(O14),R14/O14-1,"")</f>
        <v>-0.00202429149797567</v>
      </c>
      <c r="T14" s="13" t="n">
        <f aca="false">VLOOKUP(R14,Parámetros!$A$13:$C$16,3,TRUE())</f>
        <v>0</v>
      </c>
      <c r="U14" s="13" t="n">
        <f aca="false">IF(R14&gt;=Parámetros!$B$7,I14,0)</f>
        <v>125</v>
      </c>
      <c r="V14" s="13" t="n">
        <f aca="false">R14*(1-G14)-T14-U14</f>
        <v>294.05</v>
      </c>
      <c r="W14" s="13" t="n">
        <f aca="false">V14-F14</f>
        <v>73.5</v>
      </c>
      <c r="X14" s="2" t="s">
        <v>13510</v>
      </c>
      <c r="Y14" s="2"/>
      <c r="Z14" s="13" t="n">
        <v>251</v>
      </c>
      <c r="AA14" s="2" t="s">
        <v>13507</v>
      </c>
    </row>
    <row r="15" customFormat="false" ht="15" hidden="false" customHeight="false" outlineLevel="0" collapsed="false">
      <c r="A15" s="8" t="s">
        <v>272</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t="n">
        <v>714.53</v>
      </c>
      <c r="O15" s="12" t="n">
        <v>383.25</v>
      </c>
      <c r="P15" s="13" t="n">
        <f aca="false">Parámetros!$B$6</f>
        <v>1</v>
      </c>
      <c r="Q15" s="13" t="n">
        <f aca="false">IF(AND(ISNUMBER(O15),O15-P15&gt;=Parámetros!$B$7),M15,IF(J15&lt;Parámetros!$B$13,J15,IF(K15&lt;Parámetros!$B$14,K15,IF(L15&lt;Parámetros!$B$15,L15,M15))))</f>
        <v>422</v>
      </c>
      <c r="R15" s="13" t="n">
        <f aca="false">IF(AND(ISNUMBER(O15),O15-P15&gt;=Q15),O15-P15,Q15)</f>
        <v>422</v>
      </c>
      <c r="S15" s="3" t="n">
        <f aca="false">IF(ISNUMBER(O15),R15/O15-1,"")</f>
        <v>0.101108936725375</v>
      </c>
      <c r="T15" s="13" t="n">
        <f aca="false">VLOOKUP(R15,Parámetros!$A$13:$C$16,3,TRUE())</f>
        <v>0</v>
      </c>
      <c r="U15" s="13" t="n">
        <f aca="false">IF(R15&gt;=Parámetros!$B$7,I15,0)</f>
        <v>125</v>
      </c>
      <c r="V15" s="13" t="n">
        <f aca="false">R15*(1-G15)-T15-U15</f>
        <v>233.7</v>
      </c>
      <c r="W15" s="13" t="n">
        <f aca="false">V15-F15</f>
        <v>0.75</v>
      </c>
      <c r="X15" s="2" t="s">
        <v>13503</v>
      </c>
      <c r="Y15" s="2"/>
      <c r="Z15" s="13" t="n">
        <v>409</v>
      </c>
      <c r="AA15" s="2" t="s">
        <v>13497</v>
      </c>
    </row>
    <row r="16" customFormat="false" ht="15" hidden="false" customHeight="false" outlineLevel="0" collapsed="false">
      <c r="A16" s="8" t="s">
        <v>281</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t="n">
        <v>361.56</v>
      </c>
      <c r="O16" s="12" t="n">
        <v>253.25</v>
      </c>
      <c r="P16" s="13" t="n">
        <f aca="false">Parámetros!$B$6</f>
        <v>1</v>
      </c>
      <c r="Q16" s="13" t="n">
        <f aca="false">IF(AND(ISNUMBER(O16),O16-P16&gt;=Parámetros!$B$7),M16,IF(J16&lt;Parámetros!$B$13,J16,IF(K16&lt;Parámetros!$B$14,K16,IF(L16&lt;Parámetros!$B$15,L16,M16))))</f>
        <v>275</v>
      </c>
      <c r="R16" s="13" t="n">
        <f aca="false">IF(AND(ISNUMBER(O16),O16-P16&gt;=Q16),O16-P16,Q16)</f>
        <v>275</v>
      </c>
      <c r="S16" s="3" t="n">
        <f aca="false">IF(ISNUMBER(O16),R16/O16-1,"")</f>
        <v>0.0858835143139192</v>
      </c>
      <c r="T16" s="13" t="n">
        <f aca="false">VLOOKUP(R16,Parámetros!$A$13:$C$16,3,TRUE())</f>
        <v>37</v>
      </c>
      <c r="U16" s="13" t="n">
        <f aca="false">IF(R16&gt;=Parámetros!$B$7,I16,0)</f>
        <v>0</v>
      </c>
      <c r="V16" s="13" t="n">
        <f aca="false">R16*(1-G16)-T16-U16</f>
        <v>196.75</v>
      </c>
      <c r="W16" s="13" t="n">
        <f aca="false">V16-F16</f>
        <v>0.840000000000003</v>
      </c>
      <c r="X16" s="2" t="s">
        <v>13513</v>
      </c>
      <c r="Y16" s="2"/>
      <c r="Z16" s="13" t="n">
        <v>239</v>
      </c>
      <c r="AA16" s="2" t="s">
        <v>13497</v>
      </c>
    </row>
    <row r="17" customFormat="false" ht="15" hidden="false" customHeight="false" outlineLevel="0" collapsed="false">
      <c r="A17" s="8" t="s">
        <v>291</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t="n">
        <v>363.49</v>
      </c>
      <c r="O17" s="12" t="n">
        <v>269.9</v>
      </c>
      <c r="P17" s="13" t="n">
        <f aca="false">Parámetros!$B$6</f>
        <v>1</v>
      </c>
      <c r="Q17" s="13" t="n">
        <f aca="false">IF(AND(ISNUMBER(O17),O17-P17&gt;=Parámetros!$B$7),M17,IF(J17&lt;Parámetros!$B$13,J17,IF(K17&lt;Parámetros!$B$14,K17,IF(L17&lt;Parámetros!$B$15,L17,M17))))</f>
        <v>407</v>
      </c>
      <c r="R17" s="13" t="n">
        <f aca="false">IF(AND(ISNUMBER(O17),O17-P17&gt;=Q17),O17-P17,Q17)</f>
        <v>407</v>
      </c>
      <c r="S17" s="3" t="n">
        <f aca="false">IF(ISNUMBER(O17),R17/O17-1,"")</f>
        <v>0.507965913301223</v>
      </c>
      <c r="T17" s="13" t="n">
        <f aca="false">VLOOKUP(R17,Parámetros!$A$13:$C$16,3,TRUE())</f>
        <v>0</v>
      </c>
      <c r="U17" s="13" t="n">
        <f aca="false">IF(R17&gt;=Parámetros!$B$7,I17,0)</f>
        <v>125</v>
      </c>
      <c r="V17" s="13" t="n">
        <f aca="false">R17*(1-G17)-T17-U17</f>
        <v>220.95</v>
      </c>
      <c r="W17" s="13" t="n">
        <f aca="false">V17-F17</f>
        <v>0.389999999999986</v>
      </c>
      <c r="X17" s="2" t="s">
        <v>13510</v>
      </c>
      <c r="Y17" s="2"/>
      <c r="Z17" s="13" t="n">
        <v>212</v>
      </c>
      <c r="AA17" s="2" t="s">
        <v>13500</v>
      </c>
    </row>
    <row r="18" customFormat="false" ht="15" hidden="false" customHeight="false" outlineLevel="0" collapsed="false">
      <c r="A18" s="8" t="s">
        <v>301</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t="n">
        <v>354.19</v>
      </c>
      <c r="O18" s="12" t="n">
        <v>272.46</v>
      </c>
      <c r="P18" s="13" t="n">
        <f aca="false">Parámetros!$B$6</f>
        <v>1</v>
      </c>
      <c r="Q18" s="13" t="n">
        <f aca="false">IF(AND(ISNUMBER(O18),O18-P18&gt;=Parámetros!$B$7),M18,IF(J18&lt;Parámetros!$B$13,J18,IF(K18&lt;Parámetros!$B$14,K18,IF(L18&lt;Parámetros!$B$15,L18,M18))))</f>
        <v>257</v>
      </c>
      <c r="R18" s="13" t="n">
        <f aca="false">IF(AND(ISNUMBER(O18),O18-P18&gt;=Q18),O18-P18,Q18)</f>
        <v>271.46</v>
      </c>
      <c r="S18" s="3" t="n">
        <f aca="false">IF(ISNUMBER(O18),R18/O18-1,"")</f>
        <v>-0.00367026352492106</v>
      </c>
      <c r="T18" s="13" t="n">
        <f aca="false">VLOOKUP(R18,Parámetros!$A$13:$C$16,3,TRUE())</f>
        <v>37</v>
      </c>
      <c r="U18" s="13" t="n">
        <f aca="false">IF(R18&gt;=Parámetros!$B$7,I18,0)</f>
        <v>0</v>
      </c>
      <c r="V18" s="13" t="n">
        <f aca="false">R18*(1-G18)-T18-U18</f>
        <v>196.4556</v>
      </c>
      <c r="W18" s="13" t="n">
        <f aca="false">V18-F18</f>
        <v>12.9556</v>
      </c>
      <c r="X18" s="2" t="s">
        <v>13514</v>
      </c>
      <c r="Y18" s="2"/>
      <c r="Z18" s="13" t="n">
        <v>315</v>
      </c>
      <c r="AA18" s="2" t="s">
        <v>13507</v>
      </c>
    </row>
    <row r="19" customFormat="false" ht="15" hidden="false" customHeight="false" outlineLevel="0" collapsed="false">
      <c r="A19" s="8" t="s">
        <v>314</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t="n">
        <v>538.9</v>
      </c>
      <c r="O19" s="12" t="n">
        <v>577.33</v>
      </c>
      <c r="P19" s="13" t="n">
        <f aca="false">Parámetros!$B$6</f>
        <v>1</v>
      </c>
      <c r="Q19" s="13" t="n">
        <f aca="false">IF(AND(ISNUMBER(O19),O19-P19&gt;=Parámetros!$B$7),M19,IF(J19&lt;Parámetros!$B$13,J19,IF(K19&lt;Parámetros!$B$14,K19,IF(L19&lt;Parámetros!$B$15,L19,M19))))</f>
        <v>425</v>
      </c>
      <c r="R19" s="13" t="n">
        <f aca="false">IF(AND(ISNUMBER(O19),O19-P19&gt;=Q19),O19-P19,Q19)</f>
        <v>576.33</v>
      </c>
      <c r="S19" s="3" t="n">
        <f aca="false">IF(ISNUMBER(O19),R19/O19-1,"")</f>
        <v>-0.0017321116172726</v>
      </c>
      <c r="T19" s="13" t="n">
        <f aca="false">VLOOKUP(R19,Parámetros!$A$13:$C$16,3,TRUE())</f>
        <v>0</v>
      </c>
      <c r="U19" s="13" t="n">
        <f aca="false">IF(R19&gt;=Parámetros!$B$7,I19,0)</f>
        <v>75</v>
      </c>
      <c r="V19" s="13" t="n">
        <f aca="false">R19*(1-G19)-T19-U19</f>
        <v>420.6438</v>
      </c>
      <c r="W19" s="13" t="n">
        <f aca="false">V19-F19</f>
        <v>130.4738</v>
      </c>
      <c r="X19" s="2" t="s">
        <v>13501</v>
      </c>
      <c r="Y19" s="2"/>
      <c r="Z19" s="13" t="n">
        <v>438</v>
      </c>
      <c r="AA19" s="2" t="s">
        <v>13515</v>
      </c>
    </row>
    <row r="20" customFormat="false" ht="15" hidden="false" customHeight="false" outlineLevel="0" collapsed="false">
      <c r="A20" s="8" t="s">
        <v>329</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t="n">
        <v>173.6</v>
      </c>
      <c r="O20" s="12" t="n">
        <v>159.07</v>
      </c>
      <c r="P20" s="13" t="n">
        <f aca="false">Parámetros!$B$6</f>
        <v>1</v>
      </c>
      <c r="Q20" s="13" t="n">
        <f aca="false">IF(AND(ISNUMBER(O20),O20-P20&gt;=Parámetros!$B$7),M20,IF(J20&lt;Parámetros!$B$13,J20,IF(K20&lt;Parámetros!$B$14,K20,IF(L20&lt;Parámetros!$B$15,L20,M20))))</f>
        <v>140</v>
      </c>
      <c r="R20" s="13" t="n">
        <f aca="false">IF(AND(ISNUMBER(O20),O20-P20&gt;=Q20),O20-P20,Q20)</f>
        <v>158.07</v>
      </c>
      <c r="S20" s="3" t="n">
        <f aca="false">IF(ISNUMBER(O20),R20/O20-1,"")</f>
        <v>-0.00628654051675359</v>
      </c>
      <c r="T20" s="13" t="n">
        <f aca="false">VLOOKUP(R20,Parámetros!$A$13:$C$16,3,TRUE())</f>
        <v>37</v>
      </c>
      <c r="U20" s="13" t="n">
        <f aca="false">IF(R20&gt;=Parámetros!$B$7,I20,0)</f>
        <v>0</v>
      </c>
      <c r="V20" s="13" t="n">
        <f aca="false">R20*(1-G20)-T20-U20</f>
        <v>98.9402</v>
      </c>
      <c r="W20" s="13" t="n">
        <f aca="false">V20-F20</f>
        <v>9.3802</v>
      </c>
      <c r="X20" s="2" t="s">
        <v>13516</v>
      </c>
      <c r="Y20" s="2"/>
      <c r="Z20" s="13" t="n">
        <v>111</v>
      </c>
      <c r="AA20" s="2" t="s">
        <v>13497</v>
      </c>
    </row>
    <row r="21" customFormat="false" ht="15" hidden="false" customHeight="false" outlineLevel="0" collapsed="false">
      <c r="A21" s="8" t="s">
        <v>348</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t="n">
        <v>912.11</v>
      </c>
      <c r="O21" s="12" t="n">
        <v>719.06</v>
      </c>
      <c r="P21" s="13" t="n">
        <f aca="false">Parámetros!$B$6</f>
        <v>1</v>
      </c>
      <c r="Q21" s="13" t="n">
        <f aca="false">IF(AND(ISNUMBER(O21),O21-P21&gt;=Parámetros!$B$7),M21,IF(J21&lt;Parámetros!$B$13,J21,IF(K21&lt;Parámetros!$B$14,K21,IF(L21&lt;Parámetros!$B$15,L21,M21))))</f>
        <v>628</v>
      </c>
      <c r="R21" s="13" t="n">
        <f aca="false">IF(AND(ISNUMBER(O21),O21-P21&gt;=Q21),O21-P21,Q21)</f>
        <v>718.06</v>
      </c>
      <c r="S21" s="3" t="n">
        <f aca="false">IF(ISNUMBER(O21),R21/O21-1,"")</f>
        <v>-0.00139070453091539</v>
      </c>
      <c r="T21" s="13" t="n">
        <f aca="false">VLOOKUP(R21,Parámetros!$A$13:$C$16,3,TRUE())</f>
        <v>0</v>
      </c>
      <c r="U21" s="13" t="n">
        <f aca="false">IF(R21&gt;=Parámetros!$B$7,I21,0)</f>
        <v>75</v>
      </c>
      <c r="V21" s="13" t="n">
        <f aca="false">R21*(1-G21)-T21-U21</f>
        <v>542.5316</v>
      </c>
      <c r="W21" s="13" t="n">
        <f aca="false">V21-F21</f>
        <v>77.8515999999999</v>
      </c>
      <c r="X21" s="2" t="s">
        <v>13517</v>
      </c>
      <c r="Y21" s="2"/>
      <c r="Z21" s="13" t="n">
        <v>559</v>
      </c>
      <c r="AA21" s="2" t="s">
        <v>13518</v>
      </c>
    </row>
    <row r="22" customFormat="false" ht="15" hidden="false" customHeight="false" outlineLevel="0" collapsed="false">
      <c r="A22" s="8" t="s">
        <v>366</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13503</v>
      </c>
      <c r="Y22" s="2"/>
      <c r="Z22" s="13" t="n">
        <v>529</v>
      </c>
      <c r="AA22" s="2" t="s">
        <v>13519</v>
      </c>
    </row>
    <row r="23" customFormat="false" ht="15" hidden="false" customHeight="false" outlineLevel="0" collapsed="false">
      <c r="A23" s="8" t="s">
        <v>374</v>
      </c>
      <c r="B23" s="10" t="str">
        <f aca="false">'Layout Mercado Libre'!C23</f>
        <v>Pañales Huggies UltraConfort Niño Etapa 6 40 Piezas</v>
      </c>
      <c r="C23" s="10" t="str">
        <f aca="false">IFERROR(LEFT('Layout Mercado Libre'!E23,FIND(" &gt; ",'Layout Mercado Libre'!E23)-1),"")</f>
        <v>Bebés</v>
      </c>
      <c r="D23" s="12" t="n">
        <v>233.86</v>
      </c>
      <c r="E23" s="13" t="n">
        <f aca="false">Parámetros!$B$5</f>
        <v>4</v>
      </c>
      <c r="F23" s="13" t="n">
        <f aca="false">D23+E23</f>
        <v>237.86</v>
      </c>
      <c r="G23" s="3" t="n">
        <f aca="false">IF(C23="",Parámetros!$B$9,IFERROR(VLOOKUP(C23,Parámetros!$A$20:$B$23,2,FALSE()),Parámetros!$B$9))</f>
        <v>0.15</v>
      </c>
      <c r="H23" s="14" t="n">
        <v>3.2</v>
      </c>
      <c r="I23" s="12" t="n">
        <v>125</v>
      </c>
      <c r="J23" s="13" t="n">
        <f aca="false">ROUNDUP((F23+Parámetros!$C$13)/(1-G23),0)</f>
        <v>310</v>
      </c>
      <c r="K23" s="13" t="n">
        <f aca="false">ROUNDUP((F23+Parámetros!$C$14)/(1-G23),0)</f>
        <v>316</v>
      </c>
      <c r="L23" s="13" t="n">
        <f aca="false">ROUNDUP((F23+Parámetros!$C$15)/(1-G23),0)</f>
        <v>324</v>
      </c>
      <c r="M23" s="13" t="n">
        <f aca="false">MAX(ROUNDUP((F23+I23)/(1-G23),0),Parámetros!$B$7)</f>
        <v>427</v>
      </c>
      <c r="N23" s="12" t="n">
        <v>708.84</v>
      </c>
      <c r="O23" s="12" t="n">
        <v>567</v>
      </c>
      <c r="P23" s="13" t="n">
        <f aca="false">Parámetros!$B$6</f>
        <v>1</v>
      </c>
      <c r="Q23" s="13" t="n">
        <f aca="false">IF(AND(ISNUMBER(O23),O23-P23&gt;=Parámetros!$B$7),M23,IF(J23&lt;Parámetros!$B$13,J23,IF(K23&lt;Parámetros!$B$14,K23,IF(L23&lt;Parámetros!$B$15,L23,M23))))</f>
        <v>427</v>
      </c>
      <c r="R23" s="13" t="n">
        <f aca="false">IF(AND(ISNUMBER(O23),O23-P23&gt;=Q23),O23-P23,Q23)</f>
        <v>566</v>
      </c>
      <c r="S23" s="3" t="n">
        <f aca="false">IF(ISNUMBER(O23),R23/O23-1,"")</f>
        <v>-0.00176366843033515</v>
      </c>
      <c r="T23" s="13" t="n">
        <f aca="false">VLOOKUP(R23,Parámetros!$A$13:$C$16,3,TRUE())</f>
        <v>0</v>
      </c>
      <c r="U23" s="13" t="n">
        <f aca="false">IF(R23&gt;=Parámetros!$B$7,I23,0)</f>
        <v>125</v>
      </c>
      <c r="V23" s="13" t="n">
        <f aca="false">R23*(1-G23)-T23-U23</f>
        <v>356.1</v>
      </c>
      <c r="W23" s="13" t="n">
        <f aca="false">V23-F23</f>
        <v>118.24</v>
      </c>
      <c r="X23" s="2" t="s">
        <v>13510</v>
      </c>
      <c r="Y23" s="2"/>
      <c r="Z23" s="13" t="n">
        <v>319</v>
      </c>
      <c r="AA23" s="2" t="s">
        <v>13520</v>
      </c>
    </row>
    <row r="24" customFormat="false" ht="15" hidden="false" customHeight="false" outlineLevel="0" collapsed="false">
      <c r="A24" s="8" t="s">
        <v>384</v>
      </c>
      <c r="B24" s="10" t="str">
        <f aca="false">'Layout Mercado Libre'!C24</f>
        <v>Núcleo C.M.P. Forte 5 mg/3 mg 30 Cápsulas</v>
      </c>
      <c r="C24" s="10" t="str">
        <f aca="false">IFERROR(LEFT('Layout Mercado Libre'!E24,FIND(" &gt; ",'Layout Mercado Libre'!E24)-1),"")</f>
        <v>Salud y Equipamiento Médico</v>
      </c>
      <c r="D24" s="12" t="n">
        <v>425</v>
      </c>
      <c r="E24" s="13" t="n">
        <f aca="false">Parámetros!$B$5</f>
        <v>4</v>
      </c>
      <c r="F24" s="13" t="n">
        <f aca="false">D24+E24</f>
        <v>429</v>
      </c>
      <c r="G24" s="3" t="n">
        <f aca="false">IF(C24="",Parámetros!$B$9,IFERROR(VLOOKUP(C24,Parámetros!$A$20:$B$23,2,FALSE()),Parámetros!$B$9))</f>
        <v>0.14</v>
      </c>
      <c r="H24" s="14" t="n">
        <v>0.19</v>
      </c>
      <c r="I24" s="12" t="n">
        <v>75</v>
      </c>
      <c r="J24" s="13" t="n">
        <f aca="false">ROUNDUP((F24+Parámetros!$C$13)/(1-G24),0)</f>
        <v>528</v>
      </c>
      <c r="K24" s="13" t="n">
        <f aca="false">ROUNDUP((F24+Parámetros!$C$14)/(1-G24),0)</f>
        <v>534</v>
      </c>
      <c r="L24" s="13" t="n">
        <f aca="false">ROUNDUP((F24+Parámetros!$C$15)/(1-G24),0)</f>
        <v>542</v>
      </c>
      <c r="M24" s="13" t="n">
        <f aca="false">MAX(ROUNDUP((F24+I24)/(1-G24),0),Parámetros!$B$7)</f>
        <v>587</v>
      </c>
      <c r="N24" s="12" t="n">
        <v>694.74</v>
      </c>
      <c r="O24" s="12" t="n">
        <v>466.93</v>
      </c>
      <c r="P24" s="13" t="n">
        <f aca="false">Parámetros!$B$6</f>
        <v>1</v>
      </c>
      <c r="Q24" s="13" t="n">
        <f aca="false">IF(AND(ISNUMBER(O24),O24-P24&gt;=Parámetros!$B$7),M24,IF(J24&lt;Parámetros!$B$13,J24,IF(K24&lt;Parámetros!$B$14,K24,IF(L24&lt;Parámetros!$B$15,L24,M24))))</f>
        <v>587</v>
      </c>
      <c r="R24" s="13" t="n">
        <f aca="false">IF(AND(ISNUMBER(O24),O24-P24&gt;=Q24),O24-P24,Q24)</f>
        <v>587</v>
      </c>
      <c r="S24" s="3" t="n">
        <f aca="false">IF(ISNUMBER(O24),R24/O24-1,"")</f>
        <v>0.257147752339751</v>
      </c>
      <c r="T24" s="13" t="n">
        <f aca="false">VLOOKUP(R24,Parámetros!$A$13:$C$16,3,TRUE())</f>
        <v>0</v>
      </c>
      <c r="U24" s="13" t="n">
        <f aca="false">IF(R24&gt;=Parámetros!$B$7,I24,0)</f>
        <v>75</v>
      </c>
      <c r="V24" s="13" t="n">
        <f aca="false">R24*(1-G24)-T24-U24</f>
        <v>429.82</v>
      </c>
      <c r="W24" s="13" t="n">
        <f aca="false">V24-F24</f>
        <v>0.819999999999993</v>
      </c>
      <c r="X24" s="2" t="s">
        <v>13514</v>
      </c>
      <c r="Y24" s="2"/>
      <c r="Z24" s="13" t="n">
        <v>514.5</v>
      </c>
      <c r="AA24" s="2" t="s">
        <v>13518</v>
      </c>
    </row>
    <row r="25" customFormat="false" ht="15" hidden="false" customHeight="false" outlineLevel="0" collapsed="false">
      <c r="A25" s="8" t="s">
        <v>398</v>
      </c>
      <c r="B25" s="10" t="str">
        <f aca="false">'Layout Mercado Libre'!C25</f>
        <v>Fórmula Infantil Nan Optipro 2 Lata 400 g</v>
      </c>
      <c r="C25" s="10" t="str">
        <f aca="false">IFERROR(LEFT('Layout Mercado Libre'!E25,FIND(" &gt; ",'Layout Mercado Libre'!E25)-1),"")</f>
        <v>Bebés</v>
      </c>
      <c r="D25" s="12" t="n">
        <v>130</v>
      </c>
      <c r="E25" s="13" t="n">
        <f aca="false">Parámetros!$B$5</f>
        <v>4</v>
      </c>
      <c r="F25" s="13" t="n">
        <f aca="false">D25+E25</f>
        <v>134</v>
      </c>
      <c r="G25" s="3" t="n">
        <f aca="false">IF(C25="",Parámetros!$B$9,IFERROR(VLOOKUP(C25,Parámetros!$A$20:$B$23,2,FALSE()),Parámetros!$B$9))</f>
        <v>0.15</v>
      </c>
      <c r="H25" s="14" t="n">
        <v>0.51</v>
      </c>
      <c r="I25" s="12" t="n">
        <v>90</v>
      </c>
      <c r="J25" s="13" t="n">
        <f aca="false">ROUNDUP((F25+Parámetros!$C$13)/(1-G25),0)</f>
        <v>188</v>
      </c>
      <c r="K25" s="13" t="n">
        <f aca="false">ROUNDUP((F25+Parámetros!$C$14)/(1-G25),0)</f>
        <v>193</v>
      </c>
      <c r="L25" s="13" t="n">
        <f aca="false">ROUNDUP((F25+Parámetros!$C$15)/(1-G25),0)</f>
        <v>202</v>
      </c>
      <c r="M25" s="13" t="n">
        <f aca="false">MAX(ROUNDUP((F25+I25)/(1-G25),0),Parámetros!$B$7)</f>
        <v>299</v>
      </c>
      <c r="N25" s="12" t="n">
        <v>254.75</v>
      </c>
      <c r="O25" s="12" t="n">
        <v>330</v>
      </c>
      <c r="P25" s="13" t="n">
        <f aca="false">Parámetros!$B$6</f>
        <v>1</v>
      </c>
      <c r="Q25" s="13" t="n">
        <f aca="false">IF(AND(ISNUMBER(O25),O25-P25&gt;=Parámetros!$B$7),M25,IF(J25&lt;Parámetros!$B$13,J25,IF(K25&lt;Parámetros!$B$14,K25,IF(L25&lt;Parámetros!$B$15,L25,M25))))</f>
        <v>299</v>
      </c>
      <c r="R25" s="13" t="n">
        <f aca="false">IF(AND(ISNUMBER(O25),O25-P25&gt;=Q25),O25-P25,Q25)</f>
        <v>329</v>
      </c>
      <c r="S25" s="3" t="n">
        <f aca="false">IF(ISNUMBER(O25),R25/O25-1,"")</f>
        <v>-0.00303030303030305</v>
      </c>
      <c r="T25" s="13" t="n">
        <f aca="false">VLOOKUP(R25,Parámetros!$A$13:$C$16,3,TRUE())</f>
        <v>0</v>
      </c>
      <c r="U25" s="13" t="n">
        <f aca="false">IF(R25&gt;=Parámetros!$B$7,I25,0)</f>
        <v>90</v>
      </c>
      <c r="V25" s="13" t="n">
        <f aca="false">R25*(1-G25)-T25-U25</f>
        <v>189.65</v>
      </c>
      <c r="W25" s="13" t="n">
        <f aca="false">V25-F25</f>
        <v>55.65</v>
      </c>
      <c r="X25" s="2" t="s">
        <v>13505</v>
      </c>
      <c r="Y25" s="2"/>
      <c r="Z25" s="13"/>
      <c r="AA25" s="2"/>
    </row>
    <row r="26" customFormat="false" ht="15" hidden="false" customHeight="false" outlineLevel="0" collapsed="false">
      <c r="A26" s="8" t="s">
        <v>407</v>
      </c>
      <c r="B26" s="10" t="str">
        <f aca="false">'Layout Mercado Libre'!C26</f>
        <v>Dolo-Neurobión Diclofenaco 50 mg Vitaminas B 20 Tabletas</v>
      </c>
      <c r="C26" s="10" t="str">
        <f aca="false">IFERROR(LEFT('Layout Mercado Libre'!E26,FIND(" &gt; ",'Layout Mercado Libre'!E26)-1),"")</f>
        <v>Salud y Equipamiento Médico</v>
      </c>
      <c r="D26" s="12" t="n">
        <v>259.18</v>
      </c>
      <c r="E26" s="13" t="n">
        <f aca="false">Parámetros!$B$5</f>
        <v>4</v>
      </c>
      <c r="F26" s="13" t="n">
        <f aca="false">D26+E26</f>
        <v>263.18</v>
      </c>
      <c r="G26" s="3" t="n">
        <f aca="false">IF(C26="",Parámetros!$B$9,IFERROR(VLOOKUP(C26,Parámetros!$A$20:$B$23,2,FALSE()),Parámetros!$B$9))</f>
        <v>0.14</v>
      </c>
      <c r="H26" s="14" t="n">
        <v>0.17</v>
      </c>
      <c r="I26" s="12" t="n">
        <v>75</v>
      </c>
      <c r="J26" s="13" t="n">
        <f aca="false">ROUNDUP((F26+Parámetros!$C$13)/(1-G26),0)</f>
        <v>336</v>
      </c>
      <c r="K26" s="13" t="n">
        <f aca="false">ROUNDUP((F26+Parámetros!$C$14)/(1-G26),0)</f>
        <v>341</v>
      </c>
      <c r="L26" s="13" t="n">
        <f aca="false">ROUNDUP((F26+Parámetros!$C$15)/(1-G26),0)</f>
        <v>350</v>
      </c>
      <c r="M26" s="13" t="n">
        <f aca="false">MAX(ROUNDUP((F26+I26)/(1-G26),0),Parámetros!$B$7)</f>
        <v>394</v>
      </c>
      <c r="N26" s="12" t="n">
        <v>458.8</v>
      </c>
      <c r="O26" s="12" t="n">
        <v>390</v>
      </c>
      <c r="P26" s="13" t="n">
        <f aca="false">Parámetros!$B$6</f>
        <v>1</v>
      </c>
      <c r="Q26" s="13" t="n">
        <f aca="false">IF(AND(ISNUMBER(O26),O26-P26&gt;=Parámetros!$B$7),M26,IF(J26&lt;Parámetros!$B$13,J26,IF(K26&lt;Parámetros!$B$14,K26,IF(L26&lt;Parámetros!$B$15,L26,M26))))</f>
        <v>394</v>
      </c>
      <c r="R26" s="13" t="n">
        <f aca="false">IF(AND(ISNUMBER(O26),O26-P26&gt;=Q26),O26-P26,Q26)</f>
        <v>394</v>
      </c>
      <c r="S26" s="3" t="n">
        <f aca="false">IF(ISNUMBER(O26),R26/O26-1,"")</f>
        <v>0.0102564102564102</v>
      </c>
      <c r="T26" s="13" t="n">
        <f aca="false">VLOOKUP(R26,Parámetros!$A$13:$C$16,3,TRUE())</f>
        <v>0</v>
      </c>
      <c r="U26" s="13" t="n">
        <f aca="false">IF(R26&gt;=Parámetros!$B$7,I26,0)</f>
        <v>75</v>
      </c>
      <c r="V26" s="13" t="n">
        <f aca="false">R26*(1-G26)-T26-U26</f>
        <v>263.84</v>
      </c>
      <c r="W26" s="13" t="n">
        <f aca="false">V26-F26</f>
        <v>0.659999999999968</v>
      </c>
      <c r="X26" s="2" t="s">
        <v>13521</v>
      </c>
      <c r="Y26" s="2"/>
      <c r="Z26" s="13" t="n">
        <v>341</v>
      </c>
      <c r="AA26" s="2" t="s">
        <v>13507</v>
      </c>
    </row>
    <row r="27" customFormat="false" ht="15" hidden="false" customHeight="false" outlineLevel="0" collapsed="false">
      <c r="A27" s="8" t="s">
        <v>421</v>
      </c>
      <c r="B27" s="10" t="str">
        <f aca="false">'Layout Mercado Libre'!C27</f>
        <v>Pañales KleenBebé Suavelastic Etapa 2 Chico 40 Piezas</v>
      </c>
      <c r="C27" s="10" t="str">
        <f aca="false">IFERROR(LEFT('Layout Mercado Libre'!E27,FIND(" &gt; ",'Layout Mercado Libre'!E27)-1),"")</f>
        <v>Bebés</v>
      </c>
      <c r="D27" s="12" t="n">
        <v>124.96</v>
      </c>
      <c r="E27" s="13" t="n">
        <f aca="false">Parámetros!$B$5</f>
        <v>4</v>
      </c>
      <c r="F27" s="13" t="n">
        <f aca="false">D27+E27</f>
        <v>128.96</v>
      </c>
      <c r="G27" s="3" t="n">
        <f aca="false">IF(C27="",Parámetros!$B$9,IFERROR(VLOOKUP(C27,Parámetros!$A$20:$B$23,2,FALSE()),Parámetros!$B$9))</f>
        <v>0.15</v>
      </c>
      <c r="H27" s="14" t="n">
        <v>3.2</v>
      </c>
      <c r="I27" s="12" t="n">
        <v>125</v>
      </c>
      <c r="J27" s="13" t="n">
        <f aca="false">ROUNDUP((F27+Parámetros!$C$13)/(1-G27),0)</f>
        <v>182</v>
      </c>
      <c r="K27" s="13" t="n">
        <f aca="false">ROUNDUP((F27+Parámetros!$C$14)/(1-G27),0)</f>
        <v>188</v>
      </c>
      <c r="L27" s="13" t="n">
        <f aca="false">ROUNDUP((F27+Parámetros!$C$15)/(1-G27),0)</f>
        <v>196</v>
      </c>
      <c r="M27" s="13" t="n">
        <f aca="false">MAX(ROUNDUP((F27+I27)/(1-G27),0),Parámetros!$B$7)</f>
        <v>299</v>
      </c>
      <c r="N27" s="12" t="n">
        <v>270.24</v>
      </c>
      <c r="O27" s="12" t="n">
        <v>192.91</v>
      </c>
      <c r="P27" s="13" t="n">
        <f aca="false">Parámetros!$B$6</f>
        <v>1</v>
      </c>
      <c r="Q27" s="13" t="n">
        <f aca="false">IF(AND(ISNUMBER(O27),O27-P27&gt;=Parámetros!$B$7),M27,IF(J27&lt;Parámetros!$B$13,J27,IF(K27&lt;Parámetros!$B$14,K27,IF(L27&lt;Parámetros!$B$15,L27,M27))))</f>
        <v>196</v>
      </c>
      <c r="R27" s="13" t="n">
        <f aca="false">IF(AND(ISNUMBER(O27),O27-P27&gt;=Q27),O27-P27,Q27)</f>
        <v>196</v>
      </c>
      <c r="S27" s="3" t="n">
        <f aca="false">IF(ISNUMBER(O27),R27/O27-1,"")</f>
        <v>0.0160178321497071</v>
      </c>
      <c r="T27" s="13" t="n">
        <f aca="false">VLOOKUP(R27,Parámetros!$A$13:$C$16,3,TRUE())</f>
        <v>37</v>
      </c>
      <c r="U27" s="13" t="n">
        <f aca="false">IF(R27&gt;=Parámetros!$B$7,I27,0)</f>
        <v>0</v>
      </c>
      <c r="V27" s="13" t="n">
        <f aca="false">R27*(1-G27)-T27-U27</f>
        <v>129.6</v>
      </c>
      <c r="W27" s="13" t="n">
        <f aca="false">V27-F27</f>
        <v>0.640000000000015</v>
      </c>
      <c r="X27" s="2" t="s">
        <v>13510</v>
      </c>
      <c r="Y27" s="2"/>
      <c r="Z27" s="13" t="n">
        <v>189</v>
      </c>
      <c r="AA27" s="2" t="s">
        <v>13504</v>
      </c>
    </row>
    <row r="28" customFormat="false" ht="15" hidden="false" customHeight="false" outlineLevel="0" collapsed="false">
      <c r="A28" s="8" t="s">
        <v>431</v>
      </c>
      <c r="B28" s="10" t="str">
        <f aca="false">'Layout Mercado Libre'!C28</f>
        <v>Pañales KleenBebé Suavelastic Etapa 3 Mediano 44 Piezas</v>
      </c>
      <c r="C28" s="10" t="str">
        <f aca="false">IFERROR(LEFT('Layout Mercado Libre'!E28,FIND(" &gt; ",'Layout Mercado Libre'!E28)-1),"")</f>
        <v>Bebés</v>
      </c>
      <c r="D28" s="12" t="n">
        <v>154.87</v>
      </c>
      <c r="E28" s="13" t="n">
        <f aca="false">Parámetros!$B$5</f>
        <v>4</v>
      </c>
      <c r="F28" s="13" t="n">
        <f aca="false">D28+E28</f>
        <v>158.87</v>
      </c>
      <c r="G28" s="3" t="n">
        <f aca="false">IF(C28="",Parámetros!$B$9,IFERROR(VLOOKUP(C28,Parámetros!$A$20:$B$23,2,FALSE()),Parámetros!$B$9))</f>
        <v>0.15</v>
      </c>
      <c r="H28" s="14" t="n">
        <v>3.52</v>
      </c>
      <c r="I28" s="12" t="n">
        <v>125</v>
      </c>
      <c r="J28" s="13" t="n">
        <f aca="false">ROUNDUP((F28+Parámetros!$C$13)/(1-G28),0)</f>
        <v>217</v>
      </c>
      <c r="K28" s="13" t="n">
        <f aca="false">ROUNDUP((F28+Parámetros!$C$14)/(1-G28),0)</f>
        <v>223</v>
      </c>
      <c r="L28" s="13" t="n">
        <f aca="false">ROUNDUP((F28+Parámetros!$C$15)/(1-G28),0)</f>
        <v>231</v>
      </c>
      <c r="M28" s="13" t="n">
        <f aca="false">MAX(ROUNDUP((F28+I28)/(1-G28),0),Parámetros!$B$7)</f>
        <v>334</v>
      </c>
      <c r="N28" s="12" t="n">
        <v>279</v>
      </c>
      <c r="O28" s="12" t="n">
        <v>279</v>
      </c>
      <c r="P28" s="13" t="n">
        <f aca="false">Parámetros!$B$6</f>
        <v>1</v>
      </c>
      <c r="Q28" s="13" t="n">
        <f aca="false">IF(AND(ISNUMBER(O28),O28-P28&gt;=Parámetros!$B$7),M28,IF(J28&lt;Parámetros!$B$13,J28,IF(K28&lt;Parámetros!$B$14,K28,IF(L28&lt;Parámetros!$B$15,L28,M28))))</f>
        <v>231</v>
      </c>
      <c r="R28" s="13" t="n">
        <f aca="false">IF(AND(ISNUMBER(O28),O28-P28&gt;=Q28),O28-P28,Q28)</f>
        <v>278</v>
      </c>
      <c r="S28" s="3" t="n">
        <f aca="false">IF(ISNUMBER(O28),R28/O28-1,"")</f>
        <v>-0.00358422939068104</v>
      </c>
      <c r="T28" s="13" t="n">
        <f aca="false">VLOOKUP(R28,Parámetros!$A$13:$C$16,3,TRUE())</f>
        <v>37</v>
      </c>
      <c r="U28" s="13" t="n">
        <f aca="false">IF(R28&gt;=Parámetros!$B$7,I28,0)</f>
        <v>0</v>
      </c>
      <c r="V28" s="13" t="n">
        <f aca="false">R28*(1-G28)-T28-U28</f>
        <v>199.3</v>
      </c>
      <c r="W28" s="13" t="n">
        <f aca="false">V28-F28</f>
        <v>40.43</v>
      </c>
      <c r="X28" s="2" t="s">
        <v>13513</v>
      </c>
      <c r="Y28" s="2"/>
      <c r="Z28" s="13" t="n">
        <v>219</v>
      </c>
      <c r="AA28" s="2" t="s">
        <v>13504</v>
      </c>
    </row>
    <row r="29" customFormat="false" ht="15" hidden="false" customHeight="false" outlineLevel="0" collapsed="false">
      <c r="A29" s="8" t="s">
        <v>443</v>
      </c>
      <c r="B29" s="10" t="str">
        <f aca="false">'Layout Mercado Libre'!C29</f>
        <v>Terramicina Oxitetraciclina 500 mg 16 Cápsulas</v>
      </c>
      <c r="C29" s="10" t="str">
        <f aca="false">IFERROR(LEFT('Layout Mercado Libre'!E29,FIND(" &gt; ",'Layout Mercado Libre'!E29)-1),"")</f>
        <v>Salud y Equipamiento Médico</v>
      </c>
      <c r="D29" s="12" t="n">
        <v>267.05</v>
      </c>
      <c r="E29" s="13" t="n">
        <f aca="false">Parámetros!$B$5</f>
        <v>4</v>
      </c>
      <c r="F29" s="13" t="n">
        <f aca="false">D29+E29</f>
        <v>271.05</v>
      </c>
      <c r="G29" s="3" t="n">
        <f aca="false">IF(C29="",Parámetros!$B$9,IFERROR(VLOOKUP(C29,Parámetros!$A$20:$B$23,2,FALSE()),Parámetros!$B$9))</f>
        <v>0.14</v>
      </c>
      <c r="H29" s="14" t="n">
        <v>0.16</v>
      </c>
      <c r="I29" s="12" t="n">
        <v>75</v>
      </c>
      <c r="J29" s="13" t="n">
        <f aca="false">ROUNDUP((F29+Parámetros!$C$13)/(1-G29),0)</f>
        <v>345</v>
      </c>
      <c r="K29" s="13" t="n">
        <f aca="false">ROUNDUP((F29+Parámetros!$C$14)/(1-G29),0)</f>
        <v>351</v>
      </c>
      <c r="L29" s="13" t="n">
        <f aca="false">ROUNDUP((F29+Parámetros!$C$15)/(1-G29),0)</f>
        <v>359</v>
      </c>
      <c r="M29" s="13" t="n">
        <f aca="false">MAX(ROUNDUP((F29+I29)/(1-G29),0),Parámetros!$B$7)</f>
        <v>403</v>
      </c>
      <c r="N29" s="12" t="n">
        <v>509.76</v>
      </c>
      <c r="O29" s="12" t="n">
        <v>372</v>
      </c>
      <c r="P29" s="13" t="n">
        <f aca="false">Parámetros!$B$6</f>
        <v>1</v>
      </c>
      <c r="Q29" s="13" t="n">
        <f aca="false">IF(AND(ISNUMBER(O29),O29-P29&gt;=Parámetros!$B$7),M29,IF(J29&lt;Parámetros!$B$13,J29,IF(K29&lt;Parámetros!$B$14,K29,IF(L29&lt;Parámetros!$B$15,L29,M29))))</f>
        <v>403</v>
      </c>
      <c r="R29" s="13" t="n">
        <f aca="false">IF(AND(ISNUMBER(O29),O29-P29&gt;=Q29),O29-P29,Q29)</f>
        <v>403</v>
      </c>
      <c r="S29" s="3" t="n">
        <f aca="false">IF(ISNUMBER(O29),R29/O29-1,"")</f>
        <v>0.0833333333333333</v>
      </c>
      <c r="T29" s="13" t="n">
        <f aca="false">VLOOKUP(R29,Parámetros!$A$13:$C$16,3,TRUE())</f>
        <v>0</v>
      </c>
      <c r="U29" s="13" t="n">
        <f aca="false">IF(R29&gt;=Parámetros!$B$7,I29,0)</f>
        <v>75</v>
      </c>
      <c r="V29" s="13" t="n">
        <f aca="false">R29*(1-G29)-T29-U29</f>
        <v>271.58</v>
      </c>
      <c r="W29" s="13" t="n">
        <f aca="false">V29-F29</f>
        <v>0.529999999999973</v>
      </c>
      <c r="X29" s="2" t="s">
        <v>13522</v>
      </c>
      <c r="Y29" s="2"/>
      <c r="Z29" s="13" t="n">
        <v>296.5</v>
      </c>
      <c r="AA29" s="2" t="s">
        <v>13523</v>
      </c>
    </row>
    <row r="30" customFormat="false" ht="15" hidden="false" customHeight="false" outlineLevel="0" collapsed="false">
      <c r="A30" s="8" t="s">
        <v>457</v>
      </c>
      <c r="B30" s="10" t="str">
        <f aca="false">'Layout Mercado Libre'!C30</f>
        <v>Pañales Huggies UltraConfort Niña Etapa 6 40 Piezas</v>
      </c>
      <c r="C30" s="10" t="str">
        <f aca="false">IFERROR(LEFT('Layout Mercado Libre'!E30,FIND(" &gt; ",'Layout Mercado Libre'!E30)-1),"")</f>
        <v>Bebés</v>
      </c>
      <c r="D30" s="12" t="n">
        <v>233.86</v>
      </c>
      <c r="E30" s="13" t="n">
        <f aca="false">Parámetros!$B$5</f>
        <v>4</v>
      </c>
      <c r="F30" s="13" t="n">
        <f aca="false">D30+E30</f>
        <v>237.86</v>
      </c>
      <c r="G30" s="3" t="n">
        <f aca="false">IF(C30="",Parámetros!$B$9,IFERROR(VLOOKUP(C30,Parámetros!$A$20:$B$23,2,FALSE()),Parámetros!$B$9))</f>
        <v>0.15</v>
      </c>
      <c r="H30" s="14" t="n">
        <v>3.2</v>
      </c>
      <c r="I30" s="12" t="n">
        <v>125</v>
      </c>
      <c r="J30" s="13" t="n">
        <f aca="false">ROUNDUP((F30+Parámetros!$C$13)/(1-G30),0)</f>
        <v>310</v>
      </c>
      <c r="K30" s="13" t="n">
        <f aca="false">ROUNDUP((F30+Parámetros!$C$14)/(1-G30),0)</f>
        <v>316</v>
      </c>
      <c r="L30" s="13" t="n">
        <f aca="false">ROUNDUP((F30+Parámetros!$C$15)/(1-G30),0)</f>
        <v>324</v>
      </c>
      <c r="M30" s="13" t="n">
        <f aca="false">MAX(ROUNDUP((F30+I30)/(1-G30),0),Parámetros!$B$7)</f>
        <v>427</v>
      </c>
      <c r="N30" s="12" t="n">
        <v>684.43</v>
      </c>
      <c r="O30" s="12" t="n">
        <v>455.9</v>
      </c>
      <c r="P30" s="13" t="n">
        <f aca="false">Parámetros!$B$6</f>
        <v>1</v>
      </c>
      <c r="Q30" s="13" t="n">
        <f aca="false">IF(AND(ISNUMBER(O30),O30-P30&gt;=Parámetros!$B$7),M30,IF(J30&lt;Parámetros!$B$13,J30,IF(K30&lt;Parámetros!$B$14,K30,IF(L30&lt;Parámetros!$B$15,L30,M30))))</f>
        <v>427</v>
      </c>
      <c r="R30" s="13" t="n">
        <f aca="false">IF(AND(ISNUMBER(O30),O30-P30&gt;=Q30),O30-P30,Q30)</f>
        <v>454.9</v>
      </c>
      <c r="S30" s="3" t="n">
        <f aca="false">IF(ISNUMBER(O30),R30/O30-1,"")</f>
        <v>-0.00219346347883309</v>
      </c>
      <c r="T30" s="13" t="n">
        <f aca="false">VLOOKUP(R30,Parámetros!$A$13:$C$16,3,TRUE())</f>
        <v>0</v>
      </c>
      <c r="U30" s="13" t="n">
        <f aca="false">IF(R30&gt;=Parámetros!$B$7,I30,0)</f>
        <v>125</v>
      </c>
      <c r="V30" s="13" t="n">
        <f aca="false">R30*(1-G30)-T30-U30</f>
        <v>261.665</v>
      </c>
      <c r="W30" s="13" t="n">
        <f aca="false">V30-F30</f>
        <v>23.805</v>
      </c>
      <c r="X30" s="2" t="s">
        <v>13510</v>
      </c>
      <c r="Y30" s="2"/>
      <c r="Z30" s="13" t="n">
        <v>319</v>
      </c>
      <c r="AA30" s="2" t="s">
        <v>13518</v>
      </c>
    </row>
    <row r="31" customFormat="false" ht="15" hidden="false" customHeight="false" outlineLevel="0" collapsed="false">
      <c r="A31" s="8" t="s">
        <v>468</v>
      </c>
      <c r="B31" s="10" t="str">
        <f aca="false">'Layout Mercado Libre'!C31</f>
        <v>Fixodent Original Crema Adhesiva para Dentadura 40 ml</v>
      </c>
      <c r="C31" s="10" t="str">
        <f aca="false">IFERROR(LEFT('Layout Mercado Libre'!E31,FIND(" &gt; ",'Layout Mercado Libre'!E31)-1),"")</f>
        <v>Belleza y Cuidado Personal</v>
      </c>
      <c r="D31" s="12" t="n">
        <v>68.01</v>
      </c>
      <c r="E31" s="13" t="n">
        <f aca="false">Parámetros!$B$5</f>
        <v>4</v>
      </c>
      <c r="F31" s="13" t="n">
        <f aca="false">D31+E31</f>
        <v>72.01</v>
      </c>
      <c r="G31" s="3" t="n">
        <f aca="false">IF(C31="",Parámetros!$B$9,IFERROR(VLOOKUP(C31,Parámetros!$A$20:$B$23,2,FALSE()),Parámetros!$B$9))</f>
        <v>0.14</v>
      </c>
      <c r="H31" s="14" t="n">
        <v>0.1</v>
      </c>
      <c r="I31" s="12" t="n">
        <v>75</v>
      </c>
      <c r="J31" s="13" t="n">
        <f aca="false">ROUNDUP((F31+Parámetros!$C$13)/(1-G31),0)</f>
        <v>113</v>
      </c>
      <c r="K31" s="13" t="n">
        <f aca="false">ROUNDUP((F31+Parámetros!$C$14)/(1-G31),0)</f>
        <v>119</v>
      </c>
      <c r="L31" s="13" t="n">
        <f aca="false">ROUNDUP((F31+Parámetros!$C$15)/(1-G31),0)</f>
        <v>127</v>
      </c>
      <c r="M31" s="13" t="n">
        <f aca="false">MAX(ROUNDUP((F31+I31)/(1-G31),0),Parámetros!$B$7)</f>
        <v>299</v>
      </c>
      <c r="N31" s="12" t="n">
        <v>188.67</v>
      </c>
      <c r="O31" s="12" t="n">
        <v>215</v>
      </c>
      <c r="P31" s="13" t="n">
        <f aca="false">Parámetros!$B$6</f>
        <v>1</v>
      </c>
      <c r="Q31" s="13" t="n">
        <f aca="false">IF(AND(ISNUMBER(O31),O31-P31&gt;=Parámetros!$B$7),M31,IF(J31&lt;Parámetros!$B$13,J31,IF(K31&lt;Parámetros!$B$14,K31,IF(L31&lt;Parámetros!$B$15,L31,M31))))</f>
        <v>119</v>
      </c>
      <c r="R31" s="13" t="n">
        <f aca="false">IF(AND(ISNUMBER(O31),O31-P31&gt;=Q31),O31-P31,Q31)</f>
        <v>214</v>
      </c>
      <c r="S31" s="3" t="n">
        <f aca="false">IF(ISNUMBER(O31),R31/O31-1,"")</f>
        <v>-0.00465116279069766</v>
      </c>
      <c r="T31" s="13" t="n">
        <f aca="false">VLOOKUP(R31,Parámetros!$A$13:$C$16,3,TRUE())</f>
        <v>37</v>
      </c>
      <c r="U31" s="13" t="n">
        <f aca="false">IF(R31&gt;=Parámetros!$B$7,I31,0)</f>
        <v>0</v>
      </c>
      <c r="V31" s="13" t="n">
        <f aca="false">R31*(1-G31)-T31-U31</f>
        <v>147.04</v>
      </c>
      <c r="W31" s="13" t="n">
        <f aca="false">V31-F31</f>
        <v>75.03</v>
      </c>
      <c r="X31" s="2" t="s">
        <v>13524</v>
      </c>
      <c r="Y31" s="2"/>
      <c r="Z31" s="13" t="n">
        <v>141.5</v>
      </c>
      <c r="AA31" s="2" t="s">
        <v>13518</v>
      </c>
    </row>
    <row r="32" customFormat="false" ht="15" hidden="false" customHeight="false" outlineLevel="0" collapsed="false">
      <c r="A32" s="8" t="s">
        <v>481</v>
      </c>
      <c r="B32" s="10" t="str">
        <f aca="false">'Layout Mercado Libre'!C32</f>
        <v>Lagricel PF Hialuronato de Sodio 4 mg/ml Gotas 10 ml</v>
      </c>
      <c r="C32" s="10" t="str">
        <f aca="false">IFERROR(LEFT('Layout Mercado Libre'!E32,FIND(" &gt; ",'Layout Mercado Libre'!E32)-1),"")</f>
        <v>Salud y Equipamiento Médico</v>
      </c>
      <c r="D32" s="12" t="n">
        <v>369.86</v>
      </c>
      <c r="E32" s="13" t="n">
        <f aca="false">Parámetros!$B$5</f>
        <v>4</v>
      </c>
      <c r="F32" s="13" t="n">
        <f aca="false">D32+E32</f>
        <v>373.86</v>
      </c>
      <c r="G32" s="3" t="n">
        <f aca="false">IF(C32="",Parámetros!$B$9,IFERROR(VLOOKUP(C32,Parámetros!$A$20:$B$23,2,FALSE()),Parámetros!$B$9))</f>
        <v>0.14</v>
      </c>
      <c r="H32" s="14" t="n">
        <v>0.06</v>
      </c>
      <c r="I32" s="12" t="n">
        <v>75</v>
      </c>
      <c r="J32" s="13" t="n">
        <f aca="false">ROUNDUP((F32+Parámetros!$C$13)/(1-G32),0)</f>
        <v>464</v>
      </c>
      <c r="K32" s="13" t="n">
        <f aca="false">ROUNDUP((F32+Parámetros!$C$14)/(1-G32),0)</f>
        <v>470</v>
      </c>
      <c r="L32" s="13" t="n">
        <f aca="false">ROUNDUP((F32+Parámetros!$C$15)/(1-G32),0)</f>
        <v>478</v>
      </c>
      <c r="M32" s="13" t="n">
        <f aca="false">MAX(ROUNDUP((F32+I32)/(1-G32),0),Parámetros!$B$7)</f>
        <v>522</v>
      </c>
      <c r="N32" s="12" t="n">
        <v>727.34</v>
      </c>
      <c r="O32" s="12" t="n">
        <v>467.03</v>
      </c>
      <c r="P32" s="13" t="n">
        <f aca="false">Parámetros!$B$6</f>
        <v>1</v>
      </c>
      <c r="Q32" s="13" t="n">
        <f aca="false">IF(AND(ISNUMBER(O32),O32-P32&gt;=Parámetros!$B$7),M32,IF(J32&lt;Parámetros!$B$13,J32,IF(K32&lt;Parámetros!$B$14,K32,IF(L32&lt;Parámetros!$B$15,L32,M32))))</f>
        <v>522</v>
      </c>
      <c r="R32" s="13" t="n">
        <f aca="false">IF(AND(ISNUMBER(O32),O32-P32&gt;=Q32),O32-P32,Q32)</f>
        <v>522</v>
      </c>
      <c r="S32" s="3" t="n">
        <f aca="false">IF(ISNUMBER(O32),R32/O32-1,"")</f>
        <v>0.117701218337152</v>
      </c>
      <c r="T32" s="13" t="n">
        <f aca="false">VLOOKUP(R32,Parámetros!$A$13:$C$16,3,TRUE())</f>
        <v>0</v>
      </c>
      <c r="U32" s="13" t="n">
        <f aca="false">IF(R32&gt;=Parámetros!$B$7,I32,0)</f>
        <v>75</v>
      </c>
      <c r="V32" s="13" t="n">
        <f aca="false">R32*(1-G32)-T32-U32</f>
        <v>373.92</v>
      </c>
      <c r="W32" s="13" t="n">
        <f aca="false">V32-F32</f>
        <v>0.0600000000000023</v>
      </c>
      <c r="X32" s="2" t="s">
        <v>13525</v>
      </c>
      <c r="Y32" s="2"/>
      <c r="Z32" s="13" t="n">
        <v>628.5</v>
      </c>
      <c r="AA32" s="2" t="s">
        <v>13518</v>
      </c>
    </row>
    <row r="33" customFormat="false" ht="15" hidden="false" customHeight="false" outlineLevel="0" collapsed="false">
      <c r="A33" s="8" t="s">
        <v>501</v>
      </c>
      <c r="B33" s="10" t="str">
        <f aca="false">'Layout Mercado Libre'!C33</f>
        <v>Pañales Huggies UltraConfort Niña Etapa 5 40 Piezas</v>
      </c>
      <c r="C33" s="10" t="str">
        <f aca="false">IFERROR(LEFT('Layout Mercado Libre'!E33,FIND(" &gt; ",'Layout Mercado Libre'!E33)-1),"")</f>
        <v>Bebés</v>
      </c>
      <c r="D33" s="12" t="n">
        <v>218.47</v>
      </c>
      <c r="E33" s="13" t="n">
        <f aca="false">Parámetros!$B$5</f>
        <v>4</v>
      </c>
      <c r="F33" s="13" t="n">
        <f aca="false">D33+E33</f>
        <v>222.47</v>
      </c>
      <c r="G33" s="3" t="n">
        <f aca="false">IF(C33="",Parámetros!$B$9,IFERROR(VLOOKUP(C33,Parámetros!$A$20:$B$23,2,FALSE()),Parámetros!$B$9))</f>
        <v>0.15</v>
      </c>
      <c r="H33" s="14" t="n">
        <v>3.2</v>
      </c>
      <c r="I33" s="12" t="n">
        <v>125</v>
      </c>
      <c r="J33" s="13" t="n">
        <f aca="false">ROUNDUP((F33+Parámetros!$C$13)/(1-G33),0)</f>
        <v>292</v>
      </c>
      <c r="K33" s="13" t="n">
        <f aca="false">ROUNDUP((F33+Parámetros!$C$14)/(1-G33),0)</f>
        <v>298</v>
      </c>
      <c r="L33" s="13" t="n">
        <f aca="false">ROUNDUP((F33+Parámetros!$C$15)/(1-G33),0)</f>
        <v>306</v>
      </c>
      <c r="M33" s="13" t="n">
        <f aca="false">MAX(ROUNDUP((F33+I33)/(1-G33),0),Parámetros!$B$7)</f>
        <v>409</v>
      </c>
      <c r="N33" s="12" t="n">
        <v>677.7</v>
      </c>
      <c r="O33" s="12" t="n">
        <v>479</v>
      </c>
      <c r="P33" s="13" t="n">
        <f aca="false">Parámetros!$B$6</f>
        <v>1</v>
      </c>
      <c r="Q33" s="13" t="n">
        <f aca="false">IF(AND(ISNUMBER(O33),O33-P33&gt;=Parámetros!$B$7),M33,IF(J33&lt;Parámetros!$B$13,J33,IF(K33&lt;Parámetros!$B$14,K33,IF(L33&lt;Parámetros!$B$15,L33,M33))))</f>
        <v>409</v>
      </c>
      <c r="R33" s="13" t="n">
        <f aca="false">IF(AND(ISNUMBER(O33),O33-P33&gt;=Q33),O33-P33,Q33)</f>
        <v>478</v>
      </c>
      <c r="S33" s="3" t="n">
        <f aca="false">IF(ISNUMBER(O33),R33/O33-1,"")</f>
        <v>-0.0020876826722338</v>
      </c>
      <c r="T33" s="13" t="n">
        <f aca="false">VLOOKUP(R33,Parámetros!$A$13:$C$16,3,TRUE())</f>
        <v>0</v>
      </c>
      <c r="U33" s="13" t="n">
        <f aca="false">IF(R33&gt;=Parámetros!$B$7,I33,0)</f>
        <v>125</v>
      </c>
      <c r="V33" s="13" t="n">
        <f aca="false">R33*(1-G33)-T33-U33</f>
        <v>281.3</v>
      </c>
      <c r="W33" s="13" t="n">
        <f aca="false">V33-F33</f>
        <v>58.83</v>
      </c>
      <c r="X33" s="2" t="s">
        <v>13510</v>
      </c>
      <c r="Y33" s="2"/>
      <c r="Z33" s="13" t="n">
        <v>299</v>
      </c>
      <c r="AA33" s="2" t="s">
        <v>13518</v>
      </c>
    </row>
    <row r="34" customFormat="false" ht="15" hidden="false" customHeight="false" outlineLevel="0" collapsed="false">
      <c r="A34" s="8" t="s">
        <v>511</v>
      </c>
      <c r="B34" s="10" t="str">
        <f aca="false">'Layout Mercado Libre'!C34</f>
        <v>Thealoz Duo Trehalosa 3% Hialuronato 0.15% Gotas 10 ml</v>
      </c>
      <c r="C34" s="10" t="str">
        <f aca="false">IFERROR(LEFT('Layout Mercado Libre'!E34,FIND(" &gt; ",'Layout Mercado Libre'!E34)-1),"")</f>
        <v>Salud y Equipamiento Médico</v>
      </c>
      <c r="D34" s="12" t="n">
        <v>537.23</v>
      </c>
      <c r="E34" s="13" t="n">
        <f aca="false">Parámetros!$B$5</f>
        <v>4</v>
      </c>
      <c r="F34" s="13" t="n">
        <f aca="false">D34+E34</f>
        <v>541.23</v>
      </c>
      <c r="G34" s="3" t="n">
        <f aca="false">IF(C34="",Parámetros!$B$9,IFERROR(VLOOKUP(C34,Parámetros!$A$20:$B$23,2,FALSE()),Parámetros!$B$9))</f>
        <v>0.14</v>
      </c>
      <c r="H34" s="14" t="n">
        <v>0.06</v>
      </c>
      <c r="I34" s="12" t="n">
        <v>75</v>
      </c>
      <c r="J34" s="13" t="n">
        <f aca="false">ROUNDUP((F34+Parámetros!$C$13)/(1-G34),0)</f>
        <v>659</v>
      </c>
      <c r="K34" s="13" t="n">
        <f aca="false">ROUNDUP((F34+Parámetros!$C$14)/(1-G34),0)</f>
        <v>665</v>
      </c>
      <c r="L34" s="13" t="n">
        <f aca="false">ROUNDUP((F34+Parámetros!$C$15)/(1-G34),0)</f>
        <v>673</v>
      </c>
      <c r="M34" s="13" t="n">
        <f aca="false">MAX(ROUNDUP((F34+I34)/(1-G34),0),Parámetros!$B$7)</f>
        <v>717</v>
      </c>
      <c r="N34" s="12" t="n">
        <v>820.55</v>
      </c>
      <c r="O34" s="12" t="n">
        <v>830</v>
      </c>
      <c r="P34" s="13" t="n">
        <f aca="false">Parámetros!$B$6</f>
        <v>1</v>
      </c>
      <c r="Q34" s="13" t="n">
        <f aca="false">IF(AND(ISNUMBER(O34),O34-P34&gt;=Parámetros!$B$7),M34,IF(J34&lt;Parámetros!$B$13,J34,IF(K34&lt;Parámetros!$B$14,K34,IF(L34&lt;Parámetros!$B$15,L34,M34))))</f>
        <v>717</v>
      </c>
      <c r="R34" s="13" t="n">
        <f aca="false">IF(AND(ISNUMBER(O34),O34-P34&gt;=Q34),O34-P34,Q34)</f>
        <v>829</v>
      </c>
      <c r="S34" s="3" t="n">
        <f aca="false">IF(ISNUMBER(O34),R34/O34-1,"")</f>
        <v>-0.00120481927710847</v>
      </c>
      <c r="T34" s="13" t="n">
        <f aca="false">VLOOKUP(R34,Parámetros!$A$13:$C$16,3,TRUE())</f>
        <v>0</v>
      </c>
      <c r="U34" s="13" t="n">
        <f aca="false">IF(R34&gt;=Parámetros!$B$7,I34,0)</f>
        <v>75</v>
      </c>
      <c r="V34" s="13" t="n">
        <f aca="false">R34*(1-G34)-T34-U34</f>
        <v>637.94</v>
      </c>
      <c r="W34" s="13" t="n">
        <f aca="false">V34-F34</f>
        <v>96.7099999999999</v>
      </c>
      <c r="X34" s="2" t="s">
        <v>13525</v>
      </c>
      <c r="Y34" s="2"/>
      <c r="Z34" s="13" t="n">
        <v>660.5</v>
      </c>
      <c r="AA34" s="2" t="s">
        <v>13518</v>
      </c>
    </row>
    <row r="35" customFormat="false" ht="15" hidden="false" customHeight="false" outlineLevel="0" collapsed="false">
      <c r="A35" s="8" t="s">
        <v>526</v>
      </c>
      <c r="B35" s="10" t="str">
        <f aca="false">'Layout Mercado Libre'!C35</f>
        <v>Fórmula Infantil Nan Optipro 3 Lata 800 g</v>
      </c>
      <c r="C35" s="10" t="str">
        <f aca="false">IFERROR(LEFT('Layout Mercado Libre'!E35,FIND(" &gt; ",'Layout Mercado Libre'!E35)-1),"")</f>
        <v>Bebés</v>
      </c>
      <c r="D35" s="12" t="n">
        <v>174.9</v>
      </c>
      <c r="E35" s="13" t="n">
        <f aca="false">Parámetros!$B$5</f>
        <v>4</v>
      </c>
      <c r="F35" s="13" t="n">
        <f aca="false">D35+E35</f>
        <v>178.9</v>
      </c>
      <c r="G35" s="3" t="n">
        <f aca="false">IF(C35="",Parámetros!$B$9,IFERROR(VLOOKUP(C35,Parámetros!$A$20:$B$23,2,FALSE()),Parámetros!$B$9))</f>
        <v>0.15</v>
      </c>
      <c r="H35" s="14" t="n">
        <v>0.97</v>
      </c>
      <c r="I35" s="12" t="n">
        <v>90</v>
      </c>
      <c r="J35" s="13" t="n">
        <f aca="false">ROUNDUP((F35+Parámetros!$C$13)/(1-G35),0)</f>
        <v>240</v>
      </c>
      <c r="K35" s="13" t="n">
        <f aca="false">ROUNDUP((F35+Parámetros!$C$14)/(1-G35),0)</f>
        <v>246</v>
      </c>
      <c r="L35" s="13" t="n">
        <f aca="false">ROUNDUP((F35+Parámetros!$C$15)/(1-G35),0)</f>
        <v>254</v>
      </c>
      <c r="M35" s="13" t="n">
        <f aca="false">MAX(ROUNDUP((F35+I35)/(1-G35),0),Parámetros!$B$7)</f>
        <v>317</v>
      </c>
      <c r="N35" s="12" t="n">
        <v>569.67</v>
      </c>
      <c r="O35" s="12" t="n">
        <v>392</v>
      </c>
      <c r="P35" s="13" t="n">
        <f aca="false">Parámetros!$B$6</f>
        <v>1</v>
      </c>
      <c r="Q35" s="13" t="n">
        <f aca="false">IF(AND(ISNUMBER(O35),O35-P35&gt;=Parámetros!$B$7),M35,IF(J35&lt;Parámetros!$B$13,J35,IF(K35&lt;Parámetros!$B$14,K35,IF(L35&lt;Parámetros!$B$15,L35,M35))))</f>
        <v>317</v>
      </c>
      <c r="R35" s="13" t="n">
        <f aca="false">IF(AND(ISNUMBER(O35),O35-P35&gt;=Q35),O35-P35,Q35)</f>
        <v>391</v>
      </c>
      <c r="S35" s="3" t="n">
        <f aca="false">IF(ISNUMBER(O35),R35/O35-1,"")</f>
        <v>-0.00255102040816324</v>
      </c>
      <c r="T35" s="13" t="n">
        <f aca="false">VLOOKUP(R35,Parámetros!$A$13:$C$16,3,TRUE())</f>
        <v>0</v>
      </c>
      <c r="U35" s="13" t="n">
        <f aca="false">IF(R35&gt;=Parámetros!$B$7,I35,0)</f>
        <v>90</v>
      </c>
      <c r="V35" s="13" t="n">
        <f aca="false">R35*(1-G35)-T35-U35</f>
        <v>242.35</v>
      </c>
      <c r="W35" s="13" t="n">
        <f aca="false">V35-F35</f>
        <v>63.45</v>
      </c>
      <c r="X35" s="2" t="s">
        <v>13498</v>
      </c>
      <c r="Y35" s="2"/>
      <c r="Z35" s="13" t="n">
        <v>245</v>
      </c>
      <c r="AA35" s="2" t="s">
        <v>13526</v>
      </c>
    </row>
    <row r="36" customFormat="false" ht="15" hidden="false" customHeight="false" outlineLevel="0" collapsed="false">
      <c r="A36" s="8" t="s">
        <v>536</v>
      </c>
      <c r="B36" s="10" t="str">
        <f aca="false">'Layout Mercado Libre'!C36</f>
        <v>Theraflu Resfriado Severo Sabor Limón 10 Sobres</v>
      </c>
      <c r="C36" s="10" t="str">
        <f aca="false">IFERROR(LEFT('Layout Mercado Libre'!E36,FIND(" &gt; ",'Layout Mercado Libre'!E36)-1),"")</f>
        <v>Salud y Equipamiento Médico</v>
      </c>
      <c r="D36" s="12" t="n">
        <v>161.77</v>
      </c>
      <c r="E36" s="13" t="n">
        <f aca="false">Parámetros!$B$5</f>
        <v>4</v>
      </c>
      <c r="F36" s="13" t="n">
        <f aca="false">D36+E36</f>
        <v>165.77</v>
      </c>
      <c r="G36" s="3" t="n">
        <f aca="false">IF(C36="",Parámetros!$B$9,IFERROR(VLOOKUP(C36,Parámetros!$A$20:$B$23,2,FALSE()),Parámetros!$B$9))</f>
        <v>0.14</v>
      </c>
      <c r="H36" s="14" t="n">
        <v>0.21</v>
      </c>
      <c r="I36" s="12" t="n">
        <v>75</v>
      </c>
      <c r="J36" s="13" t="n">
        <f aca="false">ROUNDUP((F36+Parámetros!$C$13)/(1-G36),0)</f>
        <v>222</v>
      </c>
      <c r="K36" s="13" t="n">
        <f aca="false">ROUNDUP((F36+Parámetros!$C$14)/(1-G36),0)</f>
        <v>228</v>
      </c>
      <c r="L36" s="13" t="n">
        <f aca="false">ROUNDUP((F36+Parámetros!$C$15)/(1-G36),0)</f>
        <v>236</v>
      </c>
      <c r="M36" s="13" t="n">
        <f aca="false">MAX(ROUNDUP((F36+I36)/(1-G36),0),Parámetros!$B$7)</f>
        <v>299</v>
      </c>
      <c r="N36" s="12" t="n">
        <v>309.19</v>
      </c>
      <c r="O36" s="12" t="n">
        <v>222</v>
      </c>
      <c r="P36" s="13" t="n">
        <f aca="false">Parámetros!$B$6</f>
        <v>1</v>
      </c>
      <c r="Q36" s="13" t="n">
        <f aca="false">IF(AND(ISNUMBER(O36),O36-P36&gt;=Parámetros!$B$7),M36,IF(J36&lt;Parámetros!$B$13,J36,IF(K36&lt;Parámetros!$B$14,K36,IF(L36&lt;Parámetros!$B$15,L36,M36))))</f>
        <v>236</v>
      </c>
      <c r="R36" s="13" t="n">
        <f aca="false">IF(AND(ISNUMBER(O36),O36-P36&gt;=Q36),O36-P36,Q36)</f>
        <v>236</v>
      </c>
      <c r="S36" s="3" t="n">
        <f aca="false">IF(ISNUMBER(O36),R36/O36-1,"")</f>
        <v>0.0630630630630631</v>
      </c>
      <c r="T36" s="13" t="n">
        <f aca="false">VLOOKUP(R36,Parámetros!$A$13:$C$16,3,TRUE())</f>
        <v>37</v>
      </c>
      <c r="U36" s="13" t="n">
        <f aca="false">IF(R36&gt;=Parámetros!$B$7,I36,0)</f>
        <v>0</v>
      </c>
      <c r="V36" s="13" t="n">
        <f aca="false">R36*(1-G36)-T36-U36</f>
        <v>165.96</v>
      </c>
      <c r="W36" s="13" t="n">
        <f aca="false">V36-F36</f>
        <v>0.189999999999998</v>
      </c>
      <c r="X36" s="2" t="s">
        <v>13527</v>
      </c>
      <c r="Y36" s="2"/>
      <c r="Z36" s="13" t="n">
        <v>242</v>
      </c>
      <c r="AA36" s="2" t="s">
        <v>13504</v>
      </c>
    </row>
    <row r="37" customFormat="false" ht="15" hidden="false" customHeight="false" outlineLevel="0" collapsed="false">
      <c r="A37" s="8" t="s">
        <v>554</v>
      </c>
      <c r="B37" s="10" t="str">
        <f aca="false">'Layout Mercado Libre'!C37</f>
        <v>Postday Levonorgestrel 1.5 mg 1 Comprimido</v>
      </c>
      <c r="C37" s="10" t="str">
        <f aca="false">IFERROR(LEFT('Layout Mercado Libre'!E37,FIND(" &gt; ",'Layout Mercado Libre'!E37)-1),"")</f>
        <v>Salud y Equipamiento Médico</v>
      </c>
      <c r="D37" s="12" t="n">
        <v>53</v>
      </c>
      <c r="E37" s="13" t="n">
        <f aca="false">Parámetros!$B$5</f>
        <v>4</v>
      </c>
      <c r="F37" s="13" t="n">
        <f aca="false">D37+E37</f>
        <v>57</v>
      </c>
      <c r="G37" s="3" t="n">
        <f aca="false">IF(C37="",Parámetros!$B$9,IFERROR(VLOOKUP(C37,Parámetros!$A$20:$B$23,2,FALSE()),Parámetros!$B$9))</f>
        <v>0.14</v>
      </c>
      <c r="H37" s="14" t="n">
        <v>0.12</v>
      </c>
      <c r="I37" s="12" t="n">
        <v>75</v>
      </c>
      <c r="J37" s="13" t="n">
        <f aca="false">ROUNDUP((F37+Parámetros!$C$13)/(1-G37),0)</f>
        <v>96</v>
      </c>
      <c r="K37" s="13" t="n">
        <f aca="false">ROUNDUP((F37+Parámetros!$C$14)/(1-G37),0)</f>
        <v>102</v>
      </c>
      <c r="L37" s="13" t="n">
        <f aca="false">ROUNDUP((F37+Parámetros!$C$15)/(1-G37),0)</f>
        <v>110</v>
      </c>
      <c r="M37" s="13" t="n">
        <f aca="false">MAX(ROUNDUP((F37+I37)/(1-G37),0),Parámetros!$B$7)</f>
        <v>299</v>
      </c>
      <c r="N37" s="12" t="n">
        <v>133.66</v>
      </c>
      <c r="O37" s="12" t="n">
        <v>82</v>
      </c>
      <c r="P37" s="13" t="n">
        <f aca="false">Parámetros!$B$6</f>
        <v>1</v>
      </c>
      <c r="Q37" s="13" t="n">
        <f aca="false">IF(AND(ISNUMBER(O37),O37-P37&gt;=Parámetros!$B$7),M37,IF(J37&lt;Parámetros!$B$13,J37,IF(K37&lt;Parámetros!$B$14,K37,IF(L37&lt;Parámetros!$B$15,L37,M37))))</f>
        <v>96</v>
      </c>
      <c r="R37" s="13" t="n">
        <f aca="false">IF(AND(ISNUMBER(O37),O37-P37&gt;=Q37),O37-P37,Q37)</f>
        <v>96</v>
      </c>
      <c r="S37" s="3" t="n">
        <f aca="false">IF(ISNUMBER(O37),R37/O37-1,"")</f>
        <v>0.170731707317073</v>
      </c>
      <c r="T37" s="13" t="n">
        <f aca="false">VLOOKUP(R37,Parámetros!$A$13:$C$16,3,TRUE())</f>
        <v>25</v>
      </c>
      <c r="U37" s="13" t="n">
        <f aca="false">IF(R37&gt;=Parámetros!$B$7,I37,0)</f>
        <v>0</v>
      </c>
      <c r="V37" s="13" t="n">
        <f aca="false">R37*(1-G37)-T37-U37</f>
        <v>57.56</v>
      </c>
      <c r="W37" s="13" t="n">
        <f aca="false">V37-F37</f>
        <v>0.560000000000002</v>
      </c>
      <c r="X37" s="2" t="s">
        <v>13528</v>
      </c>
      <c r="Y37" s="2"/>
      <c r="Z37" s="13" t="n">
        <v>115</v>
      </c>
      <c r="AA37" s="2" t="s">
        <v>13518</v>
      </c>
    </row>
    <row r="38" customFormat="false" ht="15" hidden="false" customHeight="false" outlineLevel="0" collapsed="false">
      <c r="A38" s="8" t="s">
        <v>571</v>
      </c>
      <c r="B38" s="10" t="str">
        <f aca="false">'Layout Mercado Libre'!C38</f>
        <v>Tiras Reactivas Accu-Chek Performa 50 Piezas</v>
      </c>
      <c r="C38" s="10" t="str">
        <f aca="false">IFERROR(LEFT('Layout Mercado Libre'!E38,FIND(" &gt; ",'Layout Mercado Libre'!E38)-1),"")</f>
        <v>Salud y Equipamiento Médico</v>
      </c>
      <c r="D38" s="12" t="n">
        <v>280.9</v>
      </c>
      <c r="E38" s="13" t="n">
        <f aca="false">Parámetros!$B$5</f>
        <v>4</v>
      </c>
      <c r="F38" s="13" t="n">
        <f aca="false">D38+E38</f>
        <v>284.9</v>
      </c>
      <c r="G38" s="3" t="n">
        <f aca="false">IF(C38="",Parámetros!$B$9,IFERROR(VLOOKUP(C38,Parámetros!$A$20:$B$23,2,FALSE()),Parámetros!$B$9))</f>
        <v>0.14</v>
      </c>
      <c r="H38" s="14" t="n">
        <v>0.27</v>
      </c>
      <c r="I38" s="12" t="n">
        <v>75</v>
      </c>
      <c r="J38" s="13" t="n">
        <f aca="false">ROUNDUP((F38+Parámetros!$C$13)/(1-G38),0)</f>
        <v>361</v>
      </c>
      <c r="K38" s="13" t="n">
        <f aca="false">ROUNDUP((F38+Parámetros!$C$14)/(1-G38),0)</f>
        <v>367</v>
      </c>
      <c r="L38" s="13" t="n">
        <f aca="false">ROUNDUP((F38+Parámetros!$C$15)/(1-G38),0)</f>
        <v>375</v>
      </c>
      <c r="M38" s="13" t="n">
        <f aca="false">MAX(ROUNDUP((F38+I38)/(1-G38),0),Parámetros!$B$7)</f>
        <v>419</v>
      </c>
      <c r="N38" s="12" t="n">
        <v>546.43</v>
      </c>
      <c r="O38" s="12" t="n">
        <v>410</v>
      </c>
      <c r="P38" s="13" t="n">
        <f aca="false">Parámetros!$B$6</f>
        <v>1</v>
      </c>
      <c r="Q38" s="13" t="n">
        <f aca="false">IF(AND(ISNUMBER(O38),O38-P38&gt;=Parámetros!$B$7),M38,IF(J38&lt;Parámetros!$B$13,J38,IF(K38&lt;Parámetros!$B$14,K38,IF(L38&lt;Parámetros!$B$15,L38,M38))))</f>
        <v>419</v>
      </c>
      <c r="R38" s="13" t="n">
        <f aca="false">IF(AND(ISNUMBER(O38),O38-P38&gt;=Q38),O38-P38,Q38)</f>
        <v>419</v>
      </c>
      <c r="S38" s="3" t="n">
        <f aca="false">IF(ISNUMBER(O38),R38/O38-1,"")</f>
        <v>0.0219512195121951</v>
      </c>
      <c r="T38" s="13" t="n">
        <f aca="false">VLOOKUP(R38,Parámetros!$A$13:$C$16,3,TRUE())</f>
        <v>0</v>
      </c>
      <c r="U38" s="13" t="n">
        <f aca="false">IF(R38&gt;=Parámetros!$B$7,I38,0)</f>
        <v>75</v>
      </c>
      <c r="V38" s="13" t="n">
        <f aca="false">R38*(1-G38)-T38-U38</f>
        <v>285.34</v>
      </c>
      <c r="W38" s="13" t="n">
        <f aca="false">V38-F38</f>
        <v>0.439999999999998</v>
      </c>
      <c r="X38" s="2" t="s">
        <v>13506</v>
      </c>
      <c r="Y38" s="2"/>
      <c r="Z38" s="13" t="n">
        <v>521</v>
      </c>
      <c r="AA38" s="2" t="s">
        <v>13518</v>
      </c>
    </row>
    <row r="39" customFormat="false" ht="15" hidden="false" customHeight="false" outlineLevel="0" collapsed="false">
      <c r="A39" s="8" t="s">
        <v>583</v>
      </c>
      <c r="B39" s="10" t="str">
        <f aca="false">'Layout Mercado Libre'!C39</f>
        <v>Flanax 550 mg Naproxeno Sódico 30 Tabletas</v>
      </c>
      <c r="C39" s="10" t="str">
        <f aca="false">IFERROR(LEFT('Layout Mercado Libre'!E39,FIND(" &gt; ",'Layout Mercado Libre'!E39)-1),"")</f>
        <v>Salud y Equipamiento Médico</v>
      </c>
      <c r="D39" s="12" t="n">
        <v>318.72</v>
      </c>
      <c r="E39" s="13" t="n">
        <f aca="false">Parámetros!$B$5</f>
        <v>4</v>
      </c>
      <c r="F39" s="13" t="n">
        <f aca="false">D39+E39</f>
        <v>322.72</v>
      </c>
      <c r="G39" s="3" t="n">
        <f aca="false">IF(C39="",Parámetros!$B$9,IFERROR(VLOOKUP(C39,Parámetros!$A$20:$B$23,2,FALSE()),Parámetros!$B$9))</f>
        <v>0.14</v>
      </c>
      <c r="H39" s="14" t="n">
        <v>0.19</v>
      </c>
      <c r="I39" s="12" t="n">
        <v>75</v>
      </c>
      <c r="J39" s="13" t="n">
        <f aca="false">ROUNDUP((F39+Parámetros!$C$13)/(1-G39),0)</f>
        <v>405</v>
      </c>
      <c r="K39" s="13" t="n">
        <f aca="false">ROUNDUP((F39+Parámetros!$C$14)/(1-G39),0)</f>
        <v>411</v>
      </c>
      <c r="L39" s="13" t="n">
        <f aca="false">ROUNDUP((F39+Parámetros!$C$15)/(1-G39),0)</f>
        <v>419</v>
      </c>
      <c r="M39" s="13" t="n">
        <f aca="false">MAX(ROUNDUP((F39+I39)/(1-G39),0),Parámetros!$B$7)</f>
        <v>463</v>
      </c>
      <c r="N39" s="12" t="n">
        <v>546.88</v>
      </c>
      <c r="O39" s="12" t="n">
        <v>437.84</v>
      </c>
      <c r="P39" s="13" t="n">
        <f aca="false">Parámetros!$B$6</f>
        <v>1</v>
      </c>
      <c r="Q39" s="13" t="n">
        <f aca="false">IF(AND(ISNUMBER(O39),O39-P39&gt;=Parámetros!$B$7),M39,IF(J39&lt;Parámetros!$B$13,J39,IF(K39&lt;Parámetros!$B$14,K39,IF(L39&lt;Parámetros!$B$15,L39,M39))))</f>
        <v>463</v>
      </c>
      <c r="R39" s="13" t="n">
        <f aca="false">IF(AND(ISNUMBER(O39),O39-P39&gt;=Q39),O39-P39,Q39)</f>
        <v>463</v>
      </c>
      <c r="S39" s="3" t="n">
        <f aca="false">IF(ISNUMBER(O39),R39/O39-1,"")</f>
        <v>0.0574639137584507</v>
      </c>
      <c r="T39" s="13" t="n">
        <f aca="false">VLOOKUP(R39,Parámetros!$A$13:$C$16,3,TRUE())</f>
        <v>0</v>
      </c>
      <c r="U39" s="13" t="n">
        <f aca="false">IF(R39&gt;=Parámetros!$B$7,I39,0)</f>
        <v>75</v>
      </c>
      <c r="V39" s="13" t="n">
        <f aca="false">R39*(1-G39)-T39-U39</f>
        <v>323.18</v>
      </c>
      <c r="W39" s="13" t="n">
        <f aca="false">V39-F39</f>
        <v>0.45999999999998</v>
      </c>
      <c r="X39" s="2" t="s">
        <v>13501</v>
      </c>
      <c r="Y39" s="2"/>
      <c r="Z39" s="13" t="n">
        <v>519</v>
      </c>
      <c r="AA39" s="2" t="s">
        <v>13529</v>
      </c>
    </row>
    <row r="40" customFormat="false" ht="15" hidden="false" customHeight="false" outlineLevel="0" collapsed="false">
      <c r="A40" s="8" t="s">
        <v>594</v>
      </c>
      <c r="B40" s="10" t="str">
        <f aca="false">'Layout Mercado Libre'!C40</f>
        <v>Pañales para Adulto Diapro Gel Predoblados Unitalla 10 Pzas</v>
      </c>
      <c r="C40" s="10" t="str">
        <f aca="false">IFERROR(LEFT('Layout Mercado Libre'!E40,FIND(" &gt; ",'Layout Mercado Libre'!E40)-1),"")</f>
        <v>Salud y Equipamiento Médico</v>
      </c>
      <c r="D40" s="12" t="n">
        <v>59.9</v>
      </c>
      <c r="E40" s="13" t="n">
        <f aca="false">Parámetros!$B$5</f>
        <v>4</v>
      </c>
      <c r="F40" s="13" t="n">
        <f aca="false">D40+E40</f>
        <v>63.9</v>
      </c>
      <c r="G40" s="3" t="n">
        <f aca="false">IF(C40="",Parámetros!$B$9,IFERROR(VLOOKUP(C40,Parámetros!$A$20:$B$23,2,FALSE()),Parámetros!$B$9))</f>
        <v>0.14</v>
      </c>
      <c r="H40" s="14" t="n">
        <v>0.8</v>
      </c>
      <c r="I40" s="12" t="n">
        <v>90</v>
      </c>
      <c r="J40" s="13" t="n">
        <f aca="false">ROUNDUP((F40+Parámetros!$C$13)/(1-G40),0)</f>
        <v>104</v>
      </c>
      <c r="K40" s="13" t="n">
        <f aca="false">ROUNDUP((F40+Parámetros!$C$14)/(1-G40),0)</f>
        <v>110</v>
      </c>
      <c r="L40" s="13" t="n">
        <f aca="false">ROUNDUP((F40+Parámetros!$C$15)/(1-G40),0)</f>
        <v>118</v>
      </c>
      <c r="M40" s="13" t="n">
        <f aca="false">MAX(ROUNDUP((F40+I40)/(1-G40),0),Parámetros!$B$7)</f>
        <v>299</v>
      </c>
      <c r="N40" s="12" t="n">
        <v>179.38</v>
      </c>
      <c r="O40" s="12" t="n">
        <v>164</v>
      </c>
      <c r="P40" s="13" t="n">
        <f aca="false">Parámetros!$B$6</f>
        <v>1</v>
      </c>
      <c r="Q40" s="13" t="n">
        <f aca="false">IF(AND(ISNUMBER(O40),O40-P40&gt;=Parámetros!$B$7),M40,IF(J40&lt;Parámetros!$B$13,J40,IF(K40&lt;Parámetros!$B$14,K40,IF(L40&lt;Parámetros!$B$15,L40,M40))))</f>
        <v>110</v>
      </c>
      <c r="R40" s="13" t="n">
        <f aca="false">IF(AND(ISNUMBER(O40),O40-P40&gt;=Q40),O40-P40,Q40)</f>
        <v>163</v>
      </c>
      <c r="S40" s="3" t="n">
        <f aca="false">IF(ISNUMBER(O40),R40/O40-1,"")</f>
        <v>-0.00609756097560976</v>
      </c>
      <c r="T40" s="13" t="n">
        <f aca="false">VLOOKUP(R40,Parámetros!$A$13:$C$16,3,TRUE())</f>
        <v>37</v>
      </c>
      <c r="U40" s="13" t="n">
        <f aca="false">IF(R40&gt;=Parámetros!$B$7,I40,0)</f>
        <v>0</v>
      </c>
      <c r="V40" s="13" t="n">
        <f aca="false">R40*(1-G40)-T40-U40</f>
        <v>103.18</v>
      </c>
      <c r="W40" s="13" t="n">
        <f aca="false">V40-F40</f>
        <v>39.28</v>
      </c>
      <c r="X40" s="2" t="s">
        <v>13530</v>
      </c>
      <c r="Y40" s="2"/>
      <c r="Z40" s="13" t="n">
        <v>104</v>
      </c>
      <c r="AA40" s="2" t="s">
        <v>13518</v>
      </c>
    </row>
    <row r="41" customFormat="false" ht="15" hidden="false" customHeight="false" outlineLevel="0" collapsed="false">
      <c r="A41" s="8" t="s">
        <v>610</v>
      </c>
      <c r="B41" s="10" t="str">
        <f aca="false">'Layout Mercado Libre'!C41</f>
        <v>Crema Dental Colgate Luminous White Brilliant 22 ml</v>
      </c>
      <c r="C41" s="10" t="str">
        <f aca="false">IFERROR(LEFT('Layout Mercado Libre'!E41,FIND(" &gt; ",'Layout Mercado Libre'!E41)-1),"")</f>
        <v>Belleza y Cuidado Personal</v>
      </c>
      <c r="D41" s="12" t="n">
        <v>15.12</v>
      </c>
      <c r="E41" s="13" t="n">
        <f aca="false">Parámetros!$B$5</f>
        <v>4</v>
      </c>
      <c r="F41" s="13" t="n">
        <f aca="false">D41+E41</f>
        <v>19.12</v>
      </c>
      <c r="G41" s="3" t="n">
        <f aca="false">IF(C41="",Parámetros!$B$9,IFERROR(VLOOKUP(C41,Parámetros!$A$20:$B$23,2,FALSE()),Parámetros!$B$9))</f>
        <v>0.14</v>
      </c>
      <c r="H41" s="14" t="n">
        <v>0.08</v>
      </c>
      <c r="I41" s="12" t="n">
        <v>75</v>
      </c>
      <c r="J41" s="13" t="n">
        <f aca="false">ROUNDUP((F41+Parámetros!$C$13)/(1-G41),0)</f>
        <v>52</v>
      </c>
      <c r="K41" s="13" t="n">
        <f aca="false">ROUNDUP((F41+Parámetros!$C$14)/(1-G41),0)</f>
        <v>58</v>
      </c>
      <c r="L41" s="13" t="n">
        <f aca="false">ROUNDUP((F41+Parámetros!$C$15)/(1-G41),0)</f>
        <v>66</v>
      </c>
      <c r="M41" s="13" t="n">
        <f aca="false">MAX(ROUNDUP((F41+I41)/(1-G41),0),Parámetros!$B$7)</f>
        <v>299</v>
      </c>
      <c r="N41" s="12" t="n">
        <v>125.48</v>
      </c>
      <c r="O41" s="12" t="n">
        <v>69.5</v>
      </c>
      <c r="P41" s="13" t="n">
        <f aca="false">Parámetros!$B$6</f>
        <v>1</v>
      </c>
      <c r="Q41" s="13" t="n">
        <f aca="false">IF(AND(ISNUMBER(O41),O41-P41&gt;=Parámetros!$B$7),M41,IF(J41&lt;Parámetros!$B$13,J41,IF(K41&lt;Parámetros!$B$14,K41,IF(L41&lt;Parámetros!$B$15,L41,M41))))</f>
        <v>52</v>
      </c>
      <c r="R41" s="13" t="n">
        <f aca="false">IF(AND(ISNUMBER(O41),O41-P41&gt;=Q41),O41-P41,Q41)</f>
        <v>68.5</v>
      </c>
      <c r="S41" s="3" t="n">
        <f aca="false">IF(ISNUMBER(O41),R41/O41-1,"")</f>
        <v>-0.0143884892086331</v>
      </c>
      <c r="T41" s="13" t="n">
        <f aca="false">VLOOKUP(R41,Parámetros!$A$13:$C$16,3,TRUE())</f>
        <v>25</v>
      </c>
      <c r="U41" s="13" t="n">
        <f aca="false">IF(R41&gt;=Parámetros!$B$7,I41,0)</f>
        <v>0</v>
      </c>
      <c r="V41" s="13" t="n">
        <f aca="false">R41*(1-G41)-T41-U41</f>
        <v>33.91</v>
      </c>
      <c r="W41" s="13" t="n">
        <f aca="false">V41-F41</f>
        <v>14.79</v>
      </c>
      <c r="X41" s="2" t="s">
        <v>13531</v>
      </c>
      <c r="Y41" s="2"/>
      <c r="Z41" s="13" t="n">
        <v>40.5</v>
      </c>
      <c r="AA41" s="2" t="s">
        <v>13518</v>
      </c>
    </row>
    <row r="42" customFormat="false" ht="15" hidden="false" customHeight="false" outlineLevel="0" collapsed="false">
      <c r="A42" s="8" t="s">
        <v>626</v>
      </c>
      <c r="B42" s="10" t="str">
        <f aca="false">'Layout Mercado Libre'!C42</f>
        <v>Pañales Huggies UltraConfort Niño Etapa 5 40 Piezas</v>
      </c>
      <c r="C42" s="10" t="str">
        <f aca="false">IFERROR(LEFT('Layout Mercado Libre'!E42,FIND(" &gt; ",'Layout Mercado Libre'!E42)-1),"")</f>
        <v>Bebés</v>
      </c>
      <c r="D42" s="12" t="n">
        <v>218.47</v>
      </c>
      <c r="E42" s="13" t="n">
        <f aca="false">Parámetros!$B$5</f>
        <v>4</v>
      </c>
      <c r="F42" s="13" t="n">
        <f aca="false">D42+E42</f>
        <v>222.47</v>
      </c>
      <c r="G42" s="3" t="n">
        <f aca="false">IF(C42="",Parámetros!$B$9,IFERROR(VLOOKUP(C42,Parámetros!$A$20:$B$23,2,FALSE()),Parámetros!$B$9))</f>
        <v>0.15</v>
      </c>
      <c r="H42" s="14" t="n">
        <v>3.2</v>
      </c>
      <c r="I42" s="12" t="n">
        <v>125</v>
      </c>
      <c r="J42" s="13" t="n">
        <f aca="false">ROUNDUP((F42+Parámetros!$C$13)/(1-G42),0)</f>
        <v>292</v>
      </c>
      <c r="K42" s="13" t="n">
        <f aca="false">ROUNDUP((F42+Parámetros!$C$14)/(1-G42),0)</f>
        <v>298</v>
      </c>
      <c r="L42" s="13" t="n">
        <f aca="false">ROUNDUP((F42+Parámetros!$C$15)/(1-G42),0)</f>
        <v>306</v>
      </c>
      <c r="M42" s="13" t="n">
        <f aca="false">MAX(ROUNDUP((F42+I42)/(1-G42),0),Parámetros!$B$7)</f>
        <v>409</v>
      </c>
      <c r="N42" s="12" t="n">
        <v>815</v>
      </c>
      <c r="O42" s="12" t="n">
        <v>479</v>
      </c>
      <c r="P42" s="13" t="n">
        <f aca="false">Parámetros!$B$6</f>
        <v>1</v>
      </c>
      <c r="Q42" s="13" t="n">
        <f aca="false">IF(AND(ISNUMBER(O42),O42-P42&gt;=Parámetros!$B$7),M42,IF(J42&lt;Parámetros!$B$13,J42,IF(K42&lt;Parámetros!$B$14,K42,IF(L42&lt;Parámetros!$B$15,L42,M42))))</f>
        <v>409</v>
      </c>
      <c r="R42" s="13" t="n">
        <f aca="false">IF(AND(ISNUMBER(O42),O42-P42&gt;=Q42),O42-P42,Q42)</f>
        <v>478</v>
      </c>
      <c r="S42" s="3" t="n">
        <f aca="false">IF(ISNUMBER(O42),R42/O42-1,"")</f>
        <v>-0.0020876826722338</v>
      </c>
      <c r="T42" s="13" t="n">
        <f aca="false">VLOOKUP(R42,Parámetros!$A$13:$C$16,3,TRUE())</f>
        <v>0</v>
      </c>
      <c r="U42" s="13" t="n">
        <f aca="false">IF(R42&gt;=Parámetros!$B$7,I42,0)</f>
        <v>125</v>
      </c>
      <c r="V42" s="13" t="n">
        <f aca="false">R42*(1-G42)-T42-U42</f>
        <v>281.3</v>
      </c>
      <c r="W42" s="13" t="n">
        <f aca="false">V42-F42</f>
        <v>58.83</v>
      </c>
      <c r="X42" s="2" t="s">
        <v>13510</v>
      </c>
      <c r="Y42" s="2"/>
      <c r="Z42" s="13" t="n">
        <v>299</v>
      </c>
      <c r="AA42" s="2" t="s">
        <v>13518</v>
      </c>
    </row>
    <row r="43" customFormat="false" ht="15" hidden="false" customHeight="false" outlineLevel="0" collapsed="false">
      <c r="A43" s="8" t="s">
        <v>634</v>
      </c>
      <c r="B43" s="10" t="str">
        <f aca="false">'Layout Mercado Libre'!C43</f>
        <v>Panclasa 80 mg/80 mg Antiespasmódico 20 Cápsulas</v>
      </c>
      <c r="C43" s="10" t="str">
        <f aca="false">IFERROR(LEFT('Layout Mercado Libre'!E43,FIND(" &gt; ",'Layout Mercado Libre'!E43)-1),"")</f>
        <v>Salud y Equipamiento Médico</v>
      </c>
      <c r="D43" s="12" t="n">
        <v>178.19</v>
      </c>
      <c r="E43" s="13" t="n">
        <f aca="false">Parámetros!$B$5</f>
        <v>4</v>
      </c>
      <c r="F43" s="13" t="n">
        <f aca="false">D43+E43</f>
        <v>182.19</v>
      </c>
      <c r="G43" s="3" t="n">
        <f aca="false">IF(C43="",Parámetros!$B$9,IFERROR(VLOOKUP(C43,Parámetros!$A$20:$B$23,2,FALSE()),Parámetros!$B$9))</f>
        <v>0.14</v>
      </c>
      <c r="H43" s="14" t="n">
        <v>0.17</v>
      </c>
      <c r="I43" s="12" t="n">
        <v>75</v>
      </c>
      <c r="J43" s="13" t="n">
        <f aca="false">ROUNDUP((F43+Parámetros!$C$13)/(1-G43),0)</f>
        <v>241</v>
      </c>
      <c r="K43" s="13" t="n">
        <f aca="false">ROUNDUP((F43+Parámetros!$C$14)/(1-G43),0)</f>
        <v>247</v>
      </c>
      <c r="L43" s="13" t="n">
        <f aca="false">ROUNDUP((F43+Parámetros!$C$15)/(1-G43),0)</f>
        <v>255</v>
      </c>
      <c r="M43" s="13" t="n">
        <f aca="false">MAX(ROUNDUP((F43+I43)/(1-G43),0),Parámetros!$B$7)</f>
        <v>300</v>
      </c>
      <c r="N43" s="12" t="n">
        <v>406.05</v>
      </c>
      <c r="O43" s="12" t="n">
        <v>432</v>
      </c>
      <c r="P43" s="13" t="n">
        <f aca="false">Parámetros!$B$6</f>
        <v>1</v>
      </c>
      <c r="Q43" s="13" t="n">
        <f aca="false">IF(AND(ISNUMBER(O43),O43-P43&gt;=Parámetros!$B$7),M43,IF(J43&lt;Parámetros!$B$13,J43,IF(K43&lt;Parámetros!$B$14,K43,IF(L43&lt;Parámetros!$B$15,L43,M43))))</f>
        <v>300</v>
      </c>
      <c r="R43" s="13" t="n">
        <f aca="false">IF(AND(ISNUMBER(O43),O43-P43&gt;=Q43),O43-P43,Q43)</f>
        <v>431</v>
      </c>
      <c r="S43" s="3" t="n">
        <f aca="false">IF(ISNUMBER(O43),R43/O43-1,"")</f>
        <v>-0.00231481481481477</v>
      </c>
      <c r="T43" s="13" t="n">
        <f aca="false">VLOOKUP(R43,Parámetros!$A$13:$C$16,3,TRUE())</f>
        <v>0</v>
      </c>
      <c r="U43" s="13" t="n">
        <f aca="false">IF(R43&gt;=Parámetros!$B$7,I43,0)</f>
        <v>75</v>
      </c>
      <c r="V43" s="13" t="n">
        <f aca="false">R43*(1-G43)-T43-U43</f>
        <v>295.66</v>
      </c>
      <c r="W43" s="13" t="n">
        <f aca="false">V43-F43</f>
        <v>113.47</v>
      </c>
      <c r="X43" s="2" t="s">
        <v>13532</v>
      </c>
      <c r="Y43" s="2"/>
      <c r="Z43" s="13" t="n">
        <v>276.5</v>
      </c>
      <c r="AA43" s="2" t="s">
        <v>13518</v>
      </c>
    </row>
    <row r="44" customFormat="false" ht="15" hidden="false" customHeight="false" outlineLevel="0" collapsed="false">
      <c r="A44" s="8" t="s">
        <v>647</v>
      </c>
      <c r="B44" s="10" t="str">
        <f aca="false">'Layout Mercado Libre'!C44</f>
        <v>Tiras Reactivas Accu-Chek Instant 50 Piezas</v>
      </c>
      <c r="C44" s="10" t="str">
        <f aca="false">IFERROR(LEFT('Layout Mercado Libre'!E44,FIND(" &gt; ",'Layout Mercado Libre'!E44)-1),"")</f>
        <v>Salud y Equipamiento Médico</v>
      </c>
      <c r="D44" s="12" t="n">
        <v>235.85</v>
      </c>
      <c r="E44" s="13" t="n">
        <f aca="false">Parámetros!$B$5</f>
        <v>4</v>
      </c>
      <c r="F44" s="13" t="n">
        <f aca="false">D44+E44</f>
        <v>239.85</v>
      </c>
      <c r="G44" s="3" t="n">
        <f aca="false">IF(C44="",Parámetros!$B$9,IFERROR(VLOOKUP(C44,Parámetros!$A$20:$B$23,2,FALSE()),Parámetros!$B$9))</f>
        <v>0.14</v>
      </c>
      <c r="H44" s="14" t="n">
        <v>0.27</v>
      </c>
      <c r="I44" s="12" t="n">
        <v>75</v>
      </c>
      <c r="J44" s="13" t="n">
        <f aca="false">ROUNDUP((F44+Parámetros!$C$13)/(1-G44),0)</f>
        <v>308</v>
      </c>
      <c r="K44" s="13" t="n">
        <f aca="false">ROUNDUP((F44+Parámetros!$C$14)/(1-G44),0)</f>
        <v>314</v>
      </c>
      <c r="L44" s="13" t="n">
        <f aca="false">ROUNDUP((F44+Parámetros!$C$15)/(1-G44),0)</f>
        <v>322</v>
      </c>
      <c r="M44" s="13" t="n">
        <f aca="false">MAX(ROUNDUP((F44+I44)/(1-G44),0),Parámetros!$B$7)</f>
        <v>367</v>
      </c>
      <c r="N44" s="12"/>
      <c r="O44" s="12"/>
      <c r="P44" s="13" t="n">
        <f aca="false">Parámetros!$B$6</f>
        <v>1</v>
      </c>
      <c r="Q44" s="13" t="n">
        <f aca="false">IF(AND(ISNUMBER(O44),O44-P44&gt;=Parámetros!$B$7),M44,IF(J44&lt;Parámetros!$B$13,J44,IF(K44&lt;Parámetros!$B$14,K44,IF(L44&lt;Parámetros!$B$15,L44,M44))))</f>
        <v>367</v>
      </c>
      <c r="R44" s="13" t="n">
        <f aca="false">IF(AND(ISNUMBER(O44),O44-P44&gt;=Q44),O44-P44,Q44)</f>
        <v>367</v>
      </c>
      <c r="S44" s="3" t="str">
        <f aca="false">IF(ISNUMBER(O44),R44/O44-1,"")</f>
        <v/>
      </c>
      <c r="T44" s="13" t="n">
        <f aca="false">VLOOKUP(R44,Parámetros!$A$13:$C$16,3,TRUE())</f>
        <v>0</v>
      </c>
      <c r="U44" s="13" t="n">
        <f aca="false">IF(R44&gt;=Parámetros!$B$7,I44,0)</f>
        <v>75</v>
      </c>
      <c r="V44" s="13" t="n">
        <f aca="false">R44*(1-G44)-T44-U44</f>
        <v>240.62</v>
      </c>
      <c r="W44" s="13" t="n">
        <f aca="false">V44-F44</f>
        <v>0.77000000000001</v>
      </c>
      <c r="X44" s="2" t="s">
        <v>13506</v>
      </c>
      <c r="Y44" s="2"/>
      <c r="Z44" s="13" t="n">
        <v>428</v>
      </c>
      <c r="AA44" s="2" t="s">
        <v>13518</v>
      </c>
    </row>
    <row r="45" customFormat="false" ht="15" hidden="false" customHeight="false" outlineLevel="0" collapsed="false">
      <c r="A45" s="8" t="s">
        <v>657</v>
      </c>
      <c r="B45" s="10" t="str">
        <f aca="false">'Layout Mercado Libre'!C45</f>
        <v>Dolo-Neurobión Diclofenaco 50 mg Vitaminas B 10 Tabletas</v>
      </c>
      <c r="C45" s="10" t="str">
        <f aca="false">IFERROR(LEFT('Layout Mercado Libre'!E45,FIND(" &gt; ",'Layout Mercado Libre'!E45)-1),"")</f>
        <v>Salud y Equipamiento Médico</v>
      </c>
      <c r="D45" s="12" t="n">
        <v>160.79</v>
      </c>
      <c r="E45" s="13" t="n">
        <f aca="false">Parámetros!$B$5</f>
        <v>4</v>
      </c>
      <c r="F45" s="13" t="n">
        <f aca="false">D45+E45</f>
        <v>164.79</v>
      </c>
      <c r="G45" s="3" t="n">
        <f aca="false">IF(C45="",Parámetros!$B$9,IFERROR(VLOOKUP(C45,Parámetros!$A$20:$B$23,2,FALSE()),Parámetros!$B$9))</f>
        <v>0.14</v>
      </c>
      <c r="H45" s="14" t="n">
        <v>0.14</v>
      </c>
      <c r="I45" s="12" t="n">
        <v>75</v>
      </c>
      <c r="J45" s="13" t="n">
        <f aca="false">ROUNDUP((F45+Parámetros!$C$13)/(1-G45),0)</f>
        <v>221</v>
      </c>
      <c r="K45" s="13" t="n">
        <f aca="false">ROUNDUP((F45+Parámetros!$C$14)/(1-G45),0)</f>
        <v>227</v>
      </c>
      <c r="L45" s="13" t="n">
        <f aca="false">ROUNDUP((F45+Parámetros!$C$15)/(1-G45),0)</f>
        <v>235</v>
      </c>
      <c r="M45" s="13" t="n">
        <f aca="false">MAX(ROUNDUP((F45+I45)/(1-G45),0),Parámetros!$B$7)</f>
        <v>299</v>
      </c>
      <c r="N45" s="12" t="n">
        <v>337.59</v>
      </c>
      <c r="O45" s="12" t="n">
        <v>240.57</v>
      </c>
      <c r="P45" s="13" t="n">
        <f aca="false">Parámetros!$B$6</f>
        <v>1</v>
      </c>
      <c r="Q45" s="13" t="n">
        <f aca="false">IF(AND(ISNUMBER(O45),O45-P45&gt;=Parámetros!$B$7),M45,IF(J45&lt;Parámetros!$B$13,J45,IF(K45&lt;Parámetros!$B$14,K45,IF(L45&lt;Parámetros!$B$15,L45,M45))))</f>
        <v>235</v>
      </c>
      <c r="R45" s="13" t="n">
        <f aca="false">IF(AND(ISNUMBER(O45),O45-P45&gt;=Q45),O45-P45,Q45)</f>
        <v>239.57</v>
      </c>
      <c r="S45" s="3" t="n">
        <f aca="false">IF(ISNUMBER(O45),R45/O45-1,"")</f>
        <v>-0.00415679428025106</v>
      </c>
      <c r="T45" s="13" t="n">
        <f aca="false">VLOOKUP(R45,Parámetros!$A$13:$C$16,3,TRUE())</f>
        <v>37</v>
      </c>
      <c r="U45" s="13" t="n">
        <f aca="false">IF(R45&gt;=Parámetros!$B$7,I45,0)</f>
        <v>0</v>
      </c>
      <c r="V45" s="13" t="n">
        <f aca="false">R45*(1-G45)-T45-U45</f>
        <v>169.0302</v>
      </c>
      <c r="W45" s="13" t="n">
        <f aca="false">V45-F45</f>
        <v>4.24019999999999</v>
      </c>
      <c r="X45" s="2" t="s">
        <v>13533</v>
      </c>
      <c r="Y45" s="2"/>
      <c r="Z45" s="13" t="n">
        <v>199</v>
      </c>
      <c r="AA45" s="2" t="s">
        <v>13504</v>
      </c>
    </row>
    <row r="46" customFormat="false" ht="15" hidden="false" customHeight="false" outlineLevel="0" collapsed="false">
      <c r="A46" s="8" t="s">
        <v>665</v>
      </c>
      <c r="B46" s="10" t="str">
        <f aca="false">'Layout Mercado Libre'!C46</f>
        <v>Pañales KleenBebé Suavelastic Recién Nacido 40 Piezas</v>
      </c>
      <c r="C46" s="10" t="str">
        <f aca="false">IFERROR(LEFT('Layout Mercado Libre'!E46,FIND(" &gt; ",'Layout Mercado Libre'!E46)-1),"")</f>
        <v>Bebés</v>
      </c>
      <c r="D46" s="12" t="n">
        <v>96.47</v>
      </c>
      <c r="E46" s="13" t="n">
        <f aca="false">Parámetros!$B$5</f>
        <v>4</v>
      </c>
      <c r="F46" s="13" t="n">
        <f aca="false">D46+E46</f>
        <v>100.47</v>
      </c>
      <c r="G46" s="3" t="n">
        <f aca="false">IF(C46="",Parámetros!$B$9,IFERROR(VLOOKUP(C46,Parámetros!$A$20:$B$23,2,FALSE()),Parámetros!$B$9))</f>
        <v>0.15</v>
      </c>
      <c r="H46" s="14" t="n">
        <v>3.2</v>
      </c>
      <c r="I46" s="12" t="n">
        <v>125</v>
      </c>
      <c r="J46" s="13" t="n">
        <f aca="false">ROUNDUP((F46+Parámetros!$C$13)/(1-G46),0)</f>
        <v>148</v>
      </c>
      <c r="K46" s="13" t="n">
        <f aca="false">ROUNDUP((F46+Parámetros!$C$14)/(1-G46),0)</f>
        <v>154</v>
      </c>
      <c r="L46" s="13" t="n">
        <f aca="false">ROUNDUP((F46+Parámetros!$C$15)/(1-G46),0)</f>
        <v>162</v>
      </c>
      <c r="M46" s="13" t="n">
        <f aca="false">MAX(ROUNDUP((F46+I46)/(1-G46),0),Parámetros!$B$7)</f>
        <v>299</v>
      </c>
      <c r="N46" s="12" t="n">
        <v>190.48</v>
      </c>
      <c r="O46" s="12" t="n">
        <v>127.4</v>
      </c>
      <c r="P46" s="13" t="n">
        <f aca="false">Parámetros!$B$6</f>
        <v>1</v>
      </c>
      <c r="Q46" s="13" t="n">
        <f aca="false">IF(AND(ISNUMBER(O46),O46-P46&gt;=Parámetros!$B$7),M46,IF(J46&lt;Parámetros!$B$13,J46,IF(K46&lt;Parámetros!$B$14,K46,IF(L46&lt;Parámetros!$B$15,L46,M46))))</f>
        <v>162</v>
      </c>
      <c r="R46" s="13" t="n">
        <f aca="false">IF(AND(ISNUMBER(O46),O46-P46&gt;=Q46),O46-P46,Q46)</f>
        <v>162</v>
      </c>
      <c r="S46" s="3" t="n">
        <f aca="false">IF(ISNUMBER(O46),R46/O46-1,"")</f>
        <v>0.271585557299843</v>
      </c>
      <c r="T46" s="13" t="n">
        <f aca="false">VLOOKUP(R46,Parámetros!$A$13:$C$16,3,TRUE())</f>
        <v>37</v>
      </c>
      <c r="U46" s="13" t="n">
        <f aca="false">IF(R46&gt;=Parámetros!$B$7,I46,0)</f>
        <v>0</v>
      </c>
      <c r="V46" s="13" t="n">
        <f aca="false">R46*(1-G46)-T46-U46</f>
        <v>100.7</v>
      </c>
      <c r="W46" s="13" t="n">
        <f aca="false">V46-F46</f>
        <v>0.22999999999999</v>
      </c>
      <c r="X46" s="2" t="s">
        <v>13510</v>
      </c>
      <c r="Y46" s="2"/>
      <c r="Z46" s="13" t="n">
        <v>145</v>
      </c>
      <c r="AA46" s="2" t="s">
        <v>13504</v>
      </c>
    </row>
    <row r="47" customFormat="false" ht="15" hidden="false" customHeight="false" outlineLevel="0" collapsed="false">
      <c r="A47" s="8" t="s">
        <v>675</v>
      </c>
      <c r="B47" s="10" t="str">
        <f aca="false">'Layout Mercado Libre'!C47</f>
        <v>Hyabak Hialuronato de Sodio 0.15% Solución Oftálmica 10 ml</v>
      </c>
      <c r="C47" s="10" t="str">
        <f aca="false">IFERROR(LEFT('Layout Mercado Libre'!E47,FIND(" &gt; ",'Layout Mercado Libre'!E47)-1),"")</f>
        <v>Salud y Equipamiento Médico</v>
      </c>
      <c r="D47" s="12" t="n">
        <v>410.51</v>
      </c>
      <c r="E47" s="13" t="n">
        <f aca="false">Parámetros!$B$5</f>
        <v>4</v>
      </c>
      <c r="F47" s="13" t="n">
        <f aca="false">D47+E47</f>
        <v>414.51</v>
      </c>
      <c r="G47" s="3" t="n">
        <f aca="false">IF(C47="",Parámetros!$B$9,IFERROR(VLOOKUP(C47,Parámetros!$A$20:$B$23,2,FALSE()),Parámetros!$B$9))</f>
        <v>0.14</v>
      </c>
      <c r="H47" s="14" t="n">
        <v>0.06</v>
      </c>
      <c r="I47" s="12" t="n">
        <v>75</v>
      </c>
      <c r="J47" s="13" t="n">
        <f aca="false">ROUNDUP((F47+Parámetros!$C$13)/(1-G47),0)</f>
        <v>512</v>
      </c>
      <c r="K47" s="13" t="n">
        <f aca="false">ROUNDUP((F47+Parámetros!$C$14)/(1-G47),0)</f>
        <v>517</v>
      </c>
      <c r="L47" s="13" t="n">
        <f aca="false">ROUNDUP((F47+Parámetros!$C$15)/(1-G47),0)</f>
        <v>526</v>
      </c>
      <c r="M47" s="13" t="n">
        <f aca="false">MAX(ROUNDUP((F47+I47)/(1-G47),0),Parámetros!$B$7)</f>
        <v>570</v>
      </c>
      <c r="N47" s="12" t="n">
        <v>681.6</v>
      </c>
      <c r="O47" s="12" t="n">
        <v>790</v>
      </c>
      <c r="P47" s="13" t="n">
        <f aca="false">Parámetros!$B$6</f>
        <v>1</v>
      </c>
      <c r="Q47" s="13" t="n">
        <f aca="false">IF(AND(ISNUMBER(O47),O47-P47&gt;=Parámetros!$B$7),M47,IF(J47&lt;Parámetros!$B$13,J47,IF(K47&lt;Parámetros!$B$14,K47,IF(L47&lt;Parámetros!$B$15,L47,M47))))</f>
        <v>570</v>
      </c>
      <c r="R47" s="13" t="n">
        <f aca="false">IF(AND(ISNUMBER(O47),O47-P47&gt;=Q47),O47-P47,Q47)</f>
        <v>789</v>
      </c>
      <c r="S47" s="3" t="n">
        <f aca="false">IF(ISNUMBER(O47),R47/O47-1,"")</f>
        <v>-0.00126582278481013</v>
      </c>
      <c r="T47" s="13" t="n">
        <f aca="false">VLOOKUP(R47,Parámetros!$A$13:$C$16,3,TRUE())</f>
        <v>0</v>
      </c>
      <c r="U47" s="13" t="n">
        <f aca="false">IF(R47&gt;=Parámetros!$B$7,I47,0)</f>
        <v>75</v>
      </c>
      <c r="V47" s="13" t="n">
        <f aca="false">R47*(1-G47)-T47-U47</f>
        <v>603.54</v>
      </c>
      <c r="W47" s="13" t="n">
        <f aca="false">V47-F47</f>
        <v>189.03</v>
      </c>
      <c r="X47" s="2" t="s">
        <v>13525</v>
      </c>
      <c r="Y47" s="2"/>
      <c r="Z47" s="13" t="n">
        <v>560</v>
      </c>
      <c r="AA47" s="2" t="s">
        <v>13518</v>
      </c>
    </row>
    <row r="48" customFormat="false" ht="15" hidden="false" customHeight="false" outlineLevel="0" collapsed="false">
      <c r="A48" s="8" t="s">
        <v>686</v>
      </c>
      <c r="B48" s="10" t="str">
        <f aca="false">'Layout Mercado Libre'!C48</f>
        <v>Pañales Huggies UltraConfort Niña Etapa 4 40 Piezas</v>
      </c>
      <c r="C48" s="10" t="str">
        <f aca="false">IFERROR(LEFT('Layout Mercado Libre'!E48,FIND(" &gt; ",'Layout Mercado Libre'!E48)-1),"")</f>
        <v>Bebés</v>
      </c>
      <c r="D48" s="12" t="n">
        <v>196.65</v>
      </c>
      <c r="E48" s="13" t="n">
        <f aca="false">Parámetros!$B$5</f>
        <v>4</v>
      </c>
      <c r="F48" s="13" t="n">
        <f aca="false">D48+E48</f>
        <v>200.65</v>
      </c>
      <c r="G48" s="3" t="n">
        <f aca="false">IF(C48="",Parámetros!$B$9,IFERROR(VLOOKUP(C48,Parámetros!$A$20:$B$23,2,FALSE()),Parámetros!$B$9))</f>
        <v>0.15</v>
      </c>
      <c r="H48" s="14" t="n">
        <v>3.2</v>
      </c>
      <c r="I48" s="12" t="n">
        <v>125</v>
      </c>
      <c r="J48" s="13" t="n">
        <f aca="false">ROUNDUP((F48+Parámetros!$C$13)/(1-G48),0)</f>
        <v>266</v>
      </c>
      <c r="K48" s="13" t="n">
        <f aca="false">ROUNDUP((F48+Parámetros!$C$14)/(1-G48),0)</f>
        <v>272</v>
      </c>
      <c r="L48" s="13" t="n">
        <f aca="false">ROUNDUP((F48+Parámetros!$C$15)/(1-G48),0)</f>
        <v>280</v>
      </c>
      <c r="M48" s="13" t="n">
        <f aca="false">MAX(ROUNDUP((F48+I48)/(1-G48),0),Parámetros!$B$7)</f>
        <v>384</v>
      </c>
      <c r="N48" s="12" t="n">
        <v>713.07</v>
      </c>
      <c r="O48" s="12" t="n">
        <v>458</v>
      </c>
      <c r="P48" s="13" t="n">
        <f aca="false">Parámetros!$B$6</f>
        <v>1</v>
      </c>
      <c r="Q48" s="13" t="n">
        <f aca="false">IF(AND(ISNUMBER(O48),O48-P48&gt;=Parámetros!$B$7),M48,IF(J48&lt;Parámetros!$B$13,J48,IF(K48&lt;Parámetros!$B$14,K48,IF(L48&lt;Parámetros!$B$15,L48,M48))))</f>
        <v>384</v>
      </c>
      <c r="R48" s="13" t="n">
        <f aca="false">IF(AND(ISNUMBER(O48),O48-P48&gt;=Q48),O48-P48,Q48)</f>
        <v>457</v>
      </c>
      <c r="S48" s="3" t="n">
        <f aca="false">IF(ISNUMBER(O48),R48/O48-1,"")</f>
        <v>-0.00218340611353707</v>
      </c>
      <c r="T48" s="13" t="n">
        <f aca="false">VLOOKUP(R48,Parámetros!$A$13:$C$16,3,TRUE())</f>
        <v>0</v>
      </c>
      <c r="U48" s="13" t="n">
        <f aca="false">IF(R48&gt;=Parámetros!$B$7,I48,0)</f>
        <v>125</v>
      </c>
      <c r="V48" s="13" t="n">
        <f aca="false">R48*(1-G48)-T48-U48</f>
        <v>263.45</v>
      </c>
      <c r="W48" s="13" t="n">
        <f aca="false">V48-F48</f>
        <v>62.8</v>
      </c>
      <c r="X48" s="2" t="s">
        <v>13510</v>
      </c>
      <c r="Y48" s="2"/>
      <c r="Z48" s="13" t="n">
        <v>279</v>
      </c>
      <c r="AA48" s="2" t="s">
        <v>13518</v>
      </c>
    </row>
    <row r="49" customFormat="false" ht="15" hidden="false" customHeight="false" outlineLevel="0" collapsed="false">
      <c r="A49" s="8" t="s">
        <v>697</v>
      </c>
      <c r="B49" s="10" t="str">
        <f aca="false">'Layout Mercado Libre'!C49</f>
        <v>Jardianz Duo 12.5 mg/850 mg 60 Tabletas</v>
      </c>
      <c r="C49" s="10" t="str">
        <f aca="false">IFERROR(LEFT('Layout Mercado Libre'!E49,FIND(" &gt; ",'Layout Mercado Libre'!E49)-1),"")</f>
        <v>Salud y Equipamiento Médico</v>
      </c>
      <c r="D49" s="12" t="n">
        <v>1454.35</v>
      </c>
      <c r="E49" s="13" t="n">
        <f aca="false">Parámetros!$B$5</f>
        <v>4</v>
      </c>
      <c r="F49" s="13" t="n">
        <f aca="false">D49+E49</f>
        <v>1458.35</v>
      </c>
      <c r="G49" s="3" t="n">
        <f aca="false">IF(C49="",Parámetros!$B$9,IFERROR(VLOOKUP(C49,Parámetros!$A$20:$B$23,2,FALSE()),Parámetros!$B$9))</f>
        <v>0.14</v>
      </c>
      <c r="H49" s="14" t="n">
        <v>0.26</v>
      </c>
      <c r="I49" s="12" t="n">
        <v>75</v>
      </c>
      <c r="J49" s="13" t="n">
        <f aca="false">ROUNDUP((F49+Parámetros!$C$13)/(1-G49),0)</f>
        <v>1725</v>
      </c>
      <c r="K49" s="13" t="n">
        <f aca="false">ROUNDUP((F49+Parámetros!$C$14)/(1-G49),0)</f>
        <v>1731</v>
      </c>
      <c r="L49" s="13" t="n">
        <f aca="false">ROUNDUP((F49+Parámetros!$C$15)/(1-G49),0)</f>
        <v>1739</v>
      </c>
      <c r="M49" s="13" t="n">
        <f aca="false">MAX(ROUNDUP((F49+I49)/(1-G49),0),Parámetros!$B$7)</f>
        <v>1783</v>
      </c>
      <c r="N49" s="12" t="n">
        <v>2039.81</v>
      </c>
      <c r="O49" s="12" t="n">
        <v>2120</v>
      </c>
      <c r="P49" s="13" t="n">
        <f aca="false">Parámetros!$B$6</f>
        <v>1</v>
      </c>
      <c r="Q49" s="13" t="n">
        <f aca="false">IF(AND(ISNUMBER(O49),O49-P49&gt;=Parámetros!$B$7),M49,IF(J49&lt;Parámetros!$B$13,J49,IF(K49&lt;Parámetros!$B$14,K49,IF(L49&lt;Parámetros!$B$15,L49,M49))))</f>
        <v>1783</v>
      </c>
      <c r="R49" s="13" t="n">
        <f aca="false">IF(AND(ISNUMBER(O49),O49-P49&gt;=Q49),O49-P49,Q49)</f>
        <v>2119</v>
      </c>
      <c r="S49" s="3" t="n">
        <f aca="false">IF(ISNUMBER(O49),R49/O49-1,"")</f>
        <v>-0.000471698113207575</v>
      </c>
      <c r="T49" s="13" t="n">
        <f aca="false">VLOOKUP(R49,Parámetros!$A$13:$C$16,3,TRUE())</f>
        <v>0</v>
      </c>
      <c r="U49" s="13" t="n">
        <f aca="false">IF(R49&gt;=Parámetros!$B$7,I49,0)</f>
        <v>75</v>
      </c>
      <c r="V49" s="13" t="n">
        <f aca="false">R49*(1-G49)-T49-U49</f>
        <v>1747.34</v>
      </c>
      <c r="W49" s="13" t="n">
        <f aca="false">V49-F49</f>
        <v>288.99</v>
      </c>
      <c r="X49" s="2" t="s">
        <v>13534</v>
      </c>
      <c r="Y49" s="2"/>
      <c r="Z49" s="13" t="n">
        <v>2337</v>
      </c>
      <c r="AA49" s="2" t="s">
        <v>13512</v>
      </c>
    </row>
    <row r="50" customFormat="false" ht="15" hidden="false" customHeight="false" outlineLevel="0" collapsed="false">
      <c r="A50" s="8" t="s">
        <v>711</v>
      </c>
      <c r="B50" s="10" t="str">
        <f aca="false">'Layout Mercado Libre'!C50</f>
        <v>Pañales Huggies UltraConfort Unisex Recién Nacido 44 Piezas</v>
      </c>
      <c r="C50" s="10" t="str">
        <f aca="false">IFERROR(LEFT('Layout Mercado Libre'!E50,FIND(" &gt; ",'Layout Mercado Libre'!E50)-1),"")</f>
        <v>Bebés</v>
      </c>
      <c r="D50" s="12" t="n">
        <v>118.93</v>
      </c>
      <c r="E50" s="13" t="n">
        <f aca="false">Parámetros!$B$5</f>
        <v>4</v>
      </c>
      <c r="F50" s="13" t="n">
        <f aca="false">D50+E50</f>
        <v>122.93</v>
      </c>
      <c r="G50" s="3" t="n">
        <f aca="false">IF(C50="",Parámetros!$B$9,IFERROR(VLOOKUP(C50,Parámetros!$A$20:$B$23,2,FALSE()),Parámetros!$B$9))</f>
        <v>0.15</v>
      </c>
      <c r="H50" s="14" t="n">
        <v>3.52</v>
      </c>
      <c r="I50" s="12" t="n">
        <v>125</v>
      </c>
      <c r="J50" s="13" t="n">
        <f aca="false">ROUNDUP((F50+Parámetros!$C$13)/(1-G50),0)</f>
        <v>175</v>
      </c>
      <c r="K50" s="13" t="n">
        <f aca="false">ROUNDUP((F50+Parámetros!$C$14)/(1-G50),0)</f>
        <v>180</v>
      </c>
      <c r="L50" s="13" t="n">
        <f aca="false">ROUNDUP((F50+Parámetros!$C$15)/(1-G50),0)</f>
        <v>189</v>
      </c>
      <c r="M50" s="13" t="n">
        <f aca="false">MAX(ROUNDUP((F50+I50)/(1-G50),0),Parámetros!$B$7)</f>
        <v>299</v>
      </c>
      <c r="N50" s="12" t="n">
        <v>262.37</v>
      </c>
      <c r="O50" s="12" t="n">
        <v>193.12</v>
      </c>
      <c r="P50" s="13" t="n">
        <f aca="false">Parámetros!$B$6</f>
        <v>1</v>
      </c>
      <c r="Q50" s="13" t="n">
        <f aca="false">IF(AND(ISNUMBER(O50),O50-P50&gt;=Parámetros!$B$7),M50,IF(J50&lt;Parámetros!$B$13,J50,IF(K50&lt;Parámetros!$B$14,K50,IF(L50&lt;Parámetros!$B$15,L50,M50))))</f>
        <v>189</v>
      </c>
      <c r="R50" s="13" t="n">
        <f aca="false">IF(AND(ISNUMBER(O50),O50-P50&gt;=Q50),O50-P50,Q50)</f>
        <v>192.12</v>
      </c>
      <c r="S50" s="3" t="n">
        <f aca="false">IF(ISNUMBER(O50),R50/O50-1,"")</f>
        <v>-0.00517812758906378</v>
      </c>
      <c r="T50" s="13" t="n">
        <f aca="false">VLOOKUP(R50,Parámetros!$A$13:$C$16,3,TRUE())</f>
        <v>37</v>
      </c>
      <c r="U50" s="13" t="n">
        <f aca="false">IF(R50&gt;=Parámetros!$B$7,I50,0)</f>
        <v>0</v>
      </c>
      <c r="V50" s="13" t="n">
        <f aca="false">R50*(1-G50)-T50-U50</f>
        <v>126.302</v>
      </c>
      <c r="W50" s="13" t="n">
        <f aca="false">V50-F50</f>
        <v>3.37199999999999</v>
      </c>
      <c r="X50" s="2" t="s">
        <v>13513</v>
      </c>
      <c r="Y50" s="2"/>
      <c r="Z50" s="13" t="n">
        <v>206.55</v>
      </c>
      <c r="AA50" s="2" t="s">
        <v>13504</v>
      </c>
    </row>
    <row r="51" customFormat="false" ht="15" hidden="false" customHeight="false" outlineLevel="0" collapsed="false">
      <c r="A51" s="8" t="s">
        <v>720</v>
      </c>
      <c r="B51" s="10" t="str">
        <f aca="false">'Layout Mercado Libre'!C51</f>
        <v>Bactrim F 800 mg/160 mg 15 Tabletas</v>
      </c>
      <c r="C51" s="10" t="str">
        <f aca="false">IFERROR(LEFT('Layout Mercado Libre'!E51,FIND(" &gt; ",'Layout Mercado Libre'!E51)-1),"")</f>
        <v>Salud y Equipamiento Médico</v>
      </c>
      <c r="D51" s="12" t="n">
        <v>330.44</v>
      </c>
      <c r="E51" s="13" t="n">
        <f aca="false">Parámetros!$B$5</f>
        <v>4</v>
      </c>
      <c r="F51" s="13" t="n">
        <f aca="false">D51+E51</f>
        <v>334.44</v>
      </c>
      <c r="G51" s="3" t="n">
        <f aca="false">IF(C51="",Parámetros!$B$9,IFERROR(VLOOKUP(C51,Parámetros!$A$20:$B$23,2,FALSE()),Parámetros!$B$9))</f>
        <v>0.14</v>
      </c>
      <c r="H51" s="14" t="n">
        <v>0.15</v>
      </c>
      <c r="I51" s="12" t="n">
        <v>75</v>
      </c>
      <c r="J51" s="13" t="n">
        <f aca="false">ROUNDUP((F51+Parámetros!$C$13)/(1-G51),0)</f>
        <v>418</v>
      </c>
      <c r="K51" s="13" t="n">
        <f aca="false">ROUNDUP((F51+Parámetros!$C$14)/(1-G51),0)</f>
        <v>424</v>
      </c>
      <c r="L51" s="13" t="n">
        <f aca="false">ROUNDUP((F51+Parámetros!$C$15)/(1-G51),0)</f>
        <v>432</v>
      </c>
      <c r="M51" s="13" t="n">
        <f aca="false">MAX(ROUNDUP((F51+I51)/(1-G51),0),Parámetros!$B$7)</f>
        <v>477</v>
      </c>
      <c r="N51" s="12"/>
      <c r="O51" s="12"/>
      <c r="P51" s="13" t="n">
        <f aca="false">Parámetros!$B$6</f>
        <v>1</v>
      </c>
      <c r="Q51" s="13" t="n">
        <f aca="false">IF(AND(ISNUMBER(O51),O51-P51&gt;=Parámetros!$B$7),M51,IF(J51&lt;Parámetros!$B$13,J51,IF(K51&lt;Parámetros!$B$14,K51,IF(L51&lt;Parámetros!$B$15,L51,M51))))</f>
        <v>477</v>
      </c>
      <c r="R51" s="13" t="n">
        <f aca="false">IF(AND(ISNUMBER(O51),O51-P51&gt;=Q51),O51-P51,Q51)</f>
        <v>477</v>
      </c>
      <c r="S51" s="3" t="str">
        <f aca="false">IF(ISNUMBER(O51),R51/O51-1,"")</f>
        <v/>
      </c>
      <c r="T51" s="13" t="n">
        <f aca="false">VLOOKUP(R51,Parámetros!$A$13:$C$16,3,TRUE())</f>
        <v>0</v>
      </c>
      <c r="U51" s="13" t="n">
        <f aca="false">IF(R51&gt;=Parámetros!$B$7,I51,0)</f>
        <v>75</v>
      </c>
      <c r="V51" s="13" t="n">
        <f aca="false">R51*(1-G51)-T51-U51</f>
        <v>335.22</v>
      </c>
      <c r="W51" s="13" t="n">
        <f aca="false">V51-F51</f>
        <v>0.779999999999973</v>
      </c>
      <c r="X51" s="2" t="s">
        <v>13535</v>
      </c>
      <c r="Y51" s="2"/>
      <c r="Z51" s="13" t="n">
        <v>408</v>
      </c>
      <c r="AA51" s="2" t="s">
        <v>13518</v>
      </c>
    </row>
    <row r="52" customFormat="false" ht="15" hidden="false" customHeight="false" outlineLevel="0" collapsed="false">
      <c r="A52" s="8" t="s">
        <v>730</v>
      </c>
      <c r="B52" s="10" t="str">
        <f aca="false">'Layout Mercado Libre'!C52</f>
        <v>Dolo-Neurobión Forte Diclofenaco y Vitaminas B 30 Tabletas</v>
      </c>
      <c r="C52" s="10" t="str">
        <f aca="false">IFERROR(LEFT('Layout Mercado Libre'!E52,FIND(" &gt; ",'Layout Mercado Libre'!E52)-1),"")</f>
        <v>Salud y Equipamiento Médico</v>
      </c>
      <c r="D52" s="12" t="n">
        <v>452.89</v>
      </c>
      <c r="E52" s="13" t="n">
        <f aca="false">Parámetros!$B$5</f>
        <v>4</v>
      </c>
      <c r="F52" s="13" t="n">
        <f aca="false">D52+E52</f>
        <v>456.89</v>
      </c>
      <c r="G52" s="3" t="n">
        <f aca="false">IF(C52="",Parámetros!$B$9,IFERROR(VLOOKUP(C52,Parámetros!$A$20:$B$23,2,FALSE()),Parámetros!$B$9))</f>
        <v>0.14</v>
      </c>
      <c r="H52" s="14" t="n">
        <v>0.19</v>
      </c>
      <c r="I52" s="12" t="n">
        <v>75</v>
      </c>
      <c r="J52" s="13" t="n">
        <f aca="false">ROUNDUP((F52+Parámetros!$C$13)/(1-G52),0)</f>
        <v>561</v>
      </c>
      <c r="K52" s="13" t="n">
        <f aca="false">ROUNDUP((F52+Parámetros!$C$14)/(1-G52),0)</f>
        <v>567</v>
      </c>
      <c r="L52" s="13" t="n">
        <f aca="false">ROUNDUP((F52+Parámetros!$C$15)/(1-G52),0)</f>
        <v>575</v>
      </c>
      <c r="M52" s="13" t="n">
        <f aca="false">MAX(ROUNDUP((F52+I52)/(1-G52),0),Parámetros!$B$7)</f>
        <v>619</v>
      </c>
      <c r="N52" s="12" t="n">
        <v>713.75</v>
      </c>
      <c r="O52" s="12" t="n">
        <v>685.99</v>
      </c>
      <c r="P52" s="13" t="n">
        <f aca="false">Parámetros!$B$6</f>
        <v>1</v>
      </c>
      <c r="Q52" s="13" t="n">
        <f aca="false">IF(AND(ISNUMBER(O52),O52-P52&gt;=Parámetros!$B$7),M52,IF(J52&lt;Parámetros!$B$13,J52,IF(K52&lt;Parámetros!$B$14,K52,IF(L52&lt;Parámetros!$B$15,L52,M52))))</f>
        <v>619</v>
      </c>
      <c r="R52" s="13" t="n">
        <f aca="false">IF(AND(ISNUMBER(O52),O52-P52&gt;=Q52),O52-P52,Q52)</f>
        <v>684.99</v>
      </c>
      <c r="S52" s="3" t="n">
        <f aca="false">IF(ISNUMBER(O52),R52/O52-1,"")</f>
        <v>-0.00145774719748104</v>
      </c>
      <c r="T52" s="13" t="n">
        <f aca="false">VLOOKUP(R52,Parámetros!$A$13:$C$16,3,TRUE())</f>
        <v>0</v>
      </c>
      <c r="U52" s="13" t="n">
        <f aca="false">IF(R52&gt;=Parámetros!$B$7,I52,0)</f>
        <v>75</v>
      </c>
      <c r="V52" s="13" t="n">
        <f aca="false">R52*(1-G52)-T52-U52</f>
        <v>514.0914</v>
      </c>
      <c r="W52" s="13" t="n">
        <f aca="false">V52-F52</f>
        <v>57.2014</v>
      </c>
      <c r="X52" s="2" t="s">
        <v>13501</v>
      </c>
      <c r="Y52" s="2"/>
      <c r="Z52" s="13" t="n">
        <v>624.76</v>
      </c>
      <c r="AA52" s="2" t="s">
        <v>13504</v>
      </c>
    </row>
    <row r="53" customFormat="false" ht="15" hidden="false" customHeight="false" outlineLevel="0" collapsed="false">
      <c r="A53" s="8" t="s">
        <v>739</v>
      </c>
      <c r="B53" s="10" t="str">
        <f aca="false">'Layout Mercado Libre'!C53</f>
        <v>Flanax Naproxeno Sódico 550 mg 12 Tabletas</v>
      </c>
      <c r="C53" s="10" t="str">
        <f aca="false">IFERROR(LEFT('Layout Mercado Libre'!E53,FIND(" &gt; ",'Layout Mercado Libre'!E53)-1),"")</f>
        <v>Salud y Equipamiento Médico</v>
      </c>
      <c r="D53" s="12" t="n">
        <v>176.38</v>
      </c>
      <c r="E53" s="13" t="n">
        <f aca="false">Parámetros!$B$5</f>
        <v>4</v>
      </c>
      <c r="F53" s="13" t="n">
        <f aca="false">D53+E53</f>
        <v>180.38</v>
      </c>
      <c r="G53" s="3" t="n">
        <f aca="false">IF(C53="",Parámetros!$B$9,IFERROR(VLOOKUP(C53,Parámetros!$A$20:$B$23,2,FALSE()),Parámetros!$B$9))</f>
        <v>0.14</v>
      </c>
      <c r="H53" s="14" t="n">
        <v>0.15</v>
      </c>
      <c r="I53" s="12" t="n">
        <v>75</v>
      </c>
      <c r="J53" s="13" t="n">
        <f aca="false">ROUNDUP((F53+Parámetros!$C$13)/(1-G53),0)</f>
        <v>239</v>
      </c>
      <c r="K53" s="13" t="n">
        <f aca="false">ROUNDUP((F53+Parámetros!$C$14)/(1-G53),0)</f>
        <v>245</v>
      </c>
      <c r="L53" s="13" t="n">
        <f aca="false">ROUNDUP((F53+Parámetros!$C$15)/(1-G53),0)</f>
        <v>253</v>
      </c>
      <c r="M53" s="13" t="n">
        <f aca="false">MAX(ROUNDUP((F53+I53)/(1-G53),0),Parámetros!$B$7)</f>
        <v>299</v>
      </c>
      <c r="N53" s="12" t="n">
        <v>340.5</v>
      </c>
      <c r="O53" s="12" t="n">
        <v>198.32</v>
      </c>
      <c r="P53" s="13" t="n">
        <f aca="false">Parámetros!$B$6</f>
        <v>1</v>
      </c>
      <c r="Q53" s="13" t="n">
        <f aca="false">IF(AND(ISNUMBER(O53),O53-P53&gt;=Parámetros!$B$7),M53,IF(J53&lt;Parámetros!$B$13,J53,IF(K53&lt;Parámetros!$B$14,K53,IF(L53&lt;Parámetros!$B$15,L53,M53))))</f>
        <v>253</v>
      </c>
      <c r="R53" s="13" t="n">
        <f aca="false">IF(AND(ISNUMBER(O53),O53-P53&gt;=Q53),O53-P53,Q53)</f>
        <v>253</v>
      </c>
      <c r="S53" s="3" t="n">
        <f aca="false">IF(ISNUMBER(O53),R53/O53-1,"")</f>
        <v>0.275716014521985</v>
      </c>
      <c r="T53" s="13" t="n">
        <f aca="false">VLOOKUP(R53,Parámetros!$A$13:$C$16,3,TRUE())</f>
        <v>37</v>
      </c>
      <c r="U53" s="13" t="n">
        <f aca="false">IF(R53&gt;=Parámetros!$B$7,I53,0)</f>
        <v>0</v>
      </c>
      <c r="V53" s="13" t="n">
        <f aca="false">R53*(1-G53)-T53-U53</f>
        <v>180.58</v>
      </c>
      <c r="W53" s="13" t="n">
        <f aca="false">V53-F53</f>
        <v>0.199999999999989</v>
      </c>
      <c r="X53" s="2" t="s">
        <v>13536</v>
      </c>
      <c r="Y53" s="2"/>
      <c r="Z53" s="13" t="n">
        <v>199</v>
      </c>
      <c r="AA53" s="2" t="s">
        <v>13537</v>
      </c>
    </row>
    <row r="54" customFormat="false" ht="15" hidden="false" customHeight="false" outlineLevel="0" collapsed="false">
      <c r="A54" s="8" t="s">
        <v>748</v>
      </c>
      <c r="B54" s="10" t="str">
        <f aca="false">'Layout Mercado Libre'!C54</f>
        <v>Eucaliptine Guayacol 100 mg 10 Ampolletas de 1 ml</v>
      </c>
      <c r="C54" s="10" t="str">
        <f aca="false">IFERROR(LEFT('Layout Mercado Libre'!E54,FIND(" &gt; ",'Layout Mercado Libre'!E54)-1),"")</f>
        <v>Salud y Equipamiento Médico</v>
      </c>
      <c r="D54" s="12" t="n">
        <v>245.03</v>
      </c>
      <c r="E54" s="13" t="n">
        <f aca="false">Parámetros!$B$5</f>
        <v>4</v>
      </c>
      <c r="F54" s="13" t="n">
        <f aca="false">D54+E54</f>
        <v>249.03</v>
      </c>
      <c r="G54" s="3" t="n">
        <f aca="false">IF(C54="",Parámetros!$B$9,IFERROR(VLOOKUP(C54,Parámetros!$A$20:$B$23,2,FALSE()),Parámetros!$B$9))</f>
        <v>0.14</v>
      </c>
      <c r="H54" s="14" t="n">
        <v>0.3</v>
      </c>
      <c r="I54" s="12" t="n">
        <v>75</v>
      </c>
      <c r="J54" s="13" t="n">
        <f aca="false">ROUNDUP((F54+Parámetros!$C$13)/(1-G54),0)</f>
        <v>319</v>
      </c>
      <c r="K54" s="13" t="n">
        <f aca="false">ROUNDUP((F54+Parámetros!$C$14)/(1-G54),0)</f>
        <v>325</v>
      </c>
      <c r="L54" s="13" t="n">
        <f aca="false">ROUNDUP((F54+Parámetros!$C$15)/(1-G54),0)</f>
        <v>333</v>
      </c>
      <c r="M54" s="13" t="n">
        <f aca="false">MAX(ROUNDUP((F54+I54)/(1-G54),0),Parámetros!$B$7)</f>
        <v>377</v>
      </c>
      <c r="N54" s="12" t="n">
        <v>545.73</v>
      </c>
      <c r="O54" s="12" t="n">
        <v>461</v>
      </c>
      <c r="P54" s="13" t="n">
        <f aca="false">Parámetros!$B$6</f>
        <v>1</v>
      </c>
      <c r="Q54" s="13" t="n">
        <f aca="false">IF(AND(ISNUMBER(O54),O54-P54&gt;=Parámetros!$B$7),M54,IF(J54&lt;Parámetros!$B$13,J54,IF(K54&lt;Parámetros!$B$14,K54,IF(L54&lt;Parámetros!$B$15,L54,M54))))</f>
        <v>377</v>
      </c>
      <c r="R54" s="13" t="n">
        <f aca="false">IF(AND(ISNUMBER(O54),O54-P54&gt;=Q54),O54-P54,Q54)</f>
        <v>460</v>
      </c>
      <c r="S54" s="3" t="n">
        <f aca="false">IF(ISNUMBER(O54),R54/O54-1,"")</f>
        <v>-0.00216919739696309</v>
      </c>
      <c r="T54" s="13" t="n">
        <f aca="false">VLOOKUP(R54,Parámetros!$A$13:$C$16,3,TRUE())</f>
        <v>0</v>
      </c>
      <c r="U54" s="13" t="n">
        <f aca="false">IF(R54&gt;=Parámetros!$B$7,I54,0)</f>
        <v>75</v>
      </c>
      <c r="V54" s="13" t="n">
        <f aca="false">R54*(1-G54)-T54-U54</f>
        <v>320.6</v>
      </c>
      <c r="W54" s="13" t="n">
        <f aca="false">V54-F54</f>
        <v>71.57</v>
      </c>
      <c r="X54" s="2" t="s">
        <v>13538</v>
      </c>
      <c r="Y54" s="2"/>
      <c r="Z54" s="13" t="n">
        <v>390</v>
      </c>
      <c r="AA54" s="2" t="s">
        <v>13519</v>
      </c>
    </row>
    <row r="55" customFormat="false" ht="15" hidden="false" customHeight="false" outlineLevel="0" collapsed="false">
      <c r="A55" s="8" t="s">
        <v>767</v>
      </c>
      <c r="B55" s="10" t="str">
        <f aca="false">'Layout Mercado Libre'!C55</f>
        <v>Dolo-Neurobión Forte DC Inyectable Jeringa Prellenada 3 ml</v>
      </c>
      <c r="C55" s="10" t="str">
        <f aca="false">IFERROR(LEFT('Layout Mercado Libre'!E55,FIND(" &gt; ",'Layout Mercado Libre'!E55)-1),"")</f>
        <v>Salud y Equipamiento Médico</v>
      </c>
      <c r="D55" s="12" t="n">
        <v>293.8</v>
      </c>
      <c r="E55" s="13" t="n">
        <f aca="false">Parámetros!$B$5</f>
        <v>4</v>
      </c>
      <c r="F55" s="13" t="n">
        <f aca="false">D55+E55</f>
        <v>297.8</v>
      </c>
      <c r="G55" s="3" t="n">
        <f aca="false">IF(C55="",Parámetros!$B$9,IFERROR(VLOOKUP(C55,Parámetros!$A$20:$B$23,2,FALSE()),Parámetros!$B$9))</f>
        <v>0.14</v>
      </c>
      <c r="H55" s="14" t="n">
        <v>0.09</v>
      </c>
      <c r="I55" s="12" t="n">
        <v>75</v>
      </c>
      <c r="J55" s="13" t="n">
        <f aca="false">ROUNDUP((F55+Parámetros!$C$13)/(1-G55),0)</f>
        <v>376</v>
      </c>
      <c r="K55" s="13" t="n">
        <f aca="false">ROUNDUP((F55+Parámetros!$C$14)/(1-G55),0)</f>
        <v>382</v>
      </c>
      <c r="L55" s="13" t="n">
        <f aca="false">ROUNDUP((F55+Parámetros!$C$15)/(1-G55),0)</f>
        <v>390</v>
      </c>
      <c r="M55" s="13" t="n">
        <f aca="false">MAX(ROUNDUP((F55+I55)/(1-G55),0),Parámetros!$B$7)</f>
        <v>434</v>
      </c>
      <c r="N55" s="12" t="n">
        <v>591.61</v>
      </c>
      <c r="O55" s="12" t="n">
        <v>429</v>
      </c>
      <c r="P55" s="13" t="n">
        <f aca="false">Parámetros!$B$6</f>
        <v>1</v>
      </c>
      <c r="Q55" s="13" t="n">
        <f aca="false">IF(AND(ISNUMBER(O55),O55-P55&gt;=Parámetros!$B$7),M55,IF(J55&lt;Parámetros!$B$13,J55,IF(K55&lt;Parámetros!$B$14,K55,IF(L55&lt;Parámetros!$B$15,L55,M55))))</f>
        <v>434</v>
      </c>
      <c r="R55" s="13" t="n">
        <f aca="false">IF(AND(ISNUMBER(O55),O55-P55&gt;=Q55),O55-P55,Q55)</f>
        <v>434</v>
      </c>
      <c r="S55" s="3" t="n">
        <f aca="false">IF(ISNUMBER(O55),R55/O55-1,"")</f>
        <v>0.0116550116550116</v>
      </c>
      <c r="T55" s="13" t="n">
        <f aca="false">VLOOKUP(R55,Parámetros!$A$13:$C$16,3,TRUE())</f>
        <v>0</v>
      </c>
      <c r="U55" s="13" t="n">
        <f aca="false">IF(R55&gt;=Parámetros!$B$7,I55,0)</f>
        <v>75</v>
      </c>
      <c r="V55" s="13" t="n">
        <f aca="false">R55*(1-G55)-T55-U55</f>
        <v>298.24</v>
      </c>
      <c r="W55" s="13" t="n">
        <f aca="false">V55-F55</f>
        <v>0.439999999999998</v>
      </c>
      <c r="X55" s="2" t="s">
        <v>13539</v>
      </c>
      <c r="Y55" s="2"/>
      <c r="Z55" s="13" t="n">
        <v>415.5</v>
      </c>
      <c r="AA55" s="2" t="s">
        <v>13523</v>
      </c>
    </row>
    <row r="56" customFormat="false" ht="15" hidden="false" customHeight="false" outlineLevel="0" collapsed="false">
      <c r="A56" s="8" t="s">
        <v>776</v>
      </c>
      <c r="B56" s="10" t="str">
        <f aca="false">'Layout Mercado Libre'!C56</f>
        <v>Pañales Huggies Ultra Confort Unisex Etapa 2 44 Piezas</v>
      </c>
      <c r="C56" s="10" t="str">
        <f aca="false">IFERROR(LEFT('Layout Mercado Libre'!E56,FIND(" &gt; ",'Layout Mercado Libre'!E56)-1),"")</f>
        <v>Bebés</v>
      </c>
      <c r="D56" s="12" t="n">
        <v>143.72</v>
      </c>
      <c r="E56" s="13" t="n">
        <f aca="false">Parámetros!$B$5</f>
        <v>4</v>
      </c>
      <c r="F56" s="13" t="n">
        <f aca="false">D56+E56</f>
        <v>147.72</v>
      </c>
      <c r="G56" s="3" t="n">
        <f aca="false">IF(C56="",Parámetros!$B$9,IFERROR(VLOOKUP(C56,Parámetros!$A$20:$B$23,2,FALSE()),Parámetros!$B$9))</f>
        <v>0.15</v>
      </c>
      <c r="H56" s="14" t="n">
        <v>3.52</v>
      </c>
      <c r="I56" s="12" t="n">
        <v>125</v>
      </c>
      <c r="J56" s="13" t="n">
        <f aca="false">ROUNDUP((F56+Parámetros!$C$13)/(1-G56),0)</f>
        <v>204</v>
      </c>
      <c r="K56" s="13" t="n">
        <f aca="false">ROUNDUP((F56+Parámetros!$C$14)/(1-G56),0)</f>
        <v>210</v>
      </c>
      <c r="L56" s="13" t="n">
        <f aca="false">ROUNDUP((F56+Parámetros!$C$15)/(1-G56),0)</f>
        <v>218</v>
      </c>
      <c r="M56" s="13" t="n">
        <f aca="false">MAX(ROUNDUP((F56+I56)/(1-G56),0),Parámetros!$B$7)</f>
        <v>321</v>
      </c>
      <c r="N56" s="12" t="n">
        <v>414.09</v>
      </c>
      <c r="O56" s="12" t="n">
        <v>360</v>
      </c>
      <c r="P56" s="13" t="n">
        <f aca="false">Parámetros!$B$6</f>
        <v>1</v>
      </c>
      <c r="Q56" s="13" t="n">
        <f aca="false">IF(AND(ISNUMBER(O56),O56-P56&gt;=Parámetros!$B$7),M56,IF(J56&lt;Parámetros!$B$13,J56,IF(K56&lt;Parámetros!$B$14,K56,IF(L56&lt;Parámetros!$B$15,L56,M56))))</f>
        <v>321</v>
      </c>
      <c r="R56" s="13" t="n">
        <f aca="false">IF(AND(ISNUMBER(O56),O56-P56&gt;=Q56),O56-P56,Q56)</f>
        <v>359</v>
      </c>
      <c r="S56" s="3" t="n">
        <f aca="false">IF(ISNUMBER(O56),R56/O56-1,"")</f>
        <v>-0.00277777777777777</v>
      </c>
      <c r="T56" s="13" t="n">
        <f aca="false">VLOOKUP(R56,Parámetros!$A$13:$C$16,3,TRUE())</f>
        <v>0</v>
      </c>
      <c r="U56" s="13" t="n">
        <f aca="false">IF(R56&gt;=Parámetros!$B$7,I56,0)</f>
        <v>125</v>
      </c>
      <c r="V56" s="13" t="n">
        <f aca="false">R56*(1-G56)-T56-U56</f>
        <v>180.15</v>
      </c>
      <c r="W56" s="13" t="n">
        <f aca="false">V56-F56</f>
        <v>32.43</v>
      </c>
      <c r="X56" s="2" t="s">
        <v>13513</v>
      </c>
      <c r="Y56" s="2"/>
      <c r="Z56" s="13" t="n">
        <v>195.3</v>
      </c>
      <c r="AA56" s="2" t="s">
        <v>13523</v>
      </c>
    </row>
    <row r="57" customFormat="false" ht="15" hidden="false" customHeight="false" outlineLevel="0" collapsed="false">
      <c r="A57" s="8" t="s">
        <v>786</v>
      </c>
      <c r="B57" s="10" t="str">
        <f aca="false">'Layout Mercado Libre'!C57</f>
        <v>Neuroflax Cobamamida Tiocolchicósido 20/4 mg 3 Ampolletas</v>
      </c>
      <c r="C57" s="10" t="str">
        <f aca="false">IFERROR(LEFT('Layout Mercado Libre'!E57,FIND(" &gt; ",'Layout Mercado Libre'!E57)-1),"")</f>
        <v>Salud y Equipamiento Médico</v>
      </c>
      <c r="D57" s="12" t="n">
        <v>915.03</v>
      </c>
      <c r="E57" s="13" t="n">
        <f aca="false">Parámetros!$B$5</f>
        <v>4</v>
      </c>
      <c r="F57" s="13" t="n">
        <f aca="false">D57+E57</f>
        <v>919.03</v>
      </c>
      <c r="G57" s="3" t="n">
        <f aca="false">IF(C57="",Parámetros!$B$9,IFERROR(VLOOKUP(C57,Parámetros!$A$20:$B$23,2,FALSE()),Parámetros!$B$9))</f>
        <v>0.14</v>
      </c>
      <c r="H57" s="14" t="n">
        <v>0.17</v>
      </c>
      <c r="I57" s="12" t="n">
        <v>75</v>
      </c>
      <c r="J57" s="13" t="n">
        <f aca="false">ROUNDUP((F57+Parámetros!$C$13)/(1-G57),0)</f>
        <v>1098</v>
      </c>
      <c r="K57" s="13" t="n">
        <f aca="false">ROUNDUP((F57+Parámetros!$C$14)/(1-G57),0)</f>
        <v>1104</v>
      </c>
      <c r="L57" s="13" t="n">
        <f aca="false">ROUNDUP((F57+Parámetros!$C$15)/(1-G57),0)</f>
        <v>1112</v>
      </c>
      <c r="M57" s="13" t="n">
        <f aca="false">MAX(ROUNDUP((F57+I57)/(1-G57),0),Parámetros!$B$7)</f>
        <v>1156</v>
      </c>
      <c r="N57" s="12" t="n">
        <v>1738.19</v>
      </c>
      <c r="O57" s="12" t="n">
        <v>1503.28</v>
      </c>
      <c r="P57" s="13" t="n">
        <f aca="false">Parámetros!$B$6</f>
        <v>1</v>
      </c>
      <c r="Q57" s="13" t="n">
        <f aca="false">IF(AND(ISNUMBER(O57),O57-P57&gt;=Parámetros!$B$7),M57,IF(J57&lt;Parámetros!$B$13,J57,IF(K57&lt;Parámetros!$B$14,K57,IF(L57&lt;Parámetros!$B$15,L57,M57))))</f>
        <v>1156</v>
      </c>
      <c r="R57" s="13" t="n">
        <f aca="false">IF(AND(ISNUMBER(O57),O57-P57&gt;=Q57),O57-P57,Q57)</f>
        <v>1502.28</v>
      </c>
      <c r="S57" s="3" t="n">
        <f aca="false">IF(ISNUMBER(O57),R57/O57-1,"")</f>
        <v>-0.00066521206960779</v>
      </c>
      <c r="T57" s="13" t="n">
        <f aca="false">VLOOKUP(R57,Parámetros!$A$13:$C$16,3,TRUE())</f>
        <v>0</v>
      </c>
      <c r="U57" s="13" t="n">
        <f aca="false">IF(R57&gt;=Parámetros!$B$7,I57,0)</f>
        <v>75</v>
      </c>
      <c r="V57" s="13" t="n">
        <f aca="false">R57*(1-G57)-T57-U57</f>
        <v>1216.9608</v>
      </c>
      <c r="W57" s="13" t="n">
        <f aca="false">V57-F57</f>
        <v>297.9308</v>
      </c>
      <c r="X57" s="2" t="s">
        <v>13540</v>
      </c>
      <c r="Y57" s="2"/>
      <c r="Z57" s="13" t="n">
        <v>1187</v>
      </c>
      <c r="AA57" s="2" t="s">
        <v>13500</v>
      </c>
    </row>
    <row r="58" customFormat="false" ht="15" hidden="false" customHeight="false" outlineLevel="0" collapsed="false">
      <c r="A58" s="8" t="s">
        <v>799</v>
      </c>
      <c r="B58" s="10" t="str">
        <f aca="false">'Layout Mercado Libre'!C58</f>
        <v>Dexabión DC Solución Inyectable 3 Jeringas Prellenadas 3 ml</v>
      </c>
      <c r="C58" s="10" t="str">
        <f aca="false">IFERROR(LEFT('Layout Mercado Libre'!E58,FIND(" &gt; ",'Layout Mercado Libre'!E58)-1),"")</f>
        <v>Salud y Equipamiento Médico</v>
      </c>
      <c r="D58" s="12" t="n">
        <v>414.41</v>
      </c>
      <c r="E58" s="13" t="n">
        <f aca="false">Parámetros!$B$5</f>
        <v>4</v>
      </c>
      <c r="F58" s="13" t="n">
        <f aca="false">D58+E58</f>
        <v>418.41</v>
      </c>
      <c r="G58" s="3" t="n">
        <f aca="false">IF(C58="",Parámetros!$B$9,IFERROR(VLOOKUP(C58,Parámetros!$A$20:$B$23,2,FALSE()),Parámetros!$B$9))</f>
        <v>0.14</v>
      </c>
      <c r="H58" s="14" t="n">
        <v>0.11</v>
      </c>
      <c r="I58" s="12" t="n">
        <v>75</v>
      </c>
      <c r="J58" s="13" t="n">
        <f aca="false">ROUNDUP((F58+Parámetros!$C$13)/(1-G58),0)</f>
        <v>516</v>
      </c>
      <c r="K58" s="13" t="n">
        <f aca="false">ROUNDUP((F58+Parámetros!$C$14)/(1-G58),0)</f>
        <v>522</v>
      </c>
      <c r="L58" s="13" t="n">
        <f aca="false">ROUNDUP((F58+Parámetros!$C$15)/(1-G58),0)</f>
        <v>530</v>
      </c>
      <c r="M58" s="13" t="n">
        <f aca="false">MAX(ROUNDUP((F58+I58)/(1-G58),0),Parámetros!$B$7)</f>
        <v>574</v>
      </c>
      <c r="N58" s="12" t="n">
        <v>754.78</v>
      </c>
      <c r="O58" s="12" t="n">
        <v>599</v>
      </c>
      <c r="P58" s="13" t="n">
        <f aca="false">Parámetros!$B$6</f>
        <v>1</v>
      </c>
      <c r="Q58" s="13" t="n">
        <f aca="false">IF(AND(ISNUMBER(O58),O58-P58&gt;=Parámetros!$B$7),M58,IF(J58&lt;Parámetros!$B$13,J58,IF(K58&lt;Parámetros!$B$14,K58,IF(L58&lt;Parámetros!$B$15,L58,M58))))</f>
        <v>574</v>
      </c>
      <c r="R58" s="13" t="n">
        <f aca="false">IF(AND(ISNUMBER(O58),O58-P58&gt;=Q58),O58-P58,Q58)</f>
        <v>598</v>
      </c>
      <c r="S58" s="3" t="n">
        <f aca="false">IF(ISNUMBER(O58),R58/O58-1,"")</f>
        <v>-0.001669449081803</v>
      </c>
      <c r="T58" s="13" t="n">
        <f aca="false">VLOOKUP(R58,Parámetros!$A$13:$C$16,3,TRUE())</f>
        <v>0</v>
      </c>
      <c r="U58" s="13" t="n">
        <f aca="false">IF(R58&gt;=Parámetros!$B$7,I58,0)</f>
        <v>75</v>
      </c>
      <c r="V58" s="13" t="n">
        <f aca="false">R58*(1-G58)-T58-U58</f>
        <v>439.28</v>
      </c>
      <c r="W58" s="13" t="n">
        <f aca="false">V58-F58</f>
        <v>20.8699999999999</v>
      </c>
      <c r="X58" s="2" t="s">
        <v>13517</v>
      </c>
      <c r="Y58" s="2"/>
      <c r="Z58" s="13" t="n">
        <v>593.5</v>
      </c>
      <c r="AA58" s="2" t="s">
        <v>13523</v>
      </c>
    </row>
    <row r="59" customFormat="false" ht="15" hidden="false" customHeight="false" outlineLevel="0" collapsed="false">
      <c r="A59" s="8" t="s">
        <v>812</v>
      </c>
      <c r="B59" s="10" t="str">
        <f aca="false">'Layout Mercado Libre'!C59</f>
        <v>Pañales Huggies Ultra Confort Niño Etapa 4 40 Piezas</v>
      </c>
      <c r="C59" s="10" t="str">
        <f aca="false">IFERROR(LEFT('Layout Mercado Libre'!E59,FIND(" &gt; ",'Layout Mercado Libre'!E59)-1),"")</f>
        <v>Bebés</v>
      </c>
      <c r="D59" s="12" t="n">
        <v>196.65</v>
      </c>
      <c r="E59" s="13" t="n">
        <f aca="false">Parámetros!$B$5</f>
        <v>4</v>
      </c>
      <c r="F59" s="13" t="n">
        <f aca="false">D59+E59</f>
        <v>200.65</v>
      </c>
      <c r="G59" s="3" t="n">
        <f aca="false">IF(C59="",Parámetros!$B$9,IFERROR(VLOOKUP(C59,Parámetros!$A$20:$B$23,2,FALSE()),Parámetros!$B$9))</f>
        <v>0.15</v>
      </c>
      <c r="H59" s="14" t="n">
        <v>3.2</v>
      </c>
      <c r="I59" s="12" t="n">
        <v>125</v>
      </c>
      <c r="J59" s="13" t="n">
        <f aca="false">ROUNDUP((F59+Parámetros!$C$13)/(1-G59),0)</f>
        <v>266</v>
      </c>
      <c r="K59" s="13" t="n">
        <f aca="false">ROUNDUP((F59+Parámetros!$C$14)/(1-G59),0)</f>
        <v>272</v>
      </c>
      <c r="L59" s="13" t="n">
        <f aca="false">ROUNDUP((F59+Parámetros!$C$15)/(1-G59),0)</f>
        <v>280</v>
      </c>
      <c r="M59" s="13" t="n">
        <f aca="false">MAX(ROUNDUP((F59+I59)/(1-G59),0),Parámetros!$B$7)</f>
        <v>384</v>
      </c>
      <c r="N59" s="12" t="n">
        <v>764.5</v>
      </c>
      <c r="O59" s="12" t="n">
        <v>458</v>
      </c>
      <c r="P59" s="13" t="n">
        <f aca="false">Parámetros!$B$6</f>
        <v>1</v>
      </c>
      <c r="Q59" s="13" t="n">
        <f aca="false">IF(AND(ISNUMBER(O59),O59-P59&gt;=Parámetros!$B$7),M59,IF(J59&lt;Parámetros!$B$13,J59,IF(K59&lt;Parámetros!$B$14,K59,IF(L59&lt;Parámetros!$B$15,L59,M59))))</f>
        <v>384</v>
      </c>
      <c r="R59" s="13" t="n">
        <f aca="false">IF(AND(ISNUMBER(O59),O59-P59&gt;=Q59),O59-P59,Q59)</f>
        <v>457</v>
      </c>
      <c r="S59" s="3" t="n">
        <f aca="false">IF(ISNUMBER(O59),R59/O59-1,"")</f>
        <v>-0.00218340611353707</v>
      </c>
      <c r="T59" s="13" t="n">
        <f aca="false">VLOOKUP(R59,Parámetros!$A$13:$C$16,3,TRUE())</f>
        <v>0</v>
      </c>
      <c r="U59" s="13" t="n">
        <f aca="false">IF(R59&gt;=Parámetros!$B$7,I59,0)</f>
        <v>125</v>
      </c>
      <c r="V59" s="13" t="n">
        <f aca="false">R59*(1-G59)-T59-U59</f>
        <v>263.45</v>
      </c>
      <c r="W59" s="13" t="n">
        <f aca="false">V59-F59</f>
        <v>62.8</v>
      </c>
      <c r="X59" s="2" t="s">
        <v>13510</v>
      </c>
      <c r="Y59" s="2"/>
      <c r="Z59" s="13" t="n">
        <v>279</v>
      </c>
      <c r="AA59" s="2" t="s">
        <v>13518</v>
      </c>
    </row>
    <row r="60" customFormat="false" ht="15" hidden="false" customHeight="false" outlineLevel="0" collapsed="false">
      <c r="A60" s="8" t="s">
        <v>821</v>
      </c>
      <c r="B60" s="10" t="str">
        <f aca="false">'Layout Mercado Libre'!C60</f>
        <v>Treda Neomicina Caolín Pectina 20 Tabletas</v>
      </c>
      <c r="C60" s="10" t="str">
        <f aca="false">IFERROR(LEFT('Layout Mercado Libre'!E60,FIND(" &gt; ",'Layout Mercado Libre'!E60)-1),"")</f>
        <v>Salud y Equipamiento Médico</v>
      </c>
      <c r="D60" s="12" t="n">
        <v>135</v>
      </c>
      <c r="E60" s="13" t="n">
        <f aca="false">Parámetros!$B$5</f>
        <v>4</v>
      </c>
      <c r="F60" s="13" t="n">
        <f aca="false">D60+E60</f>
        <v>139</v>
      </c>
      <c r="G60" s="3" t="n">
        <f aca="false">IF(C60="",Parámetros!$B$9,IFERROR(VLOOKUP(C60,Parámetros!$A$20:$B$23,2,FALSE()),Parámetros!$B$9))</f>
        <v>0.14</v>
      </c>
      <c r="H60" s="14" t="n">
        <v>0.17</v>
      </c>
      <c r="I60" s="12" t="n">
        <v>75</v>
      </c>
      <c r="J60" s="13" t="n">
        <f aca="false">ROUNDUP((F60+Parámetros!$C$13)/(1-G60),0)</f>
        <v>191</v>
      </c>
      <c r="K60" s="13" t="n">
        <f aca="false">ROUNDUP((F60+Parámetros!$C$14)/(1-G60),0)</f>
        <v>197</v>
      </c>
      <c r="L60" s="13" t="n">
        <f aca="false">ROUNDUP((F60+Parámetros!$C$15)/(1-G60),0)</f>
        <v>205</v>
      </c>
      <c r="M60" s="13" t="n">
        <f aca="false">MAX(ROUNDUP((F60+I60)/(1-G60),0),Parámetros!$B$7)</f>
        <v>299</v>
      </c>
      <c r="N60" s="12" t="n">
        <v>224.32</v>
      </c>
      <c r="O60" s="12" t="n">
        <v>141</v>
      </c>
      <c r="P60" s="13" t="n">
        <f aca="false">Parámetros!$B$6</f>
        <v>1</v>
      </c>
      <c r="Q60" s="13" t="n">
        <f aca="false">IF(AND(ISNUMBER(O60),O60-P60&gt;=Parámetros!$B$7),M60,IF(J60&lt;Parámetros!$B$13,J60,IF(K60&lt;Parámetros!$B$14,K60,IF(L60&lt;Parámetros!$B$15,L60,M60))))</f>
        <v>205</v>
      </c>
      <c r="R60" s="13" t="n">
        <f aca="false">IF(AND(ISNUMBER(O60),O60-P60&gt;=Q60),O60-P60,Q60)</f>
        <v>205</v>
      </c>
      <c r="S60" s="3" t="n">
        <f aca="false">IF(ISNUMBER(O60),R60/O60-1,"")</f>
        <v>0.453900709219858</v>
      </c>
      <c r="T60" s="13" t="n">
        <f aca="false">VLOOKUP(R60,Parámetros!$A$13:$C$16,3,TRUE())</f>
        <v>37</v>
      </c>
      <c r="U60" s="13" t="n">
        <f aca="false">IF(R60&gt;=Parámetros!$B$7,I60,0)</f>
        <v>0</v>
      </c>
      <c r="V60" s="13" t="n">
        <f aca="false">R60*(1-G60)-T60-U60</f>
        <v>139.3</v>
      </c>
      <c r="W60" s="13" t="n">
        <f aca="false">V60-F60</f>
        <v>0.300000000000011</v>
      </c>
      <c r="X60" s="2" t="s">
        <v>13521</v>
      </c>
      <c r="Y60" s="2"/>
      <c r="Z60" s="13" t="n">
        <v>160.65</v>
      </c>
      <c r="AA60" s="2" t="s">
        <v>13518</v>
      </c>
    </row>
    <row r="61" customFormat="false" ht="15" hidden="false" customHeight="false" outlineLevel="0" collapsed="false">
      <c r="A61" s="8" t="s">
        <v>833</v>
      </c>
      <c r="B61" s="10" t="str">
        <f aca="false">'Layout Mercado Libre'!C61</f>
        <v>Pañales Huggies UltraConfort Niño Etapa 7 40 Piezas</v>
      </c>
      <c r="C61" s="10" t="str">
        <f aca="false">IFERROR(LEFT('Layout Mercado Libre'!E61,FIND(" &gt; ",'Layout Mercado Libre'!E61)-1),"")</f>
        <v>Bebés</v>
      </c>
      <c r="D61" s="12" t="n">
        <v>269.84</v>
      </c>
      <c r="E61" s="13" t="n">
        <f aca="false">Parámetros!$B$5</f>
        <v>4</v>
      </c>
      <c r="F61" s="13" t="n">
        <f aca="false">D61+E61</f>
        <v>273.84</v>
      </c>
      <c r="G61" s="3" t="n">
        <f aca="false">IF(C61="",Parámetros!$B$9,IFERROR(VLOOKUP(C61,Parámetros!$A$20:$B$23,2,FALSE()),Parámetros!$B$9))</f>
        <v>0.15</v>
      </c>
      <c r="H61" s="14" t="n">
        <v>3.2</v>
      </c>
      <c r="I61" s="12" t="n">
        <v>125</v>
      </c>
      <c r="J61" s="13" t="n">
        <f aca="false">ROUNDUP((F61+Parámetros!$C$13)/(1-G61),0)</f>
        <v>352</v>
      </c>
      <c r="K61" s="13" t="n">
        <f aca="false">ROUNDUP((F61+Parámetros!$C$14)/(1-G61),0)</f>
        <v>358</v>
      </c>
      <c r="L61" s="13" t="n">
        <f aca="false">ROUNDUP((F61+Parámetros!$C$15)/(1-G61),0)</f>
        <v>366</v>
      </c>
      <c r="M61" s="13" t="n">
        <f aca="false">MAX(ROUNDUP((F61+I61)/(1-G61),0),Parámetros!$B$7)</f>
        <v>470</v>
      </c>
      <c r="N61" s="12" t="n">
        <v>834.16</v>
      </c>
      <c r="O61" s="12" t="n">
        <v>853.65</v>
      </c>
      <c r="P61" s="13" t="n">
        <f aca="false">Parámetros!$B$6</f>
        <v>1</v>
      </c>
      <c r="Q61" s="13" t="n">
        <f aca="false">IF(AND(ISNUMBER(O61),O61-P61&gt;=Parámetros!$B$7),M61,IF(J61&lt;Parámetros!$B$13,J61,IF(K61&lt;Parámetros!$B$14,K61,IF(L61&lt;Parámetros!$B$15,L61,M61))))</f>
        <v>470</v>
      </c>
      <c r="R61" s="13" t="n">
        <f aca="false">IF(AND(ISNUMBER(O61),O61-P61&gt;=Q61),O61-P61,Q61)</f>
        <v>852.65</v>
      </c>
      <c r="S61" s="3" t="n">
        <f aca="false">IF(ISNUMBER(O61),R61/O61-1,"")</f>
        <v>-0.00117144028583138</v>
      </c>
      <c r="T61" s="13" t="n">
        <f aca="false">VLOOKUP(R61,Parámetros!$A$13:$C$16,3,TRUE())</f>
        <v>0</v>
      </c>
      <c r="U61" s="13" t="n">
        <f aca="false">IF(R61&gt;=Parámetros!$B$7,I61,0)</f>
        <v>125</v>
      </c>
      <c r="V61" s="13" t="n">
        <f aca="false">R61*(1-G61)-T61-U61</f>
        <v>599.7525</v>
      </c>
      <c r="W61" s="13" t="n">
        <f aca="false">V61-F61</f>
        <v>325.9125</v>
      </c>
      <c r="X61" s="2" t="s">
        <v>13510</v>
      </c>
      <c r="Y61" s="2"/>
      <c r="Z61" s="13" t="n">
        <v>319</v>
      </c>
      <c r="AA61" s="2" t="s">
        <v>13518</v>
      </c>
    </row>
    <row r="62" customFormat="false" ht="15" hidden="false" customHeight="false" outlineLevel="0" collapsed="false">
      <c r="A62" s="8" t="s">
        <v>841</v>
      </c>
      <c r="B62" s="10" t="str">
        <f aca="false">'Layout Mercado Libre'!C62</f>
        <v>Gasa Simple Estéril Dibar 10 x 10 cm 100 Piezas</v>
      </c>
      <c r="C62" s="10" t="str">
        <f aca="false">IFERROR(LEFT('Layout Mercado Libre'!E62,FIND(" &gt; ",'Layout Mercado Libre'!E62)-1),"")</f>
        <v>Salud y Equipamiento Médico</v>
      </c>
      <c r="D62" s="12" t="n">
        <v>95.4</v>
      </c>
      <c r="E62" s="13" t="n">
        <f aca="false">Parámetros!$B$5</f>
        <v>4</v>
      </c>
      <c r="F62" s="13" t="n">
        <f aca="false">D62+E62</f>
        <v>99.4</v>
      </c>
      <c r="G62" s="3" t="n">
        <f aca="false">IF(C62="",Parámetros!$B$9,IFERROR(VLOOKUP(C62,Parámetros!$A$20:$B$23,2,FALSE()),Parámetros!$B$9))</f>
        <v>0.14</v>
      </c>
      <c r="H62" s="14" t="n">
        <v>0.75</v>
      </c>
      <c r="I62" s="12" t="n">
        <v>90</v>
      </c>
      <c r="J62" s="13" t="n">
        <f aca="false">ROUNDUP((F62+Parámetros!$C$13)/(1-G62),0)</f>
        <v>145</v>
      </c>
      <c r="K62" s="13" t="n">
        <f aca="false">ROUNDUP((F62+Parámetros!$C$14)/(1-G62),0)</f>
        <v>151</v>
      </c>
      <c r="L62" s="13" t="n">
        <f aca="false">ROUNDUP((F62+Parámetros!$C$15)/(1-G62),0)</f>
        <v>159</v>
      </c>
      <c r="M62" s="13" t="n">
        <f aca="false">MAX(ROUNDUP((F62+I62)/(1-G62),0),Parámetros!$B$7)</f>
        <v>299</v>
      </c>
      <c r="N62" s="12" t="n">
        <v>263.92</v>
      </c>
      <c r="O62" s="12" t="n">
        <v>190</v>
      </c>
      <c r="P62" s="13" t="n">
        <f aca="false">Parámetros!$B$6</f>
        <v>1</v>
      </c>
      <c r="Q62" s="13" t="n">
        <f aca="false">IF(AND(ISNUMBER(O62),O62-P62&gt;=Parámetros!$B$7),M62,IF(J62&lt;Parámetros!$B$13,J62,IF(K62&lt;Parámetros!$B$14,K62,IF(L62&lt;Parámetros!$B$15,L62,M62))))</f>
        <v>159</v>
      </c>
      <c r="R62" s="13" t="n">
        <f aca="false">IF(AND(ISNUMBER(O62),O62-P62&gt;=Q62),O62-P62,Q62)</f>
        <v>189</v>
      </c>
      <c r="S62" s="3" t="n">
        <f aca="false">IF(ISNUMBER(O62),R62/O62-1,"")</f>
        <v>-0.00526315789473686</v>
      </c>
      <c r="T62" s="13" t="n">
        <f aca="false">VLOOKUP(R62,Parámetros!$A$13:$C$16,3,TRUE())</f>
        <v>37</v>
      </c>
      <c r="U62" s="13" t="n">
        <f aca="false">IF(R62&gt;=Parámetros!$B$7,I62,0)</f>
        <v>0</v>
      </c>
      <c r="V62" s="13" t="n">
        <f aca="false">R62*(1-G62)-T62-U62</f>
        <v>125.54</v>
      </c>
      <c r="W62" s="13" t="n">
        <f aca="false">V62-F62</f>
        <v>26.14</v>
      </c>
      <c r="X62" s="2" t="s">
        <v>13541</v>
      </c>
      <c r="Y62" s="2"/>
      <c r="Z62" s="13"/>
      <c r="AA62" s="2"/>
    </row>
    <row r="63" customFormat="false" ht="15" hidden="false" customHeight="false" outlineLevel="0" collapsed="false">
      <c r="A63" s="8" t="s">
        <v>854</v>
      </c>
      <c r="B63" s="10" t="str">
        <f aca="false">'Layout Mercado Libre'!C63</f>
        <v>Krytantek Ofteno Dorzolamida Timolol Brimonidina 5 ml</v>
      </c>
      <c r="C63" s="10" t="str">
        <f aca="false">IFERROR(LEFT('Layout Mercado Libre'!E63,FIND(" &gt; ",'Layout Mercado Libre'!E63)-1),"")</f>
        <v>Salud y Equipamiento Médico</v>
      </c>
      <c r="D63" s="12" t="n">
        <v>778.95</v>
      </c>
      <c r="E63" s="13" t="n">
        <f aca="false">Parámetros!$B$5</f>
        <v>4</v>
      </c>
      <c r="F63" s="13" t="n">
        <f aca="false">D63+E63</f>
        <v>782.95</v>
      </c>
      <c r="G63" s="3" t="n">
        <f aca="false">IF(C63="",Parámetros!$B$9,IFERROR(VLOOKUP(C63,Parámetros!$A$20:$B$23,2,FALSE()),Parámetros!$B$9))</f>
        <v>0.14</v>
      </c>
      <c r="H63" s="14" t="n">
        <v>0.06</v>
      </c>
      <c r="I63" s="12" t="n">
        <v>75</v>
      </c>
      <c r="J63" s="13" t="n">
        <f aca="false">ROUNDUP((F63+Parámetros!$C$13)/(1-G63),0)</f>
        <v>940</v>
      </c>
      <c r="K63" s="13" t="n">
        <f aca="false">ROUNDUP((F63+Parámetros!$C$14)/(1-G63),0)</f>
        <v>946</v>
      </c>
      <c r="L63" s="13" t="n">
        <f aca="false">ROUNDUP((F63+Parámetros!$C$15)/(1-G63),0)</f>
        <v>954</v>
      </c>
      <c r="M63" s="13" t="n">
        <f aca="false">MAX(ROUNDUP((F63+I63)/(1-G63),0),Parámetros!$B$7)</f>
        <v>998</v>
      </c>
      <c r="N63" s="12" t="n">
        <v>1374.43</v>
      </c>
      <c r="O63" s="12" t="n">
        <v>1190</v>
      </c>
      <c r="P63" s="13" t="n">
        <f aca="false">Parámetros!$B$6</f>
        <v>1</v>
      </c>
      <c r="Q63" s="13" t="n">
        <f aca="false">IF(AND(ISNUMBER(O63),O63-P63&gt;=Parámetros!$B$7),M63,IF(J63&lt;Parámetros!$B$13,J63,IF(K63&lt;Parámetros!$B$14,K63,IF(L63&lt;Parámetros!$B$15,L63,M63))))</f>
        <v>998</v>
      </c>
      <c r="R63" s="13" t="n">
        <f aca="false">IF(AND(ISNUMBER(O63),O63-P63&gt;=Q63),O63-P63,Q63)</f>
        <v>1189</v>
      </c>
      <c r="S63" s="3" t="n">
        <f aca="false">IF(ISNUMBER(O63),R63/O63-1,"")</f>
        <v>-0.000840336134453779</v>
      </c>
      <c r="T63" s="13" t="n">
        <f aca="false">VLOOKUP(R63,Parámetros!$A$13:$C$16,3,TRUE())</f>
        <v>0</v>
      </c>
      <c r="U63" s="13" t="n">
        <f aca="false">IF(R63&gt;=Parámetros!$B$7,I63,0)</f>
        <v>75</v>
      </c>
      <c r="V63" s="13" t="n">
        <f aca="false">R63*(1-G63)-T63-U63</f>
        <v>947.54</v>
      </c>
      <c r="W63" s="13" t="n">
        <f aca="false">V63-F63</f>
        <v>164.59</v>
      </c>
      <c r="X63" s="2" t="s">
        <v>13542</v>
      </c>
      <c r="Y63" s="2"/>
      <c r="Z63" s="13" t="n">
        <v>925.5</v>
      </c>
      <c r="AA63" s="2" t="s">
        <v>13518</v>
      </c>
    </row>
    <row r="64" customFormat="false" ht="15" hidden="false" customHeight="false" outlineLevel="0" collapsed="false">
      <c r="A64" s="8" t="s">
        <v>870</v>
      </c>
      <c r="B64" s="10" t="str">
        <f aca="false">'Layout Mercado Libre'!C64</f>
        <v>Toallitas Húmedas Huggies Supreme 2 Paquetes de 80 Piezas</v>
      </c>
      <c r="C64" s="10" t="str">
        <f aca="false">IFERROR(LEFT('Layout Mercado Libre'!E64,FIND(" &gt; ",'Layout Mercado Libre'!E64)-1),"")</f>
        <v>Bebés</v>
      </c>
      <c r="D64" s="12" t="n">
        <v>74.46</v>
      </c>
      <c r="E64" s="13" t="n">
        <f aca="false">Parámetros!$B$5</f>
        <v>4</v>
      </c>
      <c r="F64" s="13" t="n">
        <f aca="false">D64+E64</f>
        <v>78.46</v>
      </c>
      <c r="G64" s="3" t="n">
        <f aca="false">IF(C64="",Parámetros!$B$9,IFERROR(VLOOKUP(C64,Parámetros!$A$20:$B$23,2,FALSE()),Parámetros!$B$9))</f>
        <v>0.15</v>
      </c>
      <c r="H64" s="14" t="n">
        <v>1.09</v>
      </c>
      <c r="I64" s="12" t="n">
        <v>105</v>
      </c>
      <c r="J64" s="13" t="n">
        <f aca="false">ROUNDUP((F64+Parámetros!$C$13)/(1-G64),0)</f>
        <v>122</v>
      </c>
      <c r="K64" s="13" t="n">
        <f aca="false">ROUNDUP((F64+Parámetros!$C$14)/(1-G64),0)</f>
        <v>128</v>
      </c>
      <c r="L64" s="13" t="n">
        <f aca="false">ROUNDUP((F64+Parámetros!$C$15)/(1-G64),0)</f>
        <v>136</v>
      </c>
      <c r="M64" s="13" t="n">
        <f aca="false">MAX(ROUNDUP((F64+I64)/(1-G64),0),Parámetros!$B$7)</f>
        <v>299</v>
      </c>
      <c r="N64" s="12" t="n">
        <v>222.5</v>
      </c>
      <c r="O64" s="12" t="n">
        <v>148</v>
      </c>
      <c r="P64" s="13" t="n">
        <f aca="false">Parámetros!$B$6</f>
        <v>1</v>
      </c>
      <c r="Q64" s="13" t="n">
        <f aca="false">IF(AND(ISNUMBER(O64),O64-P64&gt;=Parámetros!$B$7),M64,IF(J64&lt;Parámetros!$B$13,J64,IF(K64&lt;Parámetros!$B$14,K64,IF(L64&lt;Parámetros!$B$15,L64,M64))))</f>
        <v>128</v>
      </c>
      <c r="R64" s="13" t="n">
        <f aca="false">IF(AND(ISNUMBER(O64),O64-P64&gt;=Q64),O64-P64,Q64)</f>
        <v>147</v>
      </c>
      <c r="S64" s="3" t="n">
        <f aca="false">IF(ISNUMBER(O64),R64/O64-1,"")</f>
        <v>-0.0067567567567568</v>
      </c>
      <c r="T64" s="13" t="n">
        <f aca="false">VLOOKUP(R64,Parámetros!$A$13:$C$16,3,TRUE())</f>
        <v>30</v>
      </c>
      <c r="U64" s="13" t="n">
        <f aca="false">IF(R64&gt;=Parámetros!$B$7,I64,0)</f>
        <v>0</v>
      </c>
      <c r="V64" s="13" t="n">
        <f aca="false">R64*(1-G64)-T64-U64</f>
        <v>94.95</v>
      </c>
      <c r="W64" s="13" t="n">
        <f aca="false">V64-F64</f>
        <v>16.49</v>
      </c>
      <c r="X64" s="2" t="s">
        <v>13543</v>
      </c>
      <c r="Y64" s="2"/>
      <c r="Z64" s="13" t="n">
        <v>102</v>
      </c>
      <c r="AA64" s="2" t="s">
        <v>13518</v>
      </c>
    </row>
    <row r="65" customFormat="false" ht="15" hidden="false" customHeight="false" outlineLevel="0" collapsed="false">
      <c r="A65" s="8" t="s">
        <v>884</v>
      </c>
      <c r="B65" s="10" t="str">
        <f aca="false">'Layout Mercado Libre'!C65</f>
        <v>Pañales Huggies Supreme Unisex Etapa 2 38 Piezas</v>
      </c>
      <c r="C65" s="10" t="str">
        <f aca="false">IFERROR(LEFT('Layout Mercado Libre'!E65,FIND(" &gt; ",'Layout Mercado Libre'!E65)-1),"")</f>
        <v>Bebés</v>
      </c>
      <c r="D65" s="12" t="n">
        <v>176.36</v>
      </c>
      <c r="E65" s="13" t="n">
        <f aca="false">Parámetros!$B$5</f>
        <v>4</v>
      </c>
      <c r="F65" s="13" t="n">
        <f aca="false">D65+E65</f>
        <v>180.36</v>
      </c>
      <c r="G65" s="3" t="n">
        <f aca="false">IF(C65="",Parámetros!$B$9,IFERROR(VLOOKUP(C65,Parámetros!$A$20:$B$23,2,FALSE()),Parámetros!$B$9))</f>
        <v>0.15</v>
      </c>
      <c r="H65" s="14" t="n">
        <v>3.04</v>
      </c>
      <c r="I65" s="12" t="n">
        <v>125</v>
      </c>
      <c r="J65" s="13" t="n">
        <f aca="false">ROUNDUP((F65+Parámetros!$C$13)/(1-G65),0)</f>
        <v>242</v>
      </c>
      <c r="K65" s="13" t="n">
        <f aca="false">ROUNDUP((F65+Parámetros!$C$14)/(1-G65),0)</f>
        <v>248</v>
      </c>
      <c r="L65" s="13" t="n">
        <f aca="false">ROUNDUP((F65+Parámetros!$C$15)/(1-G65),0)</f>
        <v>256</v>
      </c>
      <c r="M65" s="13" t="n">
        <f aca="false">MAX(ROUNDUP((F65+I65)/(1-G65),0),Parámetros!$B$7)</f>
        <v>360</v>
      </c>
      <c r="N65" s="12" t="n">
        <v>387.49</v>
      </c>
      <c r="O65" s="12" t="n">
        <v>291.6</v>
      </c>
      <c r="P65" s="13" t="n">
        <f aca="false">Parámetros!$B$6</f>
        <v>1</v>
      </c>
      <c r="Q65" s="13" t="n">
        <f aca="false">IF(AND(ISNUMBER(O65),O65-P65&gt;=Parámetros!$B$7),M65,IF(J65&lt;Parámetros!$B$13,J65,IF(K65&lt;Parámetros!$B$14,K65,IF(L65&lt;Parámetros!$B$15,L65,M65))))</f>
        <v>256</v>
      </c>
      <c r="R65" s="13" t="n">
        <f aca="false">IF(AND(ISNUMBER(O65),O65-P65&gt;=Q65),O65-P65,Q65)</f>
        <v>290.6</v>
      </c>
      <c r="S65" s="3" t="n">
        <f aca="false">IF(ISNUMBER(O65),R65/O65-1,"")</f>
        <v>-0.00342935528120714</v>
      </c>
      <c r="T65" s="13" t="n">
        <f aca="false">VLOOKUP(R65,Parámetros!$A$13:$C$16,3,TRUE())</f>
        <v>37</v>
      </c>
      <c r="U65" s="13" t="n">
        <f aca="false">IF(R65&gt;=Parámetros!$B$7,I65,0)</f>
        <v>0</v>
      </c>
      <c r="V65" s="13" t="n">
        <f aca="false">R65*(1-G65)-T65-U65</f>
        <v>210.01</v>
      </c>
      <c r="W65" s="13" t="n">
        <f aca="false">V65-F65</f>
        <v>29.65</v>
      </c>
      <c r="X65" s="2" t="s">
        <v>13544</v>
      </c>
      <c r="Y65" s="2"/>
      <c r="Z65" s="13" t="n">
        <v>306</v>
      </c>
      <c r="AA65" s="2" t="s">
        <v>13512</v>
      </c>
    </row>
    <row r="66" customFormat="false" ht="15" hidden="false" customHeight="false" outlineLevel="0" collapsed="false">
      <c r="A66" s="8" t="s">
        <v>892</v>
      </c>
      <c r="B66" s="10" t="str">
        <f aca="false">'Layout Mercado Libre'!C66</f>
        <v>Ciproflox Ciprofloxacino 500 mg 12 Cápsulas</v>
      </c>
      <c r="C66" s="10" t="str">
        <f aca="false">IFERROR(LEFT('Layout Mercado Libre'!E66,FIND(" &gt; ",'Layout Mercado Libre'!E66)-1),"")</f>
        <v>Salud y Equipamiento Médico</v>
      </c>
      <c r="D66" s="12" t="n">
        <v>500.2</v>
      </c>
      <c r="E66" s="13" t="n">
        <f aca="false">Parámetros!$B$5</f>
        <v>4</v>
      </c>
      <c r="F66" s="13" t="n">
        <f aca="false">D66+E66</f>
        <v>504.2</v>
      </c>
      <c r="G66" s="3" t="n">
        <f aca="false">IF(C66="",Parámetros!$B$9,IFERROR(VLOOKUP(C66,Parámetros!$A$20:$B$23,2,FALSE()),Parámetros!$B$9))</f>
        <v>0.14</v>
      </c>
      <c r="H66" s="14" t="n">
        <v>0.15</v>
      </c>
      <c r="I66" s="12" t="n">
        <v>75</v>
      </c>
      <c r="J66" s="13" t="n">
        <f aca="false">ROUNDUP((F66+Parámetros!$C$13)/(1-G66),0)</f>
        <v>616</v>
      </c>
      <c r="K66" s="13" t="n">
        <f aca="false">ROUNDUP((F66+Parámetros!$C$14)/(1-G66),0)</f>
        <v>622</v>
      </c>
      <c r="L66" s="13" t="n">
        <f aca="false">ROUNDUP((F66+Parámetros!$C$15)/(1-G66),0)</f>
        <v>630</v>
      </c>
      <c r="M66" s="13" t="n">
        <f aca="false">MAX(ROUNDUP((F66+I66)/(1-G66),0),Parámetros!$B$7)</f>
        <v>674</v>
      </c>
      <c r="N66" s="12" t="n">
        <v>903.62</v>
      </c>
      <c r="O66" s="12" t="n">
        <v>708.3</v>
      </c>
      <c r="P66" s="13" t="n">
        <f aca="false">Parámetros!$B$6</f>
        <v>1</v>
      </c>
      <c r="Q66" s="13" t="n">
        <f aca="false">IF(AND(ISNUMBER(O66),O66-P66&gt;=Parámetros!$B$7),M66,IF(J66&lt;Parámetros!$B$13,J66,IF(K66&lt;Parámetros!$B$14,K66,IF(L66&lt;Parámetros!$B$15,L66,M66))))</f>
        <v>674</v>
      </c>
      <c r="R66" s="13" t="n">
        <f aca="false">IF(AND(ISNUMBER(O66),O66-P66&gt;=Q66),O66-P66,Q66)</f>
        <v>707.3</v>
      </c>
      <c r="S66" s="3" t="n">
        <f aca="false">IF(ISNUMBER(O66),R66/O66-1,"")</f>
        <v>-0.0014118311449951</v>
      </c>
      <c r="T66" s="13" t="n">
        <f aca="false">VLOOKUP(R66,Parámetros!$A$13:$C$16,3,TRUE())</f>
        <v>0</v>
      </c>
      <c r="U66" s="13" t="n">
        <f aca="false">IF(R66&gt;=Parámetros!$B$7,I66,0)</f>
        <v>75</v>
      </c>
      <c r="V66" s="13" t="n">
        <f aca="false">R66*(1-G66)-T66-U66</f>
        <v>533.278</v>
      </c>
      <c r="W66" s="13" t="n">
        <f aca="false">V66-F66</f>
        <v>29.0779999999999</v>
      </c>
      <c r="X66" s="2" t="s">
        <v>13545</v>
      </c>
      <c r="Y66" s="2"/>
      <c r="Z66" s="13" t="n">
        <v>520</v>
      </c>
      <c r="AA66" s="2" t="s">
        <v>13518</v>
      </c>
    </row>
    <row r="67" customFormat="false" ht="15" hidden="false" customHeight="false" outlineLevel="0" collapsed="false">
      <c r="A67" s="8" t="s">
        <v>905</v>
      </c>
      <c r="B67" s="10" t="str">
        <f aca="false">'Layout Mercado Libre'!C67</f>
        <v>Neo-Melubrina Metamizol Sódico 500 mg 10 Tabletas</v>
      </c>
      <c r="C67" s="10" t="str">
        <f aca="false">IFERROR(LEFT('Layout Mercado Libre'!E67,FIND(" &gt; ",'Layout Mercado Libre'!E67)-1),"")</f>
        <v>Salud y Equipamiento Médico</v>
      </c>
      <c r="D67" s="12" t="n">
        <v>65.58</v>
      </c>
      <c r="E67" s="13" t="n">
        <f aca="false">Parámetros!$B$5</f>
        <v>4</v>
      </c>
      <c r="F67" s="13" t="n">
        <f aca="false">D67+E67</f>
        <v>69.58</v>
      </c>
      <c r="G67" s="3" t="n">
        <f aca="false">IF(C67="",Parámetros!$B$9,IFERROR(VLOOKUP(C67,Parámetros!$A$20:$B$23,2,FALSE()),Parámetros!$B$9))</f>
        <v>0.14</v>
      </c>
      <c r="H67" s="14" t="n">
        <v>0.14</v>
      </c>
      <c r="I67" s="12" t="n">
        <v>75</v>
      </c>
      <c r="J67" s="13" t="n">
        <f aca="false">ROUNDUP((F67+Parámetros!$C$13)/(1-G67),0)</f>
        <v>110</v>
      </c>
      <c r="K67" s="13" t="n">
        <f aca="false">ROUNDUP((F67+Parámetros!$C$14)/(1-G67),0)</f>
        <v>116</v>
      </c>
      <c r="L67" s="13" t="n">
        <f aca="false">ROUNDUP((F67+Parámetros!$C$15)/(1-G67),0)</f>
        <v>124</v>
      </c>
      <c r="M67" s="13" t="n">
        <f aca="false">MAX(ROUNDUP((F67+I67)/(1-G67),0),Parámetros!$B$7)</f>
        <v>299</v>
      </c>
      <c r="N67" s="12" t="n">
        <v>165.55</v>
      </c>
      <c r="O67" s="12" t="n">
        <v>92.55</v>
      </c>
      <c r="P67" s="13" t="n">
        <f aca="false">Parámetros!$B$6</f>
        <v>1</v>
      </c>
      <c r="Q67" s="13" t="n">
        <f aca="false">IF(AND(ISNUMBER(O67),O67-P67&gt;=Parámetros!$B$7),M67,IF(J67&lt;Parámetros!$B$13,J67,IF(K67&lt;Parámetros!$B$14,K67,IF(L67&lt;Parámetros!$B$15,L67,M67))))</f>
        <v>116</v>
      </c>
      <c r="R67" s="13" t="n">
        <f aca="false">IF(AND(ISNUMBER(O67),O67-P67&gt;=Q67),O67-P67,Q67)</f>
        <v>116</v>
      </c>
      <c r="S67" s="3" t="n">
        <f aca="false">IF(ISNUMBER(O67),R67/O67-1,"")</f>
        <v>0.253376553214479</v>
      </c>
      <c r="T67" s="13" t="n">
        <f aca="false">VLOOKUP(R67,Parámetros!$A$13:$C$16,3,TRUE())</f>
        <v>30</v>
      </c>
      <c r="U67" s="13" t="n">
        <f aca="false">IF(R67&gt;=Parámetros!$B$7,I67,0)</f>
        <v>0</v>
      </c>
      <c r="V67" s="13" t="n">
        <f aca="false">R67*(1-G67)-T67-U67</f>
        <v>69.76</v>
      </c>
      <c r="W67" s="13" t="n">
        <f aca="false">V67-F67</f>
        <v>0.180000000000007</v>
      </c>
      <c r="X67" s="2" t="s">
        <v>13533</v>
      </c>
      <c r="Y67" s="2"/>
      <c r="Z67" s="13" t="n">
        <v>88.5</v>
      </c>
      <c r="AA67" s="2" t="s">
        <v>13518</v>
      </c>
    </row>
    <row r="68" customFormat="false" ht="15" hidden="false" customHeight="false" outlineLevel="0" collapsed="false">
      <c r="A68" s="8" t="s">
        <v>920</v>
      </c>
      <c r="B68" s="10" t="str">
        <f aca="false">'Layout Mercado Libre'!C68</f>
        <v>Neurobión Vitaminas B1 B6 B12 60 Tabletas Recubiertas</v>
      </c>
      <c r="C68" s="10" t="str">
        <f aca="false">IFERROR(LEFT('Layout Mercado Libre'!E68,FIND(" &gt; ",'Layout Mercado Libre'!E68)-1),"")</f>
        <v>Salud y Equipamiento Médico</v>
      </c>
      <c r="D68" s="12" t="n">
        <v>443.52</v>
      </c>
      <c r="E68" s="13" t="n">
        <f aca="false">Parámetros!$B$5</f>
        <v>4</v>
      </c>
      <c r="F68" s="13" t="n">
        <f aca="false">D68+E68</f>
        <v>447.52</v>
      </c>
      <c r="G68" s="3" t="n">
        <f aca="false">IF(C68="",Parámetros!$B$9,IFERROR(VLOOKUP(C68,Parámetros!$A$20:$B$23,2,FALSE()),Parámetros!$B$9))</f>
        <v>0.14</v>
      </c>
      <c r="H68" s="14" t="n">
        <v>0.26</v>
      </c>
      <c r="I68" s="12" t="n">
        <v>75</v>
      </c>
      <c r="J68" s="13" t="n">
        <f aca="false">ROUNDUP((F68+Parámetros!$C$13)/(1-G68),0)</f>
        <v>550</v>
      </c>
      <c r="K68" s="13" t="n">
        <f aca="false">ROUNDUP((F68+Parámetros!$C$14)/(1-G68),0)</f>
        <v>556</v>
      </c>
      <c r="L68" s="13" t="n">
        <f aca="false">ROUNDUP((F68+Parámetros!$C$15)/(1-G68),0)</f>
        <v>564</v>
      </c>
      <c r="M68" s="13" t="n">
        <f aca="false">MAX(ROUNDUP((F68+I68)/(1-G68),0),Parámetros!$B$7)</f>
        <v>608</v>
      </c>
      <c r="N68" s="12" t="n">
        <v>765.52</v>
      </c>
      <c r="O68" s="12" t="n">
        <v>659</v>
      </c>
      <c r="P68" s="13" t="n">
        <f aca="false">Parámetros!$B$6</f>
        <v>1</v>
      </c>
      <c r="Q68" s="13" t="n">
        <f aca="false">IF(AND(ISNUMBER(O68),O68-P68&gt;=Parámetros!$B$7),M68,IF(J68&lt;Parámetros!$B$13,J68,IF(K68&lt;Parámetros!$B$14,K68,IF(L68&lt;Parámetros!$B$15,L68,M68))))</f>
        <v>608</v>
      </c>
      <c r="R68" s="13" t="n">
        <f aca="false">IF(AND(ISNUMBER(O68),O68-P68&gt;=Q68),O68-P68,Q68)</f>
        <v>658</v>
      </c>
      <c r="S68" s="3" t="n">
        <f aca="false">IF(ISNUMBER(O68),R68/O68-1,"")</f>
        <v>-0.00151745068285281</v>
      </c>
      <c r="T68" s="13" t="n">
        <f aca="false">VLOOKUP(R68,Parámetros!$A$13:$C$16,3,TRUE())</f>
        <v>0</v>
      </c>
      <c r="U68" s="13" t="n">
        <f aca="false">IF(R68&gt;=Parámetros!$B$7,I68,0)</f>
        <v>75</v>
      </c>
      <c r="V68" s="13" t="n">
        <f aca="false">R68*(1-G68)-T68-U68</f>
        <v>490.88</v>
      </c>
      <c r="W68" s="13" t="n">
        <f aca="false">V68-F68</f>
        <v>43.36</v>
      </c>
      <c r="X68" s="2" t="s">
        <v>13534</v>
      </c>
      <c r="Y68" s="2"/>
      <c r="Z68" s="13" t="n">
        <v>604.5</v>
      </c>
      <c r="AA68" s="2" t="s">
        <v>13518</v>
      </c>
    </row>
    <row r="69" customFormat="false" ht="15" hidden="false" customHeight="false" outlineLevel="0" collapsed="false">
      <c r="A69" s="8" t="s">
        <v>932</v>
      </c>
      <c r="B69" s="10" t="str">
        <f aca="false">'Layout Mercado Libre'!C69</f>
        <v>Pañales KleenBebé Absorsec Etapa 6 Extra Jumbo 40 Piezas</v>
      </c>
      <c r="C69" s="10" t="str">
        <f aca="false">IFERROR(LEFT('Layout Mercado Libre'!E69,FIND(" &gt; ",'Layout Mercado Libre'!E69)-1),"")</f>
        <v>Bebés</v>
      </c>
      <c r="D69" s="12" t="n">
        <v>142.34</v>
      </c>
      <c r="E69" s="13" t="n">
        <f aca="false">Parámetros!$B$5</f>
        <v>4</v>
      </c>
      <c r="F69" s="13" t="n">
        <f aca="false">D69+E69</f>
        <v>146.34</v>
      </c>
      <c r="G69" s="3" t="n">
        <f aca="false">IF(C69="",Parámetros!$B$9,IFERROR(VLOOKUP(C69,Parámetros!$A$20:$B$23,2,FALSE()),Parámetros!$B$9))</f>
        <v>0.15</v>
      </c>
      <c r="H69" s="14" t="n">
        <v>3.2</v>
      </c>
      <c r="I69" s="12" t="n">
        <v>125</v>
      </c>
      <c r="J69" s="13" t="n">
        <f aca="false">ROUNDUP((F69+Parámetros!$C$13)/(1-G69),0)</f>
        <v>202</v>
      </c>
      <c r="K69" s="13" t="n">
        <f aca="false">ROUNDUP((F69+Parámetros!$C$14)/(1-G69),0)</f>
        <v>208</v>
      </c>
      <c r="L69" s="13" t="n">
        <f aca="false">ROUNDUP((F69+Parámetros!$C$15)/(1-G69),0)</f>
        <v>216</v>
      </c>
      <c r="M69" s="13" t="n">
        <f aca="false">MAX(ROUNDUP((F69+I69)/(1-G69),0),Parámetros!$B$7)</f>
        <v>320</v>
      </c>
      <c r="N69" s="12" t="n">
        <v>285</v>
      </c>
      <c r="O69" s="12" t="n">
        <v>285</v>
      </c>
      <c r="P69" s="13" t="n">
        <f aca="false">Parámetros!$B$6</f>
        <v>1</v>
      </c>
      <c r="Q69" s="13" t="n">
        <f aca="false">IF(AND(ISNUMBER(O69),O69-P69&gt;=Parámetros!$B$7),M69,IF(J69&lt;Parámetros!$B$13,J69,IF(K69&lt;Parámetros!$B$14,K69,IF(L69&lt;Parámetros!$B$15,L69,M69))))</f>
        <v>216</v>
      </c>
      <c r="R69" s="13" t="n">
        <f aca="false">IF(AND(ISNUMBER(O69),O69-P69&gt;=Q69),O69-P69,Q69)</f>
        <v>284</v>
      </c>
      <c r="S69" s="3" t="n">
        <f aca="false">IF(ISNUMBER(O69),R69/O69-1,"")</f>
        <v>-0.00350877192982457</v>
      </c>
      <c r="T69" s="13" t="n">
        <f aca="false">VLOOKUP(R69,Parámetros!$A$13:$C$16,3,TRUE())</f>
        <v>37</v>
      </c>
      <c r="U69" s="13" t="n">
        <f aca="false">IF(R69&gt;=Parámetros!$B$7,I69,0)</f>
        <v>0</v>
      </c>
      <c r="V69" s="13" t="n">
        <f aca="false">R69*(1-G69)-T69-U69</f>
        <v>204.4</v>
      </c>
      <c r="W69" s="13" t="n">
        <f aca="false">V69-F69</f>
        <v>58.06</v>
      </c>
      <c r="X69" s="2" t="s">
        <v>13510</v>
      </c>
      <c r="Y69" s="2"/>
      <c r="Z69" s="13" t="n">
        <v>169</v>
      </c>
      <c r="AA69" s="2" t="s">
        <v>13526</v>
      </c>
    </row>
    <row r="70" customFormat="false" ht="15" hidden="false" customHeight="false" outlineLevel="0" collapsed="false">
      <c r="A70" s="8" t="s">
        <v>944</v>
      </c>
      <c r="B70" s="10" t="str">
        <f aca="false">'Layout Mercado Libre'!C70</f>
        <v>Febrax Naproxeno 275 mg Paracetamol 300 mg 15 Tabletas</v>
      </c>
      <c r="C70" s="10" t="str">
        <f aca="false">IFERROR(LEFT('Layout Mercado Libre'!E70,FIND(" &gt; ",'Layout Mercado Libre'!E70)-1),"")</f>
        <v>Salud y Equipamiento Médico</v>
      </c>
      <c r="D70" s="12" t="n">
        <v>141.76</v>
      </c>
      <c r="E70" s="13" t="n">
        <f aca="false">Parámetros!$B$5</f>
        <v>4</v>
      </c>
      <c r="F70" s="13" t="n">
        <f aca="false">D70+E70</f>
        <v>145.76</v>
      </c>
      <c r="G70" s="3" t="n">
        <f aca="false">IF(C70="",Parámetros!$B$9,IFERROR(VLOOKUP(C70,Parámetros!$A$20:$B$23,2,FALSE()),Parámetros!$B$9))</f>
        <v>0.14</v>
      </c>
      <c r="H70" s="14" t="n">
        <v>0.15</v>
      </c>
      <c r="I70" s="12" t="n">
        <v>75</v>
      </c>
      <c r="J70" s="13" t="n">
        <f aca="false">ROUNDUP((F70+Parámetros!$C$13)/(1-G70),0)</f>
        <v>199</v>
      </c>
      <c r="K70" s="13" t="n">
        <f aca="false">ROUNDUP((F70+Parámetros!$C$14)/(1-G70),0)</f>
        <v>205</v>
      </c>
      <c r="L70" s="13" t="n">
        <f aca="false">ROUNDUP((F70+Parámetros!$C$15)/(1-G70),0)</f>
        <v>213</v>
      </c>
      <c r="M70" s="13" t="n">
        <f aca="false">MAX(ROUNDUP((F70+I70)/(1-G70),0),Parámetros!$B$7)</f>
        <v>299</v>
      </c>
      <c r="N70" s="12" t="n">
        <v>307.36</v>
      </c>
      <c r="O70" s="12" t="n">
        <v>260</v>
      </c>
      <c r="P70" s="13" t="n">
        <f aca="false">Parámetros!$B$6</f>
        <v>1</v>
      </c>
      <c r="Q70" s="13" t="n">
        <f aca="false">IF(AND(ISNUMBER(O70),O70-P70&gt;=Parámetros!$B$7),M70,IF(J70&lt;Parámetros!$B$13,J70,IF(K70&lt;Parámetros!$B$14,K70,IF(L70&lt;Parámetros!$B$15,L70,M70))))</f>
        <v>213</v>
      </c>
      <c r="R70" s="13" t="n">
        <f aca="false">IF(AND(ISNUMBER(O70),O70-P70&gt;=Q70),O70-P70,Q70)</f>
        <v>259</v>
      </c>
      <c r="S70" s="3" t="n">
        <f aca="false">IF(ISNUMBER(O70),R70/O70-1,"")</f>
        <v>-0.00384615384615383</v>
      </c>
      <c r="T70" s="13" t="n">
        <f aca="false">VLOOKUP(R70,Parámetros!$A$13:$C$16,3,TRUE())</f>
        <v>37</v>
      </c>
      <c r="U70" s="13" t="n">
        <f aca="false">IF(R70&gt;=Parámetros!$B$7,I70,0)</f>
        <v>0</v>
      </c>
      <c r="V70" s="13" t="n">
        <f aca="false">R70*(1-G70)-T70-U70</f>
        <v>185.74</v>
      </c>
      <c r="W70" s="13" t="n">
        <f aca="false">V70-F70</f>
        <v>39.98</v>
      </c>
      <c r="X70" s="2" t="s">
        <v>13535</v>
      </c>
      <c r="Y70" s="2"/>
      <c r="Z70" s="13" t="n">
        <v>214</v>
      </c>
      <c r="AA70" s="2" t="s">
        <v>13512</v>
      </c>
    </row>
    <row r="71" customFormat="false" ht="15" hidden="false" customHeight="false" outlineLevel="0" collapsed="false">
      <c r="A71" s="8" t="s">
        <v>957</v>
      </c>
      <c r="B71" s="10" t="str">
        <f aca="false">'Layout Mercado Libre'!C71</f>
        <v>Novovartalon Glucosamina 1500 mg Meloxicam 15 mg 30 Sobres</v>
      </c>
      <c r="C71" s="10" t="str">
        <f aca="false">IFERROR(LEFT('Layout Mercado Libre'!E71,FIND(" &gt; ",'Layout Mercado Libre'!E71)-1),"")</f>
        <v>Salud y Equipamiento Médico</v>
      </c>
      <c r="D71" s="12" t="n">
        <v>1072.92</v>
      </c>
      <c r="E71" s="13" t="n">
        <f aca="false">Parámetros!$B$5</f>
        <v>4</v>
      </c>
      <c r="F71" s="13" t="n">
        <f aca="false">D71+E71</f>
        <v>1076.92</v>
      </c>
      <c r="G71" s="3" t="n">
        <f aca="false">IF(C71="",Parámetros!$B$9,IFERROR(VLOOKUP(C71,Parámetros!$A$20:$B$23,2,FALSE()),Parámetros!$B$9))</f>
        <v>0.14</v>
      </c>
      <c r="H71" s="14" t="n">
        <v>0.39</v>
      </c>
      <c r="I71" s="12" t="n">
        <v>75</v>
      </c>
      <c r="J71" s="13" t="n">
        <f aca="false">ROUNDUP((F71+Parámetros!$C$13)/(1-G71),0)</f>
        <v>1282</v>
      </c>
      <c r="K71" s="13" t="n">
        <f aca="false">ROUNDUP((F71+Parámetros!$C$14)/(1-G71),0)</f>
        <v>1288</v>
      </c>
      <c r="L71" s="13" t="n">
        <f aca="false">ROUNDUP((F71+Parámetros!$C$15)/(1-G71),0)</f>
        <v>1296</v>
      </c>
      <c r="M71" s="13" t="n">
        <f aca="false">MAX(ROUNDUP((F71+I71)/(1-G71),0),Parámetros!$B$7)</f>
        <v>1340</v>
      </c>
      <c r="N71" s="12" t="n">
        <v>1369.26</v>
      </c>
      <c r="O71" s="12" t="n">
        <v>1199</v>
      </c>
      <c r="P71" s="13" t="n">
        <f aca="false">Parámetros!$B$6</f>
        <v>1</v>
      </c>
      <c r="Q71" s="13" t="n">
        <f aca="false">IF(AND(ISNUMBER(O71),O71-P71&gt;=Parámetros!$B$7),M71,IF(J71&lt;Parámetros!$B$13,J71,IF(K71&lt;Parámetros!$B$14,K71,IF(L71&lt;Parámetros!$B$15,L71,M71))))</f>
        <v>1340</v>
      </c>
      <c r="R71" s="13" t="n">
        <f aca="false">IF(AND(ISNUMBER(O71),O71-P71&gt;=Q71),O71-P71,Q71)</f>
        <v>1340</v>
      </c>
      <c r="S71" s="3" t="n">
        <f aca="false">IF(ISNUMBER(O71),R71/O71-1,"")</f>
        <v>0.117597998331943</v>
      </c>
      <c r="T71" s="13" t="n">
        <f aca="false">VLOOKUP(R71,Parámetros!$A$13:$C$16,3,TRUE())</f>
        <v>0</v>
      </c>
      <c r="U71" s="13" t="n">
        <f aca="false">IF(R71&gt;=Parámetros!$B$7,I71,0)</f>
        <v>75</v>
      </c>
      <c r="V71" s="13" t="n">
        <f aca="false">R71*(1-G71)-T71-U71</f>
        <v>1077.4</v>
      </c>
      <c r="W71" s="13" t="n">
        <f aca="false">V71-F71</f>
        <v>0.480000000000018</v>
      </c>
      <c r="X71" s="2" t="s">
        <v>13546</v>
      </c>
      <c r="Y71" s="2"/>
      <c r="Z71" s="13" t="n">
        <v>1530.5</v>
      </c>
      <c r="AA71" s="2" t="s">
        <v>13520</v>
      </c>
    </row>
    <row r="72" customFormat="false" ht="15" hidden="false" customHeight="false" outlineLevel="0" collapsed="false">
      <c r="A72" s="8" t="s">
        <v>971</v>
      </c>
      <c r="B72" s="10" t="str">
        <f aca="false">'Layout Mercado Libre'!C72</f>
        <v>Neurobión Vitaminas B1 B6 B12 30 Tabletas Recubiertas</v>
      </c>
      <c r="C72" s="10" t="str">
        <f aca="false">IFERROR(LEFT('Layout Mercado Libre'!E72,FIND(" &gt; ",'Layout Mercado Libre'!E72)-1),"")</f>
        <v>Salud y Equipamiento Médico</v>
      </c>
      <c r="D72" s="12" t="n">
        <v>273.04</v>
      </c>
      <c r="E72" s="13" t="n">
        <f aca="false">Parámetros!$B$5</f>
        <v>4</v>
      </c>
      <c r="F72" s="13" t="n">
        <f aca="false">D72+E72</f>
        <v>277.04</v>
      </c>
      <c r="G72" s="3" t="n">
        <f aca="false">IF(C72="",Parámetros!$B$9,IFERROR(VLOOKUP(C72,Parámetros!$A$20:$B$23,2,FALSE()),Parámetros!$B$9))</f>
        <v>0.14</v>
      </c>
      <c r="H72" s="14" t="n">
        <v>0.19</v>
      </c>
      <c r="I72" s="12" t="n">
        <v>75</v>
      </c>
      <c r="J72" s="13" t="n">
        <f aca="false">ROUNDUP((F72+Parámetros!$C$13)/(1-G72),0)</f>
        <v>352</v>
      </c>
      <c r="K72" s="13" t="n">
        <f aca="false">ROUNDUP((F72+Parámetros!$C$14)/(1-G72),0)</f>
        <v>358</v>
      </c>
      <c r="L72" s="13" t="n">
        <f aca="false">ROUNDUP((F72+Parámetros!$C$15)/(1-G72),0)</f>
        <v>366</v>
      </c>
      <c r="M72" s="13" t="n">
        <f aca="false">MAX(ROUNDUP((F72+I72)/(1-G72),0),Parámetros!$B$7)</f>
        <v>410</v>
      </c>
      <c r="N72" s="12" t="n">
        <v>445.8</v>
      </c>
      <c r="O72" s="12" t="n">
        <v>299</v>
      </c>
      <c r="P72" s="13" t="n">
        <f aca="false">Parámetros!$B$6</f>
        <v>1</v>
      </c>
      <c r="Q72" s="13" t="n">
        <f aca="false">IF(AND(ISNUMBER(O72),O72-P72&gt;=Parámetros!$B$7),M72,IF(J72&lt;Parámetros!$B$13,J72,IF(K72&lt;Parámetros!$B$14,K72,IF(L72&lt;Parámetros!$B$15,L72,M72))))</f>
        <v>410</v>
      </c>
      <c r="R72" s="13" t="n">
        <f aca="false">IF(AND(ISNUMBER(O72),O72-P72&gt;=Q72),O72-P72,Q72)</f>
        <v>410</v>
      </c>
      <c r="S72" s="3" t="n">
        <f aca="false">IF(ISNUMBER(O72),R72/O72-1,"")</f>
        <v>0.37123745819398</v>
      </c>
      <c r="T72" s="13" t="n">
        <f aca="false">VLOOKUP(R72,Parámetros!$A$13:$C$16,3,TRUE())</f>
        <v>0</v>
      </c>
      <c r="U72" s="13" t="n">
        <f aca="false">IF(R72&gt;=Parámetros!$B$7,I72,0)</f>
        <v>75</v>
      </c>
      <c r="V72" s="13" t="n">
        <f aca="false">R72*(1-G72)-T72-U72</f>
        <v>277.6</v>
      </c>
      <c r="W72" s="13" t="n">
        <f aca="false">V72-F72</f>
        <v>0.560000000000002</v>
      </c>
      <c r="X72" s="2" t="s">
        <v>13501</v>
      </c>
      <c r="Y72" s="2"/>
      <c r="Z72" s="13" t="n">
        <v>372</v>
      </c>
      <c r="AA72" s="2" t="s">
        <v>13518</v>
      </c>
    </row>
    <row r="73" customFormat="false" ht="15" hidden="false" customHeight="false" outlineLevel="0" collapsed="false">
      <c r="A73" s="8" t="s">
        <v>979</v>
      </c>
      <c r="B73" s="10" t="str">
        <f aca="false">'Layout Mercado Libre'!C73</f>
        <v>Pañales Huggies Ultra Confort Niña Etapa 3 40 Piezas</v>
      </c>
      <c r="C73" s="10" t="str">
        <f aca="false">IFERROR(LEFT('Layout Mercado Libre'!E73,FIND(" &gt; ",'Layout Mercado Libre'!E73)-1),"")</f>
        <v>Bebés</v>
      </c>
      <c r="D73" s="12" t="n">
        <v>154.55</v>
      </c>
      <c r="E73" s="13" t="n">
        <f aca="false">Parámetros!$B$5</f>
        <v>4</v>
      </c>
      <c r="F73" s="13" t="n">
        <f aca="false">D73+E73</f>
        <v>158.55</v>
      </c>
      <c r="G73" s="3" t="n">
        <f aca="false">IF(C73="",Parámetros!$B$9,IFERROR(VLOOKUP(C73,Parámetros!$A$20:$B$23,2,FALSE()),Parámetros!$B$9))</f>
        <v>0.15</v>
      </c>
      <c r="H73" s="14" t="n">
        <v>3.2</v>
      </c>
      <c r="I73" s="12" t="n">
        <v>125</v>
      </c>
      <c r="J73" s="13" t="n">
        <f aca="false">ROUNDUP((F73+Parámetros!$C$13)/(1-G73),0)</f>
        <v>216</v>
      </c>
      <c r="K73" s="13" t="n">
        <f aca="false">ROUNDUP((F73+Parámetros!$C$14)/(1-G73),0)</f>
        <v>222</v>
      </c>
      <c r="L73" s="13" t="n">
        <f aca="false">ROUNDUP((F73+Parámetros!$C$15)/(1-G73),0)</f>
        <v>231</v>
      </c>
      <c r="M73" s="13" t="n">
        <f aca="false">MAX(ROUNDUP((F73+I73)/(1-G73),0),Parámetros!$B$7)</f>
        <v>334</v>
      </c>
      <c r="N73" s="12" t="n">
        <v>377.36</v>
      </c>
      <c r="O73" s="12" t="n">
        <v>383</v>
      </c>
      <c r="P73" s="13" t="n">
        <f aca="false">Parámetros!$B$6</f>
        <v>1</v>
      </c>
      <c r="Q73" s="13" t="n">
        <f aca="false">IF(AND(ISNUMBER(O73),O73-P73&gt;=Parámetros!$B$7),M73,IF(J73&lt;Parámetros!$B$13,J73,IF(K73&lt;Parámetros!$B$14,K73,IF(L73&lt;Parámetros!$B$15,L73,M73))))</f>
        <v>334</v>
      </c>
      <c r="R73" s="13" t="n">
        <f aca="false">IF(AND(ISNUMBER(O73),O73-P73&gt;=Q73),O73-P73,Q73)</f>
        <v>382</v>
      </c>
      <c r="S73" s="3" t="n">
        <f aca="false">IF(ISNUMBER(O73),R73/O73-1,"")</f>
        <v>-0.00261096605744127</v>
      </c>
      <c r="T73" s="13" t="n">
        <f aca="false">VLOOKUP(R73,Parámetros!$A$13:$C$16,3,TRUE())</f>
        <v>0</v>
      </c>
      <c r="U73" s="13" t="n">
        <f aca="false">IF(R73&gt;=Parámetros!$B$7,I73,0)</f>
        <v>125</v>
      </c>
      <c r="V73" s="13" t="n">
        <f aca="false">R73*(1-G73)-T73-U73</f>
        <v>199.7</v>
      </c>
      <c r="W73" s="13" t="n">
        <f aca="false">V73-F73</f>
        <v>41.15</v>
      </c>
      <c r="X73" s="2" t="s">
        <v>13510</v>
      </c>
      <c r="Y73" s="2"/>
      <c r="Z73" s="13" t="n">
        <v>286.9</v>
      </c>
      <c r="AA73" s="2" t="s">
        <v>13500</v>
      </c>
    </row>
    <row r="74" customFormat="false" ht="15" hidden="false" customHeight="false" outlineLevel="0" collapsed="false">
      <c r="A74" s="8" t="s">
        <v>988</v>
      </c>
      <c r="B74" s="10" t="str">
        <f aca="false">'Layout Mercado Libre'!C74</f>
        <v>Tiaminal B12 50,000 Solución Inyectable 10 ml 5 Jeringas</v>
      </c>
      <c r="C74" s="10" t="str">
        <f aca="false">IFERROR(LEFT('Layout Mercado Libre'!E74,FIND(" &gt; ",'Layout Mercado Libre'!E74)-1),"")</f>
        <v>Salud y Equipamiento Médico</v>
      </c>
      <c r="D74" s="12" t="n">
        <v>350</v>
      </c>
      <c r="E74" s="13" t="n">
        <f aca="false">Parámetros!$B$5</f>
        <v>4</v>
      </c>
      <c r="F74" s="13" t="n">
        <f aca="false">D74+E74</f>
        <v>354</v>
      </c>
      <c r="G74" s="3" t="n">
        <f aca="false">IF(C74="",Parámetros!$B$9,IFERROR(VLOOKUP(C74,Parámetros!$A$20:$B$23,2,FALSE()),Parámetros!$B$9))</f>
        <v>0.14</v>
      </c>
      <c r="H74" s="14" t="n">
        <v>0.09</v>
      </c>
      <c r="I74" s="12" t="n">
        <v>75</v>
      </c>
      <c r="J74" s="13" t="n">
        <f aca="false">ROUNDUP((F74+Parámetros!$C$13)/(1-G74),0)</f>
        <v>441</v>
      </c>
      <c r="K74" s="13" t="n">
        <f aca="false">ROUNDUP((F74+Parámetros!$C$14)/(1-G74),0)</f>
        <v>447</v>
      </c>
      <c r="L74" s="13" t="n">
        <f aca="false">ROUNDUP((F74+Parámetros!$C$15)/(1-G74),0)</f>
        <v>455</v>
      </c>
      <c r="M74" s="13" t="n">
        <f aca="false">MAX(ROUNDUP((F74+I74)/(1-G74),0),Parámetros!$B$7)</f>
        <v>499</v>
      </c>
      <c r="N74" s="12" t="n">
        <v>682.63</v>
      </c>
      <c r="O74" s="12" t="n">
        <v>474</v>
      </c>
      <c r="P74" s="13" t="n">
        <f aca="false">Parámetros!$B$6</f>
        <v>1</v>
      </c>
      <c r="Q74" s="13" t="n">
        <f aca="false">IF(AND(ISNUMBER(O74),O74-P74&gt;=Parámetros!$B$7),M74,IF(J74&lt;Parámetros!$B$13,J74,IF(K74&lt;Parámetros!$B$14,K74,IF(L74&lt;Parámetros!$B$15,L74,M74))))</f>
        <v>499</v>
      </c>
      <c r="R74" s="13" t="n">
        <f aca="false">IF(AND(ISNUMBER(O74),O74-P74&gt;=Q74),O74-P74,Q74)</f>
        <v>499</v>
      </c>
      <c r="S74" s="3" t="n">
        <f aca="false">IF(ISNUMBER(O74),R74/O74-1,"")</f>
        <v>0.0527426160337552</v>
      </c>
      <c r="T74" s="13" t="n">
        <f aca="false">VLOOKUP(R74,Parámetros!$A$13:$C$16,3,TRUE())</f>
        <v>0</v>
      </c>
      <c r="U74" s="13" t="n">
        <f aca="false">IF(R74&gt;=Parámetros!$B$7,I74,0)</f>
        <v>75</v>
      </c>
      <c r="V74" s="13" t="n">
        <f aca="false">R74*(1-G74)-T74-U74</f>
        <v>354.14</v>
      </c>
      <c r="W74" s="13" t="n">
        <f aca="false">V74-F74</f>
        <v>0.139999999999986</v>
      </c>
      <c r="X74" s="2" t="s">
        <v>13539</v>
      </c>
      <c r="Y74" s="2"/>
      <c r="Z74" s="13" t="n">
        <v>460</v>
      </c>
      <c r="AA74" s="2" t="s">
        <v>13500</v>
      </c>
    </row>
    <row r="75" customFormat="false" ht="15" hidden="false" customHeight="false" outlineLevel="0" collapsed="false">
      <c r="A75" s="8" t="s">
        <v>1004</v>
      </c>
      <c r="B75" s="10" t="str">
        <f aca="false">'Layout Mercado Libre'!C75</f>
        <v>Pañales Huggies Ultra Confort Niño Etapa 3 40 Piezas</v>
      </c>
      <c r="C75" s="10" t="str">
        <f aca="false">IFERROR(LEFT('Layout Mercado Libre'!E75,FIND(" &gt; ",'Layout Mercado Libre'!E75)-1),"")</f>
        <v>Bebés</v>
      </c>
      <c r="D75" s="12" t="n">
        <v>154.55</v>
      </c>
      <c r="E75" s="13" t="n">
        <f aca="false">Parámetros!$B$5</f>
        <v>4</v>
      </c>
      <c r="F75" s="13" t="n">
        <f aca="false">D75+E75</f>
        <v>158.55</v>
      </c>
      <c r="G75" s="3" t="n">
        <f aca="false">IF(C75="",Parámetros!$B$9,IFERROR(VLOOKUP(C75,Parámetros!$A$20:$B$23,2,FALSE()),Parámetros!$B$9))</f>
        <v>0.15</v>
      </c>
      <c r="H75" s="14" t="n">
        <v>3.2</v>
      </c>
      <c r="I75" s="12" t="n">
        <v>125</v>
      </c>
      <c r="J75" s="13" t="n">
        <f aca="false">ROUNDUP((F75+Parámetros!$C$13)/(1-G75),0)</f>
        <v>216</v>
      </c>
      <c r="K75" s="13" t="n">
        <f aca="false">ROUNDUP((F75+Parámetros!$C$14)/(1-G75),0)</f>
        <v>222</v>
      </c>
      <c r="L75" s="13" t="n">
        <f aca="false">ROUNDUP((F75+Parámetros!$C$15)/(1-G75),0)</f>
        <v>231</v>
      </c>
      <c r="M75" s="13" t="n">
        <f aca="false">MAX(ROUNDUP((F75+I75)/(1-G75),0),Parámetros!$B$7)</f>
        <v>334</v>
      </c>
      <c r="N75" s="12" t="n">
        <v>389.12</v>
      </c>
      <c r="O75" s="12" t="n">
        <v>383</v>
      </c>
      <c r="P75" s="13" t="n">
        <f aca="false">Parámetros!$B$6</f>
        <v>1</v>
      </c>
      <c r="Q75" s="13" t="n">
        <f aca="false">IF(AND(ISNUMBER(O75),O75-P75&gt;=Parámetros!$B$7),M75,IF(J75&lt;Parámetros!$B$13,J75,IF(K75&lt;Parámetros!$B$14,K75,IF(L75&lt;Parámetros!$B$15,L75,M75))))</f>
        <v>334</v>
      </c>
      <c r="R75" s="13" t="n">
        <f aca="false">IF(AND(ISNUMBER(O75),O75-P75&gt;=Q75),O75-P75,Q75)</f>
        <v>382</v>
      </c>
      <c r="S75" s="3" t="n">
        <f aca="false">IF(ISNUMBER(O75),R75/O75-1,"")</f>
        <v>-0.00261096605744127</v>
      </c>
      <c r="T75" s="13" t="n">
        <f aca="false">VLOOKUP(R75,Parámetros!$A$13:$C$16,3,TRUE())</f>
        <v>0</v>
      </c>
      <c r="U75" s="13" t="n">
        <f aca="false">IF(R75&gt;=Parámetros!$B$7,I75,0)</f>
        <v>125</v>
      </c>
      <c r="V75" s="13" t="n">
        <f aca="false">R75*(1-G75)-T75-U75</f>
        <v>199.7</v>
      </c>
      <c r="W75" s="13" t="n">
        <f aca="false">V75-F75</f>
        <v>41.15</v>
      </c>
      <c r="X75" s="2" t="s">
        <v>13510</v>
      </c>
      <c r="Y75" s="2"/>
      <c r="Z75" s="13" t="n">
        <v>261</v>
      </c>
      <c r="AA75" s="2" t="s">
        <v>13500</v>
      </c>
    </row>
    <row r="76" customFormat="false" ht="15" hidden="false" customHeight="false" outlineLevel="0" collapsed="false">
      <c r="A76" s="8" t="s">
        <v>1011</v>
      </c>
      <c r="B76" s="10" t="str">
        <f aca="false">'Layout Mercado Libre'!C76</f>
        <v>Antigripal Antiflu-Des 50/3/300 mg 24 Cápsulas</v>
      </c>
      <c r="C76" s="10" t="str">
        <f aca="false">IFERROR(LEFT('Layout Mercado Libre'!E76,FIND(" &gt; ",'Layout Mercado Libre'!E76)-1),"")</f>
        <v>Salud y Equipamiento Médico</v>
      </c>
      <c r="D76" s="12" t="n">
        <v>163.29</v>
      </c>
      <c r="E76" s="13" t="n">
        <f aca="false">Parámetros!$B$5</f>
        <v>4</v>
      </c>
      <c r="F76" s="13" t="n">
        <f aca="false">D76+E76</f>
        <v>167.29</v>
      </c>
      <c r="G76" s="3" t="n">
        <f aca="false">IF(C76="",Parámetros!$B$9,IFERROR(VLOOKUP(C76,Parámetros!$A$20:$B$23,2,FALSE()),Parámetros!$B$9))</f>
        <v>0.14</v>
      </c>
      <c r="H76" s="14" t="n">
        <v>0.17</v>
      </c>
      <c r="I76" s="12" t="n">
        <v>75</v>
      </c>
      <c r="J76" s="13" t="n">
        <f aca="false">ROUNDUP((F76+Parámetros!$C$13)/(1-G76),0)</f>
        <v>224</v>
      </c>
      <c r="K76" s="13" t="n">
        <f aca="false">ROUNDUP((F76+Parámetros!$C$14)/(1-G76),0)</f>
        <v>230</v>
      </c>
      <c r="L76" s="13" t="n">
        <f aca="false">ROUNDUP((F76+Parámetros!$C$15)/(1-G76),0)</f>
        <v>238</v>
      </c>
      <c r="M76" s="13" t="n">
        <f aca="false">MAX(ROUNDUP((F76+I76)/(1-G76),0),Parámetros!$B$7)</f>
        <v>299</v>
      </c>
      <c r="N76" s="12" t="n">
        <v>205</v>
      </c>
      <c r="O76" s="12" t="n">
        <v>205</v>
      </c>
      <c r="P76" s="13" t="n">
        <f aca="false">Parámetros!$B$6</f>
        <v>1</v>
      </c>
      <c r="Q76" s="13" t="n">
        <f aca="false">IF(AND(ISNUMBER(O76),O76-P76&gt;=Parámetros!$B$7),M76,IF(J76&lt;Parámetros!$B$13,J76,IF(K76&lt;Parámetros!$B$14,K76,IF(L76&lt;Parámetros!$B$15,L76,M76))))</f>
        <v>238</v>
      </c>
      <c r="R76" s="13" t="n">
        <f aca="false">IF(AND(ISNUMBER(O76),O76-P76&gt;=Q76),O76-P76,Q76)</f>
        <v>238</v>
      </c>
      <c r="S76" s="3" t="n">
        <f aca="false">IF(ISNUMBER(O76),R76/O76-1,"")</f>
        <v>0.160975609756097</v>
      </c>
      <c r="T76" s="13" t="n">
        <f aca="false">VLOOKUP(R76,Parámetros!$A$13:$C$16,3,TRUE())</f>
        <v>37</v>
      </c>
      <c r="U76" s="13" t="n">
        <f aca="false">IF(R76&gt;=Parámetros!$B$7,I76,0)</f>
        <v>0</v>
      </c>
      <c r="V76" s="13" t="n">
        <f aca="false">R76*(1-G76)-T76-U76</f>
        <v>167.68</v>
      </c>
      <c r="W76" s="13" t="n">
        <f aca="false">V76-F76</f>
        <v>0.390000000000015</v>
      </c>
      <c r="X76" s="2" t="s">
        <v>13547</v>
      </c>
      <c r="Y76" s="2"/>
      <c r="Z76" s="13" t="n">
        <v>167</v>
      </c>
      <c r="AA76" s="2" t="s">
        <v>13537</v>
      </c>
    </row>
    <row r="77" customFormat="false" ht="15" hidden="false" customHeight="false" outlineLevel="0" collapsed="false">
      <c r="A77" s="8" t="s">
        <v>1025</v>
      </c>
      <c r="B77" s="10" t="str">
        <f aca="false">'Layout Mercado Libre'!C77</f>
        <v>Pañales Huggies UltraConfort Niña Etapa 7 40 Piezas</v>
      </c>
      <c r="C77" s="10" t="str">
        <f aca="false">IFERROR(LEFT('Layout Mercado Libre'!E77,FIND(" &gt; ",'Layout Mercado Libre'!E77)-1),"")</f>
        <v>Bebés</v>
      </c>
      <c r="D77" s="12" t="n">
        <v>269.84</v>
      </c>
      <c r="E77" s="13" t="n">
        <f aca="false">Parámetros!$B$5</f>
        <v>4</v>
      </c>
      <c r="F77" s="13" t="n">
        <f aca="false">D77+E77</f>
        <v>273.84</v>
      </c>
      <c r="G77" s="3" t="n">
        <f aca="false">IF(C77="",Parámetros!$B$9,IFERROR(VLOOKUP(C77,Parámetros!$A$20:$B$23,2,FALSE()),Parámetros!$B$9))</f>
        <v>0.15</v>
      </c>
      <c r="H77" s="14" t="n">
        <v>3.2</v>
      </c>
      <c r="I77" s="12" t="n">
        <v>125</v>
      </c>
      <c r="J77" s="13" t="n">
        <f aca="false">ROUNDUP((F77+Parámetros!$C$13)/(1-G77),0)</f>
        <v>352</v>
      </c>
      <c r="K77" s="13" t="n">
        <f aca="false">ROUNDUP((F77+Parámetros!$C$14)/(1-G77),0)</f>
        <v>358</v>
      </c>
      <c r="L77" s="13" t="n">
        <f aca="false">ROUNDUP((F77+Parámetros!$C$15)/(1-G77),0)</f>
        <v>366</v>
      </c>
      <c r="M77" s="13" t="n">
        <f aca="false">MAX(ROUNDUP((F77+I77)/(1-G77),0),Parámetros!$B$7)</f>
        <v>470</v>
      </c>
      <c r="N77" s="12" t="n">
        <v>861</v>
      </c>
      <c r="O77" s="12" t="n">
        <v>825</v>
      </c>
      <c r="P77" s="13" t="n">
        <f aca="false">Parámetros!$B$6</f>
        <v>1</v>
      </c>
      <c r="Q77" s="13" t="n">
        <f aca="false">IF(AND(ISNUMBER(O77),O77-P77&gt;=Parámetros!$B$7),M77,IF(J77&lt;Parámetros!$B$13,J77,IF(K77&lt;Parámetros!$B$14,K77,IF(L77&lt;Parámetros!$B$15,L77,M77))))</f>
        <v>470</v>
      </c>
      <c r="R77" s="13" t="n">
        <f aca="false">IF(AND(ISNUMBER(O77),O77-P77&gt;=Q77),O77-P77,Q77)</f>
        <v>824</v>
      </c>
      <c r="S77" s="3" t="n">
        <f aca="false">IF(ISNUMBER(O77),R77/O77-1,"")</f>
        <v>-0.00121212121212122</v>
      </c>
      <c r="T77" s="13" t="n">
        <f aca="false">VLOOKUP(R77,Parámetros!$A$13:$C$16,3,TRUE())</f>
        <v>0</v>
      </c>
      <c r="U77" s="13" t="n">
        <f aca="false">IF(R77&gt;=Parámetros!$B$7,I77,0)</f>
        <v>125</v>
      </c>
      <c r="V77" s="13" t="n">
        <f aca="false">R77*(1-G77)-T77-U77</f>
        <v>575.4</v>
      </c>
      <c r="W77" s="13" t="n">
        <f aca="false">V77-F77</f>
        <v>301.56</v>
      </c>
      <c r="X77" s="2" t="s">
        <v>13510</v>
      </c>
      <c r="Y77" s="2"/>
      <c r="Z77" s="13" t="n">
        <v>319</v>
      </c>
      <c r="AA77" s="2" t="s">
        <v>13518</v>
      </c>
    </row>
    <row r="78" customFormat="false" ht="15" hidden="false" customHeight="false" outlineLevel="0" collapsed="false">
      <c r="A78" s="8" t="s">
        <v>1033</v>
      </c>
      <c r="B78" s="10" t="str">
        <f aca="false">'Layout Mercado Libre'!C78</f>
        <v>Trayenta Linagliptina 5 mg 30 Tabletas</v>
      </c>
      <c r="C78" s="10" t="str">
        <f aca="false">IFERROR(LEFT('Layout Mercado Libre'!E78,FIND(" &gt; ",'Layout Mercado Libre'!E78)-1),"")</f>
        <v>Salud y Equipamiento Médico</v>
      </c>
      <c r="D78" s="12" t="n">
        <v>380</v>
      </c>
      <c r="E78" s="13" t="n">
        <f aca="false">Parámetros!$B$5</f>
        <v>4</v>
      </c>
      <c r="F78" s="13" t="n">
        <f aca="false">D78+E78</f>
        <v>384</v>
      </c>
      <c r="G78" s="3" t="n">
        <f aca="false">IF(C78="",Parámetros!$B$9,IFERROR(VLOOKUP(C78,Parámetros!$A$20:$B$23,2,FALSE()),Parámetros!$B$9))</f>
        <v>0.14</v>
      </c>
      <c r="H78" s="14" t="n">
        <v>0.19</v>
      </c>
      <c r="I78" s="12" t="n">
        <v>75</v>
      </c>
      <c r="J78" s="13" t="n">
        <f aca="false">ROUNDUP((F78+Parámetros!$C$13)/(1-G78),0)</f>
        <v>476</v>
      </c>
      <c r="K78" s="13" t="n">
        <f aca="false">ROUNDUP((F78+Parámetros!$C$14)/(1-G78),0)</f>
        <v>482</v>
      </c>
      <c r="L78" s="13" t="n">
        <f aca="false">ROUNDUP((F78+Parámetros!$C$15)/(1-G78),0)</f>
        <v>490</v>
      </c>
      <c r="M78" s="13" t="n">
        <f aca="false">MAX(ROUNDUP((F78+I78)/(1-G78),0),Parámetros!$B$7)</f>
        <v>534</v>
      </c>
      <c r="N78" s="12" t="n">
        <v>1086.29</v>
      </c>
      <c r="O78" s="12" t="n">
        <v>1069</v>
      </c>
      <c r="P78" s="13" t="n">
        <f aca="false">Parámetros!$B$6</f>
        <v>1</v>
      </c>
      <c r="Q78" s="13" t="n">
        <f aca="false">IF(AND(ISNUMBER(O78),O78-P78&gt;=Parámetros!$B$7),M78,IF(J78&lt;Parámetros!$B$13,J78,IF(K78&lt;Parámetros!$B$14,K78,IF(L78&lt;Parámetros!$B$15,L78,M78))))</f>
        <v>534</v>
      </c>
      <c r="R78" s="13" t="n">
        <f aca="false">IF(AND(ISNUMBER(O78),O78-P78&gt;=Q78),O78-P78,Q78)</f>
        <v>1068</v>
      </c>
      <c r="S78" s="3" t="n">
        <f aca="false">IF(ISNUMBER(O78),R78/O78-1,"")</f>
        <v>-0.00093545369504211</v>
      </c>
      <c r="T78" s="13" t="n">
        <f aca="false">VLOOKUP(R78,Parámetros!$A$13:$C$16,3,TRUE())</f>
        <v>0</v>
      </c>
      <c r="U78" s="13" t="n">
        <f aca="false">IF(R78&gt;=Parámetros!$B$7,I78,0)</f>
        <v>75</v>
      </c>
      <c r="V78" s="13" t="n">
        <f aca="false">R78*(1-G78)-T78-U78</f>
        <v>843.48</v>
      </c>
      <c r="W78" s="13" t="n">
        <f aca="false">V78-F78</f>
        <v>459.48</v>
      </c>
      <c r="X78" s="2" t="s">
        <v>13501</v>
      </c>
      <c r="Y78" s="2"/>
      <c r="Z78" s="13" t="n">
        <v>2043</v>
      </c>
      <c r="AA78" s="2" t="s">
        <v>13500</v>
      </c>
    </row>
    <row r="79" customFormat="false" ht="15" hidden="false" customHeight="false" outlineLevel="0" collapsed="false">
      <c r="A79" s="8" t="s">
        <v>1046</v>
      </c>
      <c r="B79" s="10" t="str">
        <f aca="false">'Layout Mercado Libre'!C79</f>
        <v>Terramicina Oxitetraciclina 125 mg 24 Trociscos</v>
      </c>
      <c r="C79" s="10" t="str">
        <f aca="false">IFERROR(LEFT('Layout Mercado Libre'!E79,FIND(" &gt; ",'Layout Mercado Libre'!E79)-1),"")</f>
        <v>Salud y Equipamiento Médico</v>
      </c>
      <c r="D79" s="12" t="n">
        <v>188</v>
      </c>
      <c r="E79" s="13" t="n">
        <f aca="false">Parámetros!$B$5</f>
        <v>4</v>
      </c>
      <c r="F79" s="13" t="n">
        <f aca="false">D79+E79</f>
        <v>192</v>
      </c>
      <c r="G79" s="3" t="n">
        <f aca="false">IF(C79="",Parámetros!$B$9,IFERROR(VLOOKUP(C79,Parámetros!$A$20:$B$23,2,FALSE()),Parámetros!$B$9))</f>
        <v>0.14</v>
      </c>
      <c r="H79" s="14" t="n">
        <v>0.29</v>
      </c>
      <c r="I79" s="12" t="n">
        <v>75</v>
      </c>
      <c r="J79" s="13" t="n">
        <f aca="false">ROUNDUP((F79+Parámetros!$C$13)/(1-G79),0)</f>
        <v>253</v>
      </c>
      <c r="K79" s="13" t="n">
        <f aca="false">ROUNDUP((F79+Parámetros!$C$14)/(1-G79),0)</f>
        <v>259</v>
      </c>
      <c r="L79" s="13" t="n">
        <f aca="false">ROUNDUP((F79+Parámetros!$C$15)/(1-G79),0)</f>
        <v>267</v>
      </c>
      <c r="M79" s="13" t="n">
        <f aca="false">MAX(ROUNDUP((F79+I79)/(1-G79),0),Parámetros!$B$7)</f>
        <v>311</v>
      </c>
      <c r="N79" s="12" t="n">
        <v>376.31</v>
      </c>
      <c r="O79" s="12" t="n">
        <v>290</v>
      </c>
      <c r="P79" s="13" t="n">
        <f aca="false">Parámetros!$B$6</f>
        <v>1</v>
      </c>
      <c r="Q79" s="13" t="n">
        <f aca="false">IF(AND(ISNUMBER(O79),O79-P79&gt;=Parámetros!$B$7),M79,IF(J79&lt;Parámetros!$B$13,J79,IF(K79&lt;Parámetros!$B$14,K79,IF(L79&lt;Parámetros!$B$15,L79,M79))))</f>
        <v>267</v>
      </c>
      <c r="R79" s="13" t="n">
        <f aca="false">IF(AND(ISNUMBER(O79),O79-P79&gt;=Q79),O79-P79,Q79)</f>
        <v>289</v>
      </c>
      <c r="S79" s="3" t="n">
        <f aca="false">IF(ISNUMBER(O79),R79/O79-1,"")</f>
        <v>-0.00344827586206897</v>
      </c>
      <c r="T79" s="13" t="n">
        <f aca="false">VLOOKUP(R79,Parámetros!$A$13:$C$16,3,TRUE())</f>
        <v>37</v>
      </c>
      <c r="U79" s="13" t="n">
        <f aca="false">IF(R79&gt;=Parámetros!$B$7,I79,0)</f>
        <v>0</v>
      </c>
      <c r="V79" s="13" t="n">
        <f aca="false">R79*(1-G79)-T79-U79</f>
        <v>211.54</v>
      </c>
      <c r="W79" s="13" t="n">
        <f aca="false">V79-F79</f>
        <v>19.54</v>
      </c>
      <c r="X79" s="2" t="s">
        <v>13548</v>
      </c>
      <c r="Y79" s="2"/>
      <c r="Z79" s="13" t="n">
        <v>197</v>
      </c>
      <c r="AA79" s="2" t="s">
        <v>13519</v>
      </c>
    </row>
    <row r="80" customFormat="false" ht="15" hidden="false" customHeight="false" outlineLevel="0" collapsed="false">
      <c r="A80" s="8" t="s">
        <v>1057</v>
      </c>
      <c r="B80" s="10" t="str">
        <f aca="false">'Layout Mercado Libre'!C80</f>
        <v>Aspirina Protect 100 mg 84 Tabletas</v>
      </c>
      <c r="C80" s="10" t="str">
        <f aca="false">IFERROR(LEFT('Layout Mercado Libre'!E80,FIND(" &gt; ",'Layout Mercado Libre'!E80)-1),"")</f>
        <v>Salud y Equipamiento Médico</v>
      </c>
      <c r="D80" s="12" t="n">
        <v>293.5</v>
      </c>
      <c r="E80" s="13" t="n">
        <f aca="false">Parámetros!$B$5</f>
        <v>4</v>
      </c>
      <c r="F80" s="13" t="n">
        <f aca="false">D80+E80</f>
        <v>297.5</v>
      </c>
      <c r="G80" s="3" t="n">
        <f aca="false">IF(C80="",Parámetros!$B$9,IFERROR(VLOOKUP(C80,Parámetros!$A$20:$B$23,2,FALSE()),Parámetros!$B$9))</f>
        <v>0.14</v>
      </c>
      <c r="H80" s="14" t="n">
        <v>0.31</v>
      </c>
      <c r="I80" s="12" t="n">
        <v>75</v>
      </c>
      <c r="J80" s="13" t="n">
        <f aca="false">ROUNDUP((F80+Parámetros!$C$13)/(1-G80),0)</f>
        <v>375</v>
      </c>
      <c r="K80" s="13" t="n">
        <f aca="false">ROUNDUP((F80+Parámetros!$C$14)/(1-G80),0)</f>
        <v>381</v>
      </c>
      <c r="L80" s="13" t="n">
        <f aca="false">ROUNDUP((F80+Parámetros!$C$15)/(1-G80),0)</f>
        <v>389</v>
      </c>
      <c r="M80" s="13" t="n">
        <f aca="false">MAX(ROUNDUP((F80+I80)/(1-G80),0),Parámetros!$B$7)</f>
        <v>434</v>
      </c>
      <c r="N80" s="12" t="n">
        <v>512.14</v>
      </c>
      <c r="O80" s="12" t="n">
        <v>316</v>
      </c>
      <c r="P80" s="13" t="n">
        <f aca="false">Parámetros!$B$6</f>
        <v>1</v>
      </c>
      <c r="Q80" s="13" t="n">
        <f aca="false">IF(AND(ISNUMBER(O80),O80-P80&gt;=Parámetros!$B$7),M80,IF(J80&lt;Parámetros!$B$13,J80,IF(K80&lt;Parámetros!$B$14,K80,IF(L80&lt;Parámetros!$B$15,L80,M80))))</f>
        <v>434</v>
      </c>
      <c r="R80" s="13" t="n">
        <f aca="false">IF(AND(ISNUMBER(O80),O80-P80&gt;=Q80),O80-P80,Q80)</f>
        <v>434</v>
      </c>
      <c r="S80" s="3" t="n">
        <f aca="false">IF(ISNUMBER(O80),R80/O80-1,"")</f>
        <v>0.373417721518987</v>
      </c>
      <c r="T80" s="13" t="n">
        <f aca="false">VLOOKUP(R80,Parámetros!$A$13:$C$16,3,TRUE())</f>
        <v>0</v>
      </c>
      <c r="U80" s="13" t="n">
        <f aca="false">IF(R80&gt;=Parámetros!$B$7,I80,0)</f>
        <v>75</v>
      </c>
      <c r="V80" s="13" t="n">
        <f aca="false">R80*(1-G80)-T80-U80</f>
        <v>298.24</v>
      </c>
      <c r="W80" s="13" t="n">
        <f aca="false">V80-F80</f>
        <v>0.740000000000009</v>
      </c>
      <c r="X80" s="2" t="s">
        <v>13549</v>
      </c>
      <c r="Y80" s="2"/>
      <c r="Z80" s="13" t="n">
        <v>342</v>
      </c>
      <c r="AA80" s="2" t="s">
        <v>13537</v>
      </c>
    </row>
    <row r="81" customFormat="false" ht="15" hidden="false" customHeight="false" outlineLevel="0" collapsed="false">
      <c r="A81" s="8" t="s">
        <v>1069</v>
      </c>
      <c r="B81" s="10" t="str">
        <f aca="false">'Layout Mercado Libre'!C81</f>
        <v>Ungüento Vicks VapoRub 100 g Tarro</v>
      </c>
      <c r="C81" s="10" t="str">
        <f aca="false">IFERROR(LEFT('Layout Mercado Libre'!E81,FIND(" &gt; ",'Layout Mercado Libre'!E81)-1),"")</f>
        <v>Salud y Equipamiento Médico</v>
      </c>
      <c r="D81" s="12" t="n">
        <v>161.08</v>
      </c>
      <c r="E81" s="13" t="n">
        <f aca="false">Parámetros!$B$5</f>
        <v>4</v>
      </c>
      <c r="F81" s="13" t="n">
        <f aca="false">D81+E81</f>
        <v>165.08</v>
      </c>
      <c r="G81" s="3" t="n">
        <f aca="false">IF(C81="",Parámetros!$B$9,IFERROR(VLOOKUP(C81,Parámetros!$A$20:$B$23,2,FALSE()),Parámetros!$B$9))</f>
        <v>0.14</v>
      </c>
      <c r="H81" s="14" t="n">
        <v>0.16</v>
      </c>
      <c r="I81" s="12" t="n">
        <v>75</v>
      </c>
      <c r="J81" s="13" t="n">
        <f aca="false">ROUNDUP((F81+Parámetros!$C$13)/(1-G81),0)</f>
        <v>222</v>
      </c>
      <c r="K81" s="13" t="n">
        <f aca="false">ROUNDUP((F81+Parámetros!$C$14)/(1-G81),0)</f>
        <v>227</v>
      </c>
      <c r="L81" s="13" t="n">
        <f aca="false">ROUNDUP((F81+Parámetros!$C$15)/(1-G81),0)</f>
        <v>235</v>
      </c>
      <c r="M81" s="13" t="n">
        <f aca="false">MAX(ROUNDUP((F81+I81)/(1-G81),0),Parámetros!$B$7)</f>
        <v>299</v>
      </c>
      <c r="N81" s="12" t="n">
        <v>249.5</v>
      </c>
      <c r="O81" s="12" t="n">
        <v>185</v>
      </c>
      <c r="P81" s="13" t="n">
        <f aca="false">Parámetros!$B$6</f>
        <v>1</v>
      </c>
      <c r="Q81" s="13" t="n">
        <f aca="false">IF(AND(ISNUMBER(O81),O81-P81&gt;=Parámetros!$B$7),M81,IF(J81&lt;Parámetros!$B$13,J81,IF(K81&lt;Parámetros!$B$14,K81,IF(L81&lt;Parámetros!$B$15,L81,M81))))</f>
        <v>235</v>
      </c>
      <c r="R81" s="13" t="n">
        <f aca="false">IF(AND(ISNUMBER(O81),O81-P81&gt;=Q81),O81-P81,Q81)</f>
        <v>235</v>
      </c>
      <c r="S81" s="3" t="n">
        <f aca="false">IF(ISNUMBER(O81),R81/O81-1,"")</f>
        <v>0.27027027027027</v>
      </c>
      <c r="T81" s="13" t="n">
        <f aca="false">VLOOKUP(R81,Parámetros!$A$13:$C$16,3,TRUE())</f>
        <v>37</v>
      </c>
      <c r="U81" s="13" t="n">
        <f aca="false">IF(R81&gt;=Parámetros!$B$7,I81,0)</f>
        <v>0</v>
      </c>
      <c r="V81" s="13" t="n">
        <f aca="false">R81*(1-G81)-T81-U81</f>
        <v>165.1</v>
      </c>
      <c r="W81" s="13" t="n">
        <f aca="false">V81-F81</f>
        <v>0.0199999999999818</v>
      </c>
      <c r="X81" s="2" t="s">
        <v>13550</v>
      </c>
      <c r="Y81" s="2"/>
      <c r="Z81" s="13" t="n">
        <v>235</v>
      </c>
      <c r="AA81" s="2" t="s">
        <v>13537</v>
      </c>
    </row>
    <row r="82" customFormat="false" ht="15" hidden="false" customHeight="false" outlineLevel="0" collapsed="false">
      <c r="A82" s="8" t="s">
        <v>1079</v>
      </c>
      <c r="B82" s="10" t="str">
        <f aca="false">'Layout Mercado Libre'!C82</f>
        <v>Fosfocil Fosfomicina 1 g Solución Inyectable Adulto</v>
      </c>
      <c r="C82" s="10" t="str">
        <f aca="false">IFERROR(LEFT('Layout Mercado Libre'!E82,FIND(" &gt; ",'Layout Mercado Libre'!E82)-1),"")</f>
        <v>Salud y Equipamiento Médico</v>
      </c>
      <c r="D82" s="12" t="n">
        <v>220.8</v>
      </c>
      <c r="E82" s="13" t="n">
        <f aca="false">Parámetros!$B$5</f>
        <v>4</v>
      </c>
      <c r="F82" s="13" t="n">
        <f aca="false">D82+E82</f>
        <v>224.8</v>
      </c>
      <c r="G82" s="3" t="n">
        <f aca="false">IF(C82="",Parámetros!$B$9,IFERROR(VLOOKUP(C82,Parámetros!$A$20:$B$23,2,FALSE()),Parámetros!$B$9))</f>
        <v>0.14</v>
      </c>
      <c r="H82" s="14" t="n">
        <v>0.16</v>
      </c>
      <c r="I82" s="12" t="n">
        <v>75</v>
      </c>
      <c r="J82" s="13" t="n">
        <f aca="false">ROUNDUP((F82+Parámetros!$C$13)/(1-G82),0)</f>
        <v>291</v>
      </c>
      <c r="K82" s="13" t="n">
        <f aca="false">ROUNDUP((F82+Parámetros!$C$14)/(1-G82),0)</f>
        <v>297</v>
      </c>
      <c r="L82" s="13" t="n">
        <f aca="false">ROUNDUP((F82+Parámetros!$C$15)/(1-G82),0)</f>
        <v>305</v>
      </c>
      <c r="M82" s="13" t="n">
        <f aca="false">MAX(ROUNDUP((F82+I82)/(1-G82),0),Parámetros!$B$7)</f>
        <v>349</v>
      </c>
      <c r="N82" s="12" t="n">
        <v>662.46</v>
      </c>
      <c r="O82" s="12" t="n">
        <v>519</v>
      </c>
      <c r="P82" s="13" t="n">
        <f aca="false">Parámetros!$B$6</f>
        <v>1</v>
      </c>
      <c r="Q82" s="13" t="n">
        <f aca="false">IF(AND(ISNUMBER(O82),O82-P82&gt;=Parámetros!$B$7),M82,IF(J82&lt;Parámetros!$B$13,J82,IF(K82&lt;Parámetros!$B$14,K82,IF(L82&lt;Parámetros!$B$15,L82,M82))))</f>
        <v>349</v>
      </c>
      <c r="R82" s="13" t="n">
        <f aca="false">IF(AND(ISNUMBER(O82),O82-P82&gt;=Q82),O82-P82,Q82)</f>
        <v>518</v>
      </c>
      <c r="S82" s="3" t="n">
        <f aca="false">IF(ISNUMBER(O82),R82/O82-1,"")</f>
        <v>-0.0019267822736031</v>
      </c>
      <c r="T82" s="13" t="n">
        <f aca="false">VLOOKUP(R82,Parámetros!$A$13:$C$16,3,TRUE())</f>
        <v>0</v>
      </c>
      <c r="U82" s="13" t="n">
        <f aca="false">IF(R82&gt;=Parámetros!$B$7,I82,0)</f>
        <v>75</v>
      </c>
      <c r="V82" s="13" t="n">
        <f aca="false">R82*(1-G82)-T82-U82</f>
        <v>370.48</v>
      </c>
      <c r="W82" s="13" t="n">
        <f aca="false">V82-F82</f>
        <v>145.68</v>
      </c>
      <c r="X82" s="2" t="s">
        <v>13551</v>
      </c>
      <c r="Y82" s="2"/>
      <c r="Z82" s="13" t="n">
        <v>387</v>
      </c>
      <c r="AA82" s="2" t="s">
        <v>13552</v>
      </c>
    </row>
    <row r="83" customFormat="false" ht="15" hidden="false" customHeight="false" outlineLevel="0" collapsed="false">
      <c r="A83" s="8" t="s">
        <v>1091</v>
      </c>
      <c r="B83" s="10" t="str">
        <f aca="false">'Layout Mercado Libre'!C83</f>
        <v>Asoflon Duo 0.5 mg/0.4 mg 30 Cápsulas</v>
      </c>
      <c r="C83" s="10" t="str">
        <f aca="false">IFERROR(LEFT('Layout Mercado Libre'!E83,FIND(" &gt; ",'Layout Mercado Libre'!E83)-1),"")</f>
        <v>Salud y Equipamiento Médico</v>
      </c>
      <c r="D83" s="12" t="n">
        <v>822.76</v>
      </c>
      <c r="E83" s="13" t="n">
        <f aca="false">Parámetros!$B$5</f>
        <v>4</v>
      </c>
      <c r="F83" s="13" t="n">
        <f aca="false">D83+E83</f>
        <v>826.76</v>
      </c>
      <c r="G83" s="3" t="n">
        <f aca="false">IF(C83="",Parámetros!$B$9,IFERROR(VLOOKUP(C83,Parámetros!$A$20:$B$23,2,FALSE()),Parámetros!$B$9))</f>
        <v>0.14</v>
      </c>
      <c r="H83" s="14" t="n">
        <v>0.19</v>
      </c>
      <c r="I83" s="12" t="n">
        <v>75</v>
      </c>
      <c r="J83" s="13" t="n">
        <f aca="false">ROUNDUP((F83+Parámetros!$C$13)/(1-G83),0)</f>
        <v>991</v>
      </c>
      <c r="K83" s="13" t="n">
        <f aca="false">ROUNDUP((F83+Parámetros!$C$14)/(1-G83),0)</f>
        <v>997</v>
      </c>
      <c r="L83" s="13" t="n">
        <f aca="false">ROUNDUP((F83+Parámetros!$C$15)/(1-G83),0)</f>
        <v>1005</v>
      </c>
      <c r="M83" s="13" t="n">
        <f aca="false">MAX(ROUNDUP((F83+I83)/(1-G83),0),Parámetros!$B$7)</f>
        <v>1049</v>
      </c>
      <c r="N83" s="12" t="n">
        <v>1192.97</v>
      </c>
      <c r="O83" s="12" t="n">
        <v>1105</v>
      </c>
      <c r="P83" s="13" t="n">
        <f aca="false">Parámetros!$B$6</f>
        <v>1</v>
      </c>
      <c r="Q83" s="13" t="n">
        <f aca="false">IF(AND(ISNUMBER(O83),O83-P83&gt;=Parámetros!$B$7),M83,IF(J83&lt;Parámetros!$B$13,J83,IF(K83&lt;Parámetros!$B$14,K83,IF(L83&lt;Parámetros!$B$15,L83,M83))))</f>
        <v>1049</v>
      </c>
      <c r="R83" s="13" t="n">
        <f aca="false">IF(AND(ISNUMBER(O83),O83-P83&gt;=Q83),O83-P83,Q83)</f>
        <v>1104</v>
      </c>
      <c r="S83" s="3" t="n">
        <f aca="false">IF(ISNUMBER(O83),R83/O83-1,"")</f>
        <v>-0.000904977375565608</v>
      </c>
      <c r="T83" s="13" t="n">
        <f aca="false">VLOOKUP(R83,Parámetros!$A$13:$C$16,3,TRUE())</f>
        <v>0</v>
      </c>
      <c r="U83" s="13" t="n">
        <f aca="false">IF(R83&gt;=Parámetros!$B$7,I83,0)</f>
        <v>75</v>
      </c>
      <c r="V83" s="13" t="n">
        <f aca="false">R83*(1-G83)-T83-U83</f>
        <v>874.44</v>
      </c>
      <c r="W83" s="13" t="n">
        <f aca="false">V83-F83</f>
        <v>47.68</v>
      </c>
      <c r="X83" s="2" t="s">
        <v>13514</v>
      </c>
      <c r="Y83" s="2"/>
      <c r="Z83" s="13" t="n">
        <v>1074</v>
      </c>
      <c r="AA83" s="2" t="s">
        <v>13537</v>
      </c>
    </row>
    <row r="84" customFormat="false" ht="15" hidden="false" customHeight="false" outlineLevel="0" collapsed="false">
      <c r="A84" s="8" t="s">
        <v>1106</v>
      </c>
      <c r="B84" s="10" t="str">
        <f aca="false">'Layout Mercado Libre'!C84</f>
        <v>Dorixina Relax 125 mg/5 mg 20 Comprimidos</v>
      </c>
      <c r="C84" s="10" t="str">
        <f aca="false">IFERROR(LEFT('Layout Mercado Libre'!E84,FIND(" &gt; ",'Layout Mercado Libre'!E84)-1),"")</f>
        <v>Salud y Equipamiento Médico</v>
      </c>
      <c r="D84" s="12" t="n">
        <v>320</v>
      </c>
      <c r="E84" s="13" t="n">
        <f aca="false">Parámetros!$B$5</f>
        <v>4</v>
      </c>
      <c r="F84" s="13" t="n">
        <f aca="false">D84+E84</f>
        <v>324</v>
      </c>
      <c r="G84" s="3" t="n">
        <f aca="false">IF(C84="",Parámetros!$B$9,IFERROR(VLOOKUP(C84,Parámetros!$A$20:$B$23,2,FALSE()),Parámetros!$B$9))</f>
        <v>0.14</v>
      </c>
      <c r="H84" s="14" t="n">
        <v>0.27</v>
      </c>
      <c r="I84" s="12" t="n">
        <v>75</v>
      </c>
      <c r="J84" s="13" t="n">
        <f aca="false">ROUNDUP((F84+Parámetros!$C$13)/(1-G84),0)</f>
        <v>406</v>
      </c>
      <c r="K84" s="13" t="n">
        <f aca="false">ROUNDUP((F84+Parámetros!$C$14)/(1-G84),0)</f>
        <v>412</v>
      </c>
      <c r="L84" s="13" t="n">
        <f aca="false">ROUNDUP((F84+Parámetros!$C$15)/(1-G84),0)</f>
        <v>420</v>
      </c>
      <c r="M84" s="13" t="n">
        <f aca="false">MAX(ROUNDUP((F84+I84)/(1-G84),0),Parámetros!$B$7)</f>
        <v>464</v>
      </c>
      <c r="N84" s="12" t="n">
        <v>734.05</v>
      </c>
      <c r="O84" s="12" t="n">
        <v>717</v>
      </c>
      <c r="P84" s="13" t="n">
        <f aca="false">Parámetros!$B$6</f>
        <v>1</v>
      </c>
      <c r="Q84" s="13" t="n">
        <f aca="false">IF(AND(ISNUMBER(O84),O84-P84&gt;=Parámetros!$B$7),M84,IF(J84&lt;Parámetros!$B$13,J84,IF(K84&lt;Parámetros!$B$14,K84,IF(L84&lt;Parámetros!$B$15,L84,M84))))</f>
        <v>464</v>
      </c>
      <c r="R84" s="13" t="n">
        <f aca="false">IF(AND(ISNUMBER(O84),O84-P84&gt;=Q84),O84-P84,Q84)</f>
        <v>716</v>
      </c>
      <c r="S84" s="3" t="n">
        <f aca="false">IF(ISNUMBER(O84),R84/O84-1,"")</f>
        <v>-0.00139470013946996</v>
      </c>
      <c r="T84" s="13" t="n">
        <f aca="false">VLOOKUP(R84,Parámetros!$A$13:$C$16,3,TRUE())</f>
        <v>0</v>
      </c>
      <c r="U84" s="13" t="n">
        <f aca="false">IF(R84&gt;=Parámetros!$B$7,I84,0)</f>
        <v>75</v>
      </c>
      <c r="V84" s="13" t="n">
        <f aca="false">R84*(1-G84)-T84-U84</f>
        <v>540.76</v>
      </c>
      <c r="W84" s="13" t="n">
        <f aca="false">V84-F84</f>
        <v>216.76</v>
      </c>
      <c r="X84" s="2" t="s">
        <v>13553</v>
      </c>
      <c r="Y84" s="2"/>
      <c r="Z84" s="13" t="n">
        <v>669</v>
      </c>
      <c r="AA84" s="2" t="s">
        <v>13537</v>
      </c>
    </row>
    <row r="85" customFormat="false" ht="15" hidden="false" customHeight="false" outlineLevel="0" collapsed="false">
      <c r="A85" s="8" t="s">
        <v>1121</v>
      </c>
      <c r="B85" s="10" t="str">
        <f aca="false">'Layout Mercado Libre'!C85</f>
        <v>Enterogermina Bacillus Clausii 4 Billones 10 Ampolletas</v>
      </c>
      <c r="C85" s="10" t="str">
        <f aca="false">IFERROR(LEFT('Layout Mercado Libre'!E85,FIND(" &gt; ",'Layout Mercado Libre'!E85)-1),"")</f>
        <v>Salud y Equipamiento Médico</v>
      </c>
      <c r="D85" s="12" t="n">
        <v>435.32</v>
      </c>
      <c r="E85" s="13" t="n">
        <f aca="false">Parámetros!$B$5</f>
        <v>4</v>
      </c>
      <c r="F85" s="13" t="n">
        <f aca="false">D85+E85</f>
        <v>439.32</v>
      </c>
      <c r="G85" s="3" t="n">
        <f aca="false">IF(C85="",Parámetros!$B$9,IFERROR(VLOOKUP(C85,Parámetros!$A$20:$B$23,2,FALSE()),Parámetros!$B$9))</f>
        <v>0.14</v>
      </c>
      <c r="H85" s="14" t="n">
        <v>0.3</v>
      </c>
      <c r="I85" s="12" t="n">
        <v>75</v>
      </c>
      <c r="J85" s="13" t="n">
        <f aca="false">ROUNDUP((F85+Parámetros!$C$13)/(1-G85),0)</f>
        <v>540</v>
      </c>
      <c r="K85" s="13" t="n">
        <f aca="false">ROUNDUP((F85+Parámetros!$C$14)/(1-G85),0)</f>
        <v>546</v>
      </c>
      <c r="L85" s="13" t="n">
        <f aca="false">ROUNDUP((F85+Parámetros!$C$15)/(1-G85),0)</f>
        <v>554</v>
      </c>
      <c r="M85" s="13" t="n">
        <f aca="false">MAX(ROUNDUP((F85+I85)/(1-G85),0),Parámetros!$B$7)</f>
        <v>599</v>
      </c>
      <c r="N85" s="12" t="n">
        <v>608.52</v>
      </c>
      <c r="O85" s="12" t="n">
        <v>312.13</v>
      </c>
      <c r="P85" s="13" t="n">
        <f aca="false">Parámetros!$B$6</f>
        <v>1</v>
      </c>
      <c r="Q85" s="13" t="n">
        <f aca="false">IF(AND(ISNUMBER(O85),O85-P85&gt;=Parámetros!$B$7),M85,IF(J85&lt;Parámetros!$B$13,J85,IF(K85&lt;Parámetros!$B$14,K85,IF(L85&lt;Parámetros!$B$15,L85,M85))))</f>
        <v>599</v>
      </c>
      <c r="R85" s="13" t="n">
        <f aca="false">IF(AND(ISNUMBER(O85),O85-P85&gt;=Q85),O85-P85,Q85)</f>
        <v>599</v>
      </c>
      <c r="S85" s="3" t="n">
        <f aca="false">IF(ISNUMBER(O85),R85/O85-1,"")</f>
        <v>0.919072181462852</v>
      </c>
      <c r="T85" s="13" t="n">
        <f aca="false">VLOOKUP(R85,Parámetros!$A$13:$C$16,3,TRUE())</f>
        <v>0</v>
      </c>
      <c r="U85" s="13" t="n">
        <f aca="false">IF(R85&gt;=Parámetros!$B$7,I85,0)</f>
        <v>75</v>
      </c>
      <c r="V85" s="13" t="n">
        <f aca="false">R85*(1-G85)-T85-U85</f>
        <v>440.14</v>
      </c>
      <c r="W85" s="13" t="n">
        <f aca="false">V85-F85</f>
        <v>0.819999999999993</v>
      </c>
      <c r="X85" s="2" t="s">
        <v>13538</v>
      </c>
      <c r="Y85" s="2"/>
      <c r="Z85" s="13" t="n">
        <v>412.8</v>
      </c>
      <c r="AA85" s="2" t="s">
        <v>13518</v>
      </c>
    </row>
    <row r="86" customFormat="false" ht="15" hidden="false" customHeight="false" outlineLevel="0" collapsed="false">
      <c r="A86" s="8" t="s">
        <v>1135</v>
      </c>
      <c r="B86" s="10" t="str">
        <f aca="false">'Layout Mercado Libre'!C86</f>
        <v>Pañales Huggies Supreme Unisex Etapa 1 40 Piezas</v>
      </c>
      <c r="C86" s="10" t="str">
        <f aca="false">IFERROR(LEFT('Layout Mercado Libre'!E86,FIND(" &gt; ",'Layout Mercado Libre'!E86)-1),"")</f>
        <v>Bebés</v>
      </c>
      <c r="D86" s="12" t="n">
        <v>158.13</v>
      </c>
      <c r="E86" s="13" t="n">
        <f aca="false">Parámetros!$B$5</f>
        <v>4</v>
      </c>
      <c r="F86" s="13" t="n">
        <f aca="false">D86+E86</f>
        <v>162.13</v>
      </c>
      <c r="G86" s="3" t="n">
        <f aca="false">IF(C86="",Parámetros!$B$9,IFERROR(VLOOKUP(C86,Parámetros!$A$20:$B$23,2,FALSE()),Parámetros!$B$9))</f>
        <v>0.15</v>
      </c>
      <c r="H86" s="14" t="n">
        <v>3.2</v>
      </c>
      <c r="I86" s="12" t="n">
        <v>125</v>
      </c>
      <c r="J86" s="13" t="n">
        <f aca="false">ROUNDUP((F86+Parámetros!$C$13)/(1-G86),0)</f>
        <v>221</v>
      </c>
      <c r="K86" s="13" t="n">
        <f aca="false">ROUNDUP((F86+Parámetros!$C$14)/(1-G86),0)</f>
        <v>227</v>
      </c>
      <c r="L86" s="13" t="n">
        <f aca="false">ROUNDUP((F86+Parámetros!$C$15)/(1-G86),0)</f>
        <v>235</v>
      </c>
      <c r="M86" s="13" t="n">
        <f aca="false">MAX(ROUNDUP((F86+I86)/(1-G86),0),Parámetros!$B$7)</f>
        <v>338</v>
      </c>
      <c r="N86" s="12" t="n">
        <v>459.24</v>
      </c>
      <c r="O86" s="12" t="n">
        <v>377</v>
      </c>
      <c r="P86" s="13" t="n">
        <f aca="false">Parámetros!$B$6</f>
        <v>1</v>
      </c>
      <c r="Q86" s="13" t="n">
        <f aca="false">IF(AND(ISNUMBER(O86),O86-P86&gt;=Parámetros!$B$7),M86,IF(J86&lt;Parámetros!$B$13,J86,IF(K86&lt;Parámetros!$B$14,K86,IF(L86&lt;Parámetros!$B$15,L86,M86))))</f>
        <v>338</v>
      </c>
      <c r="R86" s="13" t="n">
        <f aca="false">IF(AND(ISNUMBER(O86),O86-P86&gt;=Q86),O86-P86,Q86)</f>
        <v>376</v>
      </c>
      <c r="S86" s="3" t="n">
        <f aca="false">IF(ISNUMBER(O86),R86/O86-1,"")</f>
        <v>-0.00265251989389925</v>
      </c>
      <c r="T86" s="13" t="n">
        <f aca="false">VLOOKUP(R86,Parámetros!$A$13:$C$16,3,TRUE())</f>
        <v>0</v>
      </c>
      <c r="U86" s="13" t="n">
        <f aca="false">IF(R86&gt;=Parámetros!$B$7,I86,0)</f>
        <v>125</v>
      </c>
      <c r="V86" s="13" t="n">
        <f aca="false">R86*(1-G86)-T86-U86</f>
        <v>194.6</v>
      </c>
      <c r="W86" s="13" t="n">
        <f aca="false">V86-F86</f>
        <v>32.47</v>
      </c>
      <c r="X86" s="2" t="s">
        <v>13510</v>
      </c>
      <c r="Y86" s="2"/>
      <c r="Z86" s="13" t="n">
        <v>279</v>
      </c>
      <c r="AA86" s="2" t="s">
        <v>13523</v>
      </c>
    </row>
    <row r="87" customFormat="false" ht="15" hidden="false" customHeight="false" outlineLevel="0" collapsed="false">
      <c r="A87" s="8" t="s">
        <v>1144</v>
      </c>
      <c r="B87" s="10" t="str">
        <f aca="false">'Layout Mercado Libre'!C87</f>
        <v>Vodelan 500 mg/100 mg 14 Tabletas</v>
      </c>
      <c r="C87" s="10" t="str">
        <f aca="false">IFERROR(LEFT('Layout Mercado Libre'!E87,FIND(" &gt; ",'Layout Mercado Libre'!E87)-1),"")</f>
        <v>Salud y Equipamiento Médico</v>
      </c>
      <c r="D87" s="12" t="n">
        <v>459.45</v>
      </c>
      <c r="E87" s="13" t="n">
        <f aca="false">Parámetros!$B$5</f>
        <v>4</v>
      </c>
      <c r="F87" s="13" t="n">
        <f aca="false">D87+E87</f>
        <v>463.45</v>
      </c>
      <c r="G87" s="3" t="n">
        <f aca="false">IF(C87="",Parámetros!$B$9,IFERROR(VLOOKUP(C87,Parámetros!$A$20:$B$23,2,FALSE()),Parámetros!$B$9))</f>
        <v>0.14</v>
      </c>
      <c r="H87" s="14" t="n">
        <v>0.15</v>
      </c>
      <c r="I87" s="12" t="n">
        <v>75</v>
      </c>
      <c r="J87" s="13" t="n">
        <f aca="false">ROUNDUP((F87+Parámetros!$C$13)/(1-G87),0)</f>
        <v>568</v>
      </c>
      <c r="K87" s="13" t="n">
        <f aca="false">ROUNDUP((F87+Parámetros!$C$14)/(1-G87),0)</f>
        <v>574</v>
      </c>
      <c r="L87" s="13" t="n">
        <f aca="false">ROUNDUP((F87+Parámetros!$C$15)/(1-G87),0)</f>
        <v>582</v>
      </c>
      <c r="M87" s="13" t="n">
        <f aca="false">MAX(ROUNDUP((F87+I87)/(1-G87),0),Parámetros!$B$7)</f>
        <v>627</v>
      </c>
      <c r="N87" s="12" t="n">
        <v>983.2</v>
      </c>
      <c r="O87" s="12" t="n">
        <v>833</v>
      </c>
      <c r="P87" s="13" t="n">
        <f aca="false">Parámetros!$B$6</f>
        <v>1</v>
      </c>
      <c r="Q87" s="13" t="n">
        <f aca="false">IF(AND(ISNUMBER(O87),O87-P87&gt;=Parámetros!$B$7),M87,IF(J87&lt;Parámetros!$B$13,J87,IF(K87&lt;Parámetros!$B$14,K87,IF(L87&lt;Parámetros!$B$15,L87,M87))))</f>
        <v>627</v>
      </c>
      <c r="R87" s="13" t="n">
        <f aca="false">IF(AND(ISNUMBER(O87),O87-P87&gt;=Q87),O87-P87,Q87)</f>
        <v>832</v>
      </c>
      <c r="S87" s="3" t="n">
        <f aca="false">IF(ISNUMBER(O87),R87/O87-1,"")</f>
        <v>-0.00120048019207686</v>
      </c>
      <c r="T87" s="13" t="n">
        <f aca="false">VLOOKUP(R87,Parámetros!$A$13:$C$16,3,TRUE())</f>
        <v>0</v>
      </c>
      <c r="U87" s="13" t="n">
        <f aca="false">IF(R87&gt;=Parámetros!$B$7,I87,0)</f>
        <v>75</v>
      </c>
      <c r="V87" s="13" t="n">
        <f aca="false">R87*(1-G87)-T87-U87</f>
        <v>640.52</v>
      </c>
      <c r="W87" s="13" t="n">
        <f aca="false">V87-F87</f>
        <v>177.07</v>
      </c>
      <c r="X87" s="2" t="s">
        <v>13554</v>
      </c>
      <c r="Y87" s="2"/>
      <c r="Z87" s="13" t="n">
        <v>729</v>
      </c>
      <c r="AA87" s="2" t="s">
        <v>13523</v>
      </c>
    </row>
    <row r="88" customFormat="false" ht="15" hidden="false" customHeight="false" outlineLevel="0" collapsed="false">
      <c r="A88" s="8" t="s">
        <v>1157</v>
      </c>
      <c r="B88" s="10" t="str">
        <f aca="false">'Layout Mercado Libre'!C88</f>
        <v>Antigripal Agrifen Paracetamol 500 mg 10 Tabletas</v>
      </c>
      <c r="C88" s="10" t="str">
        <f aca="false">IFERROR(LEFT('Layout Mercado Libre'!E88,FIND(" &gt; ",'Layout Mercado Libre'!E88)-1),"")</f>
        <v>Salud y Equipamiento Médico</v>
      </c>
      <c r="D88" s="12" t="n">
        <v>16.11</v>
      </c>
      <c r="E88" s="13" t="n">
        <f aca="false">Parámetros!$B$5</f>
        <v>4</v>
      </c>
      <c r="F88" s="13" t="n">
        <f aca="false">D88+E88</f>
        <v>20.11</v>
      </c>
      <c r="G88" s="3" t="n">
        <f aca="false">IF(C88="",Parámetros!$B$9,IFERROR(VLOOKUP(C88,Parámetros!$A$20:$B$23,2,FALSE()),Parámetros!$B$9))</f>
        <v>0.14</v>
      </c>
      <c r="H88" s="14" t="n">
        <v>0.14</v>
      </c>
      <c r="I88" s="12" t="n">
        <v>75</v>
      </c>
      <c r="J88" s="13" t="n">
        <f aca="false">ROUNDUP((F88+Parámetros!$C$13)/(1-G88),0)</f>
        <v>53</v>
      </c>
      <c r="K88" s="13" t="n">
        <f aca="false">ROUNDUP((F88+Parámetros!$C$14)/(1-G88),0)</f>
        <v>59</v>
      </c>
      <c r="L88" s="13" t="n">
        <f aca="false">ROUNDUP((F88+Parámetros!$C$15)/(1-G88),0)</f>
        <v>67</v>
      </c>
      <c r="M88" s="13" t="n">
        <f aca="false">MAX(ROUNDUP((F88+I88)/(1-G88),0),Parámetros!$B$7)</f>
        <v>299</v>
      </c>
      <c r="N88" s="12" t="n">
        <v>46.77</v>
      </c>
      <c r="O88" s="12" t="n">
        <v>29.8</v>
      </c>
      <c r="P88" s="13" t="n">
        <f aca="false">Parámetros!$B$6</f>
        <v>1</v>
      </c>
      <c r="Q88" s="13" t="n">
        <f aca="false">IF(AND(ISNUMBER(O88),O88-P88&gt;=Parámetros!$B$7),M88,IF(J88&lt;Parámetros!$B$13,J88,IF(K88&lt;Parámetros!$B$14,K88,IF(L88&lt;Parámetros!$B$15,L88,M88))))</f>
        <v>53</v>
      </c>
      <c r="R88" s="13" t="n">
        <f aca="false">IF(AND(ISNUMBER(O88),O88-P88&gt;=Q88),O88-P88,Q88)</f>
        <v>53</v>
      </c>
      <c r="S88" s="3" t="n">
        <f aca="false">IF(ISNUMBER(O88),R88/O88-1,"")</f>
        <v>0.778523489932886</v>
      </c>
      <c r="T88" s="13" t="n">
        <f aca="false">VLOOKUP(R88,Parámetros!$A$13:$C$16,3,TRUE())</f>
        <v>25</v>
      </c>
      <c r="U88" s="13" t="n">
        <f aca="false">IF(R88&gt;=Parámetros!$B$7,I88,0)</f>
        <v>0</v>
      </c>
      <c r="V88" s="13" t="n">
        <f aca="false">R88*(1-G88)-T88-U88</f>
        <v>20.58</v>
      </c>
      <c r="W88" s="13" t="n">
        <f aca="false">V88-F88</f>
        <v>0.469999999999999</v>
      </c>
      <c r="X88" s="2" t="s">
        <v>13533</v>
      </c>
      <c r="Y88" s="2"/>
      <c r="Z88" s="13" t="n">
        <v>34.73</v>
      </c>
      <c r="AA88" s="2" t="s">
        <v>13507</v>
      </c>
    </row>
    <row r="89" customFormat="false" ht="15" hidden="false" customHeight="false" outlineLevel="0" collapsed="false">
      <c r="A89" s="8" t="s">
        <v>1169</v>
      </c>
      <c r="B89" s="10" t="str">
        <f aca="false">'Layout Mercado Libre'!C89</f>
        <v>Fosfocil Fosfomicina 500 mg 12 Cápsulas</v>
      </c>
      <c r="C89" s="10" t="str">
        <f aca="false">IFERROR(LEFT('Layout Mercado Libre'!E89,FIND(" &gt; ",'Layout Mercado Libre'!E89)-1),"")</f>
        <v>Salud y Equipamiento Médico</v>
      </c>
      <c r="D89" s="12" t="n">
        <v>414.8</v>
      </c>
      <c r="E89" s="13" t="n">
        <f aca="false">Parámetros!$B$5</f>
        <v>4</v>
      </c>
      <c r="F89" s="13" t="n">
        <f aca="false">D89+E89</f>
        <v>418.8</v>
      </c>
      <c r="G89" s="3" t="n">
        <f aca="false">IF(C89="",Parámetros!$B$9,IFERROR(VLOOKUP(C89,Parámetros!$A$20:$B$23,2,FALSE()),Parámetros!$B$9))</f>
        <v>0.14</v>
      </c>
      <c r="H89" s="14" t="n">
        <v>0.15</v>
      </c>
      <c r="I89" s="12" t="n">
        <v>75</v>
      </c>
      <c r="J89" s="13" t="n">
        <f aca="false">ROUNDUP((F89+Parámetros!$C$13)/(1-G89),0)</f>
        <v>517</v>
      </c>
      <c r="K89" s="13" t="n">
        <f aca="false">ROUNDUP((F89+Parámetros!$C$14)/(1-G89),0)</f>
        <v>522</v>
      </c>
      <c r="L89" s="13" t="n">
        <f aca="false">ROUNDUP((F89+Parámetros!$C$15)/(1-G89),0)</f>
        <v>530</v>
      </c>
      <c r="M89" s="13" t="n">
        <f aca="false">MAX(ROUNDUP((F89+I89)/(1-G89),0),Parámetros!$B$7)</f>
        <v>575</v>
      </c>
      <c r="N89" s="12" t="n">
        <v>731.48</v>
      </c>
      <c r="O89" s="12" t="n">
        <v>516</v>
      </c>
      <c r="P89" s="13" t="n">
        <f aca="false">Parámetros!$B$6</f>
        <v>1</v>
      </c>
      <c r="Q89" s="13" t="n">
        <f aca="false">IF(AND(ISNUMBER(O89),O89-P89&gt;=Parámetros!$B$7),M89,IF(J89&lt;Parámetros!$B$13,J89,IF(K89&lt;Parámetros!$B$14,K89,IF(L89&lt;Parámetros!$B$15,L89,M89))))</f>
        <v>575</v>
      </c>
      <c r="R89" s="13" t="n">
        <f aca="false">IF(AND(ISNUMBER(O89),O89-P89&gt;=Q89),O89-P89,Q89)</f>
        <v>575</v>
      </c>
      <c r="S89" s="3" t="n">
        <f aca="false">IF(ISNUMBER(O89),R89/O89-1,"")</f>
        <v>0.114341085271318</v>
      </c>
      <c r="T89" s="13" t="n">
        <f aca="false">VLOOKUP(R89,Parámetros!$A$13:$C$16,3,TRUE())</f>
        <v>0</v>
      </c>
      <c r="U89" s="13" t="n">
        <f aca="false">IF(R89&gt;=Parámetros!$B$7,I89,0)</f>
        <v>75</v>
      </c>
      <c r="V89" s="13" t="n">
        <f aca="false">R89*(1-G89)-T89-U89</f>
        <v>419.5</v>
      </c>
      <c r="W89" s="13" t="n">
        <f aca="false">V89-F89</f>
        <v>0.699999999999989</v>
      </c>
      <c r="X89" s="2" t="s">
        <v>13545</v>
      </c>
      <c r="Y89" s="2"/>
      <c r="Z89" s="13" t="n">
        <v>409.5</v>
      </c>
      <c r="AA89" s="2" t="s">
        <v>13518</v>
      </c>
    </row>
    <row r="90" customFormat="false" ht="15" hidden="false" customHeight="false" outlineLevel="0" collapsed="false">
      <c r="A90" s="8" t="s">
        <v>1176</v>
      </c>
      <c r="B90" s="10" t="str">
        <f aca="false">'Layout Mercado Libre'!C90</f>
        <v>Dabex XR Metformina 1000 mg 30 Tabletas</v>
      </c>
      <c r="C90" s="10" t="str">
        <f aca="false">IFERROR(LEFT('Layout Mercado Libre'!E90,FIND(" &gt; ",'Layout Mercado Libre'!E90)-1),"")</f>
        <v>Salud y Equipamiento Médico</v>
      </c>
      <c r="D90" s="12" t="n">
        <v>402.54</v>
      </c>
      <c r="E90" s="13" t="n">
        <f aca="false">Parámetros!$B$5</f>
        <v>4</v>
      </c>
      <c r="F90" s="13" t="n">
        <f aca="false">D90+E90</f>
        <v>406.54</v>
      </c>
      <c r="G90" s="3" t="n">
        <f aca="false">IF(C90="",Parámetros!$B$9,IFERROR(VLOOKUP(C90,Parámetros!$A$20:$B$23,2,FALSE()),Parámetros!$B$9))</f>
        <v>0.14</v>
      </c>
      <c r="H90" s="14" t="n">
        <v>0.19</v>
      </c>
      <c r="I90" s="12" t="n">
        <v>75</v>
      </c>
      <c r="J90" s="13" t="n">
        <f aca="false">ROUNDUP((F90+Parámetros!$C$13)/(1-G90),0)</f>
        <v>502</v>
      </c>
      <c r="K90" s="13" t="n">
        <f aca="false">ROUNDUP((F90+Parámetros!$C$14)/(1-G90),0)</f>
        <v>508</v>
      </c>
      <c r="L90" s="13" t="n">
        <f aca="false">ROUNDUP((F90+Parámetros!$C$15)/(1-G90),0)</f>
        <v>516</v>
      </c>
      <c r="M90" s="13" t="n">
        <f aca="false">MAX(ROUNDUP((F90+I90)/(1-G90),0),Parámetros!$B$7)</f>
        <v>560</v>
      </c>
      <c r="N90" s="12" t="n">
        <v>1089.6</v>
      </c>
      <c r="O90" s="12" t="n">
        <v>971</v>
      </c>
      <c r="P90" s="13" t="n">
        <f aca="false">Parámetros!$B$6</f>
        <v>1</v>
      </c>
      <c r="Q90" s="13" t="n">
        <f aca="false">IF(AND(ISNUMBER(O90),O90-P90&gt;=Parámetros!$B$7),M90,IF(J90&lt;Parámetros!$B$13,J90,IF(K90&lt;Parámetros!$B$14,K90,IF(L90&lt;Parámetros!$B$15,L90,M90))))</f>
        <v>560</v>
      </c>
      <c r="R90" s="13" t="n">
        <f aca="false">IF(AND(ISNUMBER(O90),O90-P90&gt;=Q90),O90-P90,Q90)</f>
        <v>970</v>
      </c>
      <c r="S90" s="3" t="n">
        <f aca="false">IF(ISNUMBER(O90),R90/O90-1,"")</f>
        <v>-0.00102986611740474</v>
      </c>
      <c r="T90" s="13" t="n">
        <f aca="false">VLOOKUP(R90,Parámetros!$A$13:$C$16,3,TRUE())</f>
        <v>0</v>
      </c>
      <c r="U90" s="13" t="n">
        <f aca="false">IF(R90&gt;=Parámetros!$B$7,I90,0)</f>
        <v>75</v>
      </c>
      <c r="V90" s="13" t="n">
        <f aca="false">R90*(1-G90)-T90-U90</f>
        <v>759.2</v>
      </c>
      <c r="W90" s="13" t="n">
        <f aca="false">V90-F90</f>
        <v>352.66</v>
      </c>
      <c r="X90" s="2" t="s">
        <v>13501</v>
      </c>
      <c r="Y90" s="2"/>
      <c r="Z90" s="13" t="n">
        <v>809.5</v>
      </c>
      <c r="AA90" s="2" t="s">
        <v>13523</v>
      </c>
    </row>
    <row r="91" customFormat="false" ht="15" hidden="false" customHeight="false" outlineLevel="0" collapsed="false">
      <c r="A91" s="8" t="s">
        <v>1191</v>
      </c>
      <c r="B91" s="10" t="str">
        <f aca="false">'Layout Mercado Libre'!C91</f>
        <v>Venalot Depot Troxerutina Cumarina 180 mg/30 mg 30 Tabletas</v>
      </c>
      <c r="C91" s="10" t="str">
        <f aca="false">IFERROR(LEFT('Layout Mercado Libre'!E91,FIND(" &gt; ",'Layout Mercado Libre'!E91)-1),"")</f>
        <v>Salud y Equipamiento Médico</v>
      </c>
      <c r="D91" s="12" t="n">
        <v>500</v>
      </c>
      <c r="E91" s="13" t="n">
        <f aca="false">Parámetros!$B$5</f>
        <v>4</v>
      </c>
      <c r="F91" s="13" t="n">
        <f aca="false">D91+E91</f>
        <v>504</v>
      </c>
      <c r="G91" s="3" t="n">
        <f aca="false">IF(C91="",Parámetros!$B$9,IFERROR(VLOOKUP(C91,Parámetros!$A$20:$B$23,2,FALSE()),Parámetros!$B$9))</f>
        <v>0.14</v>
      </c>
      <c r="H91" s="14" t="n">
        <v>0.19</v>
      </c>
      <c r="I91" s="12" t="n">
        <v>75</v>
      </c>
      <c r="J91" s="13" t="n">
        <f aca="false">ROUNDUP((F91+Parámetros!$C$13)/(1-G91),0)</f>
        <v>616</v>
      </c>
      <c r="K91" s="13" t="n">
        <f aca="false">ROUNDUP((F91+Parámetros!$C$14)/(1-G91),0)</f>
        <v>621</v>
      </c>
      <c r="L91" s="13" t="n">
        <f aca="false">ROUNDUP((F91+Parámetros!$C$15)/(1-G91),0)</f>
        <v>630</v>
      </c>
      <c r="M91" s="13" t="n">
        <f aca="false">MAX(ROUNDUP((F91+I91)/(1-G91),0),Parámetros!$B$7)</f>
        <v>674</v>
      </c>
      <c r="N91" s="12" t="n">
        <v>765.76</v>
      </c>
      <c r="O91" s="12" t="n">
        <v>639</v>
      </c>
      <c r="P91" s="13" t="n">
        <f aca="false">Parámetros!$B$6</f>
        <v>1</v>
      </c>
      <c r="Q91" s="13" t="n">
        <f aca="false">IF(AND(ISNUMBER(O91),O91-P91&gt;=Parámetros!$B$7),M91,IF(J91&lt;Parámetros!$B$13,J91,IF(K91&lt;Parámetros!$B$14,K91,IF(L91&lt;Parámetros!$B$15,L91,M91))))</f>
        <v>674</v>
      </c>
      <c r="R91" s="13" t="n">
        <f aca="false">IF(AND(ISNUMBER(O91),O91-P91&gt;=Q91),O91-P91,Q91)</f>
        <v>674</v>
      </c>
      <c r="S91" s="3" t="n">
        <f aca="false">IF(ISNUMBER(O91),R91/O91-1,"")</f>
        <v>0.0547730829420969</v>
      </c>
      <c r="T91" s="13" t="n">
        <f aca="false">VLOOKUP(R91,Parámetros!$A$13:$C$16,3,TRUE())</f>
        <v>0</v>
      </c>
      <c r="U91" s="13" t="n">
        <f aca="false">IF(R91&gt;=Parámetros!$B$7,I91,0)</f>
        <v>75</v>
      </c>
      <c r="V91" s="13" t="n">
        <f aca="false">R91*(1-G91)-T91-U91</f>
        <v>504.64</v>
      </c>
      <c r="W91" s="13" t="n">
        <f aca="false">V91-F91</f>
        <v>0.639999999999986</v>
      </c>
      <c r="X91" s="2" t="s">
        <v>13501</v>
      </c>
      <c r="Y91" s="2"/>
      <c r="Z91" s="13" t="n">
        <v>628</v>
      </c>
      <c r="AA91" s="2" t="s">
        <v>13500</v>
      </c>
    </row>
    <row r="92" customFormat="false" ht="15" hidden="false" customHeight="false" outlineLevel="0" collapsed="false">
      <c r="A92" s="8" t="s">
        <v>1203</v>
      </c>
      <c r="B92" s="10" t="str">
        <f aca="false">'Layout Mercado Libre'!C92</f>
        <v>Riopan Gel Magaldrato Dimeticona 10 ml 20 Sobres</v>
      </c>
      <c r="C92" s="10" t="str">
        <f aca="false">IFERROR(LEFT('Layout Mercado Libre'!E92,FIND(" &gt; ",'Layout Mercado Libre'!E92)-1),"")</f>
        <v>Salud y Equipamiento Médico</v>
      </c>
      <c r="D92" s="12" t="n">
        <v>233.66</v>
      </c>
      <c r="E92" s="13" t="n">
        <f aca="false">Parámetros!$B$5</f>
        <v>4</v>
      </c>
      <c r="F92" s="13" t="n">
        <f aca="false">D92+E92</f>
        <v>237.66</v>
      </c>
      <c r="G92" s="3" t="n">
        <f aca="false">IF(C92="",Parámetros!$B$9,IFERROR(VLOOKUP(C92,Parámetros!$A$20:$B$23,2,FALSE()),Parámetros!$B$9))</f>
        <v>0.14</v>
      </c>
      <c r="H92" s="14" t="n">
        <v>0.3</v>
      </c>
      <c r="I92" s="12" t="n">
        <v>75</v>
      </c>
      <c r="J92" s="13" t="n">
        <f aca="false">ROUNDUP((F92+Parámetros!$C$13)/(1-G92),0)</f>
        <v>306</v>
      </c>
      <c r="K92" s="13" t="n">
        <f aca="false">ROUNDUP((F92+Parámetros!$C$14)/(1-G92),0)</f>
        <v>312</v>
      </c>
      <c r="L92" s="13" t="n">
        <f aca="false">ROUNDUP((F92+Parámetros!$C$15)/(1-G92),0)</f>
        <v>320</v>
      </c>
      <c r="M92" s="13" t="n">
        <f aca="false">MAX(ROUNDUP((F92+I92)/(1-G92),0),Parámetros!$B$7)</f>
        <v>364</v>
      </c>
      <c r="N92" s="12" t="n">
        <v>441.05</v>
      </c>
      <c r="O92" s="12" t="n">
        <v>404.91</v>
      </c>
      <c r="P92" s="13" t="n">
        <f aca="false">Parámetros!$B$6</f>
        <v>1</v>
      </c>
      <c r="Q92" s="13" t="n">
        <f aca="false">IF(AND(ISNUMBER(O92),O92-P92&gt;=Parámetros!$B$7),M92,IF(J92&lt;Parámetros!$B$13,J92,IF(K92&lt;Parámetros!$B$14,K92,IF(L92&lt;Parámetros!$B$15,L92,M92))))</f>
        <v>364</v>
      </c>
      <c r="R92" s="13" t="n">
        <f aca="false">IF(AND(ISNUMBER(O92),O92-P92&gt;=Q92),O92-P92,Q92)</f>
        <v>403.91</v>
      </c>
      <c r="S92" s="3" t="n">
        <f aca="false">IF(ISNUMBER(O92),R92/O92-1,"")</f>
        <v>-0.00246968462127384</v>
      </c>
      <c r="T92" s="13" t="n">
        <f aca="false">VLOOKUP(R92,Parámetros!$A$13:$C$16,3,TRUE())</f>
        <v>0</v>
      </c>
      <c r="U92" s="13" t="n">
        <f aca="false">IF(R92&gt;=Parámetros!$B$7,I92,0)</f>
        <v>75</v>
      </c>
      <c r="V92" s="13" t="n">
        <f aca="false">R92*(1-G92)-T92-U92</f>
        <v>272.3626</v>
      </c>
      <c r="W92" s="13" t="n">
        <f aca="false">V92-F92</f>
        <v>34.7026000000001</v>
      </c>
      <c r="X92" s="2" t="s">
        <v>13555</v>
      </c>
      <c r="Y92" s="2"/>
      <c r="Z92" s="13" t="n">
        <v>285</v>
      </c>
      <c r="AA92" s="2" t="s">
        <v>13537</v>
      </c>
    </row>
    <row r="93" customFormat="false" ht="15" hidden="false" customHeight="false" outlineLevel="0" collapsed="false">
      <c r="A93" s="8" t="s">
        <v>1217</v>
      </c>
      <c r="B93" s="10" t="str">
        <f aca="false">'Layout Mercado Libre'!C93</f>
        <v>Fosfocil GU Fosfomicina Granulado 3 g 1 Sobre</v>
      </c>
      <c r="C93" s="10" t="str">
        <f aca="false">IFERROR(LEFT('Layout Mercado Libre'!E93,FIND(" &gt; ",'Layout Mercado Libre'!E93)-1),"")</f>
        <v>Salud y Equipamiento Médico</v>
      </c>
      <c r="D93" s="12" t="n">
        <v>427</v>
      </c>
      <c r="E93" s="13" t="n">
        <f aca="false">Parámetros!$B$5</f>
        <v>4</v>
      </c>
      <c r="F93" s="13" t="n">
        <f aca="false">D93+E93</f>
        <v>431</v>
      </c>
      <c r="G93" s="3" t="n">
        <f aca="false">IF(C93="",Parámetros!$B$9,IFERROR(VLOOKUP(C93,Parámetros!$A$20:$B$23,2,FALSE()),Parámetros!$B$9))</f>
        <v>0.14</v>
      </c>
      <c r="H93" s="14" t="n">
        <v>0.13</v>
      </c>
      <c r="I93" s="12" t="n">
        <v>75</v>
      </c>
      <c r="J93" s="13" t="n">
        <f aca="false">ROUNDUP((F93+Parámetros!$C$13)/(1-G93),0)</f>
        <v>531</v>
      </c>
      <c r="K93" s="13" t="n">
        <f aca="false">ROUNDUP((F93+Parámetros!$C$14)/(1-G93),0)</f>
        <v>537</v>
      </c>
      <c r="L93" s="13" t="n">
        <f aca="false">ROUNDUP((F93+Parámetros!$C$15)/(1-G93),0)</f>
        <v>545</v>
      </c>
      <c r="M93" s="13" t="n">
        <f aca="false">MAX(ROUNDUP((F93+I93)/(1-G93),0),Parámetros!$B$7)</f>
        <v>589</v>
      </c>
      <c r="N93" s="12" t="n">
        <v>703.08</v>
      </c>
      <c r="O93" s="12" t="n">
        <v>475.92</v>
      </c>
      <c r="P93" s="13" t="n">
        <f aca="false">Parámetros!$B$6</f>
        <v>1</v>
      </c>
      <c r="Q93" s="13" t="n">
        <f aca="false">IF(AND(ISNUMBER(O93),O93-P93&gt;=Parámetros!$B$7),M93,IF(J93&lt;Parámetros!$B$13,J93,IF(K93&lt;Parámetros!$B$14,K93,IF(L93&lt;Parámetros!$B$15,L93,M93))))</f>
        <v>589</v>
      </c>
      <c r="R93" s="13" t="n">
        <f aca="false">IF(AND(ISNUMBER(O93),O93-P93&gt;=Q93),O93-P93,Q93)</f>
        <v>589</v>
      </c>
      <c r="S93" s="3" t="n">
        <f aca="false">IF(ISNUMBER(O93),R93/O93-1,"")</f>
        <v>0.237602958480417</v>
      </c>
      <c r="T93" s="13" t="n">
        <f aca="false">VLOOKUP(R93,Parámetros!$A$13:$C$16,3,TRUE())</f>
        <v>0</v>
      </c>
      <c r="U93" s="13" t="n">
        <f aca="false">IF(R93&gt;=Parámetros!$B$7,I93,0)</f>
        <v>75</v>
      </c>
      <c r="V93" s="13" t="n">
        <f aca="false">R93*(1-G93)-T93-U93</f>
        <v>431.54</v>
      </c>
      <c r="W93" s="13" t="n">
        <f aca="false">V93-F93</f>
        <v>0.540000000000021</v>
      </c>
      <c r="X93" s="2" t="s">
        <v>13556</v>
      </c>
      <c r="Y93" s="2"/>
      <c r="Z93" s="13" t="n">
        <v>448.5</v>
      </c>
      <c r="AA93" s="2" t="s">
        <v>13523</v>
      </c>
    </row>
    <row r="94" customFormat="false" ht="15" hidden="false" customHeight="false" outlineLevel="0" collapsed="false">
      <c r="A94" s="8" t="s">
        <v>1231</v>
      </c>
      <c r="B94" s="10" t="str">
        <f aca="false">'Layout Mercado Libre'!C94</f>
        <v>Neurobion DC Doble Cámara 10 mg 3 Jeringas Prellenadas</v>
      </c>
      <c r="C94" s="10" t="str">
        <f aca="false">IFERROR(LEFT('Layout Mercado Libre'!E94,FIND(" &gt; ",'Layout Mercado Libre'!E94)-1),"")</f>
        <v>Salud y Equipamiento Médico</v>
      </c>
      <c r="D94" s="12" t="n">
        <v>364.59</v>
      </c>
      <c r="E94" s="13" t="n">
        <f aca="false">Parámetros!$B$5</f>
        <v>4</v>
      </c>
      <c r="F94" s="13" t="n">
        <f aca="false">D94+E94</f>
        <v>368.59</v>
      </c>
      <c r="G94" s="3" t="n">
        <f aca="false">IF(C94="",Parámetros!$B$9,IFERROR(VLOOKUP(C94,Parámetros!$A$20:$B$23,2,FALSE()),Parámetros!$B$9))</f>
        <v>0.14</v>
      </c>
      <c r="H94" s="14" t="n">
        <v>0.11</v>
      </c>
      <c r="I94" s="12" t="n">
        <v>75</v>
      </c>
      <c r="J94" s="13" t="n">
        <f aca="false">ROUNDUP((F94+Parámetros!$C$13)/(1-G94),0)</f>
        <v>458</v>
      </c>
      <c r="K94" s="13" t="n">
        <f aca="false">ROUNDUP((F94+Parámetros!$C$14)/(1-G94),0)</f>
        <v>464</v>
      </c>
      <c r="L94" s="13" t="n">
        <f aca="false">ROUNDUP((F94+Parámetros!$C$15)/(1-G94),0)</f>
        <v>472</v>
      </c>
      <c r="M94" s="13" t="n">
        <f aca="false">MAX(ROUNDUP((F94+I94)/(1-G94),0),Parámetros!$B$7)</f>
        <v>516</v>
      </c>
      <c r="N94" s="12" t="n">
        <v>709.68</v>
      </c>
      <c r="O94" s="12" t="n">
        <v>684.75</v>
      </c>
      <c r="P94" s="13" t="n">
        <f aca="false">Parámetros!$B$6</f>
        <v>1</v>
      </c>
      <c r="Q94" s="13" t="n">
        <f aca="false">IF(AND(ISNUMBER(O94),O94-P94&gt;=Parámetros!$B$7),M94,IF(J94&lt;Parámetros!$B$13,J94,IF(K94&lt;Parámetros!$B$14,K94,IF(L94&lt;Parámetros!$B$15,L94,M94))))</f>
        <v>516</v>
      </c>
      <c r="R94" s="13" t="n">
        <f aca="false">IF(AND(ISNUMBER(O94),O94-P94&gt;=Q94),O94-P94,Q94)</f>
        <v>683.75</v>
      </c>
      <c r="S94" s="3" t="n">
        <f aca="false">IF(ISNUMBER(O94),R94/O94-1,"")</f>
        <v>-0.00146038700255569</v>
      </c>
      <c r="T94" s="13" t="n">
        <f aca="false">VLOOKUP(R94,Parámetros!$A$13:$C$16,3,TRUE())</f>
        <v>0</v>
      </c>
      <c r="U94" s="13" t="n">
        <f aca="false">IF(R94&gt;=Parámetros!$B$7,I94,0)</f>
        <v>75</v>
      </c>
      <c r="V94" s="13" t="n">
        <f aca="false">R94*(1-G94)-T94-U94</f>
        <v>513.025</v>
      </c>
      <c r="W94" s="13" t="n">
        <f aca="false">V94-F94</f>
        <v>144.435</v>
      </c>
      <c r="X94" s="2" t="s">
        <v>13517</v>
      </c>
      <c r="Y94" s="2"/>
      <c r="Z94" s="13" t="n">
        <v>591</v>
      </c>
      <c r="AA94" s="2" t="s">
        <v>13518</v>
      </c>
    </row>
    <row r="95" customFormat="false" ht="15" hidden="false" customHeight="false" outlineLevel="0" collapsed="false">
      <c r="A95" s="8" t="s">
        <v>1241</v>
      </c>
      <c r="B95" s="10" t="str">
        <f aca="false">'Layout Mercado Libre'!C95</f>
        <v>Pañales KleenBebé Suavelastic Recién Nacido Etapa 1 20 Pzas</v>
      </c>
      <c r="C95" s="10" t="str">
        <f aca="false">IFERROR(LEFT('Layout Mercado Libre'!E95,FIND(" &gt; ",'Layout Mercado Libre'!E95)-1),"")</f>
        <v>Bebés</v>
      </c>
      <c r="D95" s="12" t="n">
        <v>39.85</v>
      </c>
      <c r="E95" s="13" t="n">
        <f aca="false">Parámetros!$B$5</f>
        <v>4</v>
      </c>
      <c r="F95" s="13" t="n">
        <f aca="false">D95+E95</f>
        <v>43.85</v>
      </c>
      <c r="G95" s="3" t="n">
        <f aca="false">IF(C95="",Parámetros!$B$9,IFERROR(VLOOKUP(C95,Parámetros!$A$20:$B$23,2,FALSE()),Parámetros!$B$9))</f>
        <v>0.15</v>
      </c>
      <c r="H95" s="14" t="n">
        <v>1.6</v>
      </c>
      <c r="I95" s="12" t="n">
        <v>105</v>
      </c>
      <c r="J95" s="13" t="n">
        <f aca="false">ROUNDUP((F95+Parámetros!$C$13)/(1-G95),0)</f>
        <v>81</v>
      </c>
      <c r="K95" s="13" t="n">
        <f aca="false">ROUNDUP((F95+Parámetros!$C$14)/(1-G95),0)</f>
        <v>87</v>
      </c>
      <c r="L95" s="13" t="n">
        <f aca="false">ROUNDUP((F95+Parámetros!$C$15)/(1-G95),0)</f>
        <v>96</v>
      </c>
      <c r="M95" s="13" t="n">
        <f aca="false">MAX(ROUNDUP((F95+I95)/(1-G95),0),Parámetros!$B$7)</f>
        <v>299</v>
      </c>
      <c r="N95" s="12" t="n">
        <v>146</v>
      </c>
      <c r="O95" s="12" t="n">
        <v>120</v>
      </c>
      <c r="P95" s="13" t="n">
        <f aca="false">Parámetros!$B$6</f>
        <v>1</v>
      </c>
      <c r="Q95" s="13" t="n">
        <f aca="false">IF(AND(ISNUMBER(O95),O95-P95&gt;=Parámetros!$B$7),M95,IF(J95&lt;Parámetros!$B$13,J95,IF(K95&lt;Parámetros!$B$14,K95,IF(L95&lt;Parámetros!$B$15,L95,M95))))</f>
        <v>81</v>
      </c>
      <c r="R95" s="13" t="n">
        <f aca="false">IF(AND(ISNUMBER(O95),O95-P95&gt;=Q95),O95-P95,Q95)</f>
        <v>119</v>
      </c>
      <c r="S95" s="3" t="n">
        <f aca="false">IF(ISNUMBER(O95),R95/O95-1,"")</f>
        <v>-0.0083333333333333</v>
      </c>
      <c r="T95" s="13" t="n">
        <f aca="false">VLOOKUP(R95,Parámetros!$A$13:$C$16,3,TRUE())</f>
        <v>30</v>
      </c>
      <c r="U95" s="13" t="n">
        <f aca="false">IF(R95&gt;=Parámetros!$B$7,I95,0)</f>
        <v>0</v>
      </c>
      <c r="V95" s="13" t="n">
        <f aca="false">R95*(1-G95)-T95-U95</f>
        <v>71.15</v>
      </c>
      <c r="W95" s="13" t="n">
        <f aca="false">V95-F95</f>
        <v>27.3</v>
      </c>
      <c r="X95" s="2" t="s">
        <v>13557</v>
      </c>
      <c r="Y95" s="2"/>
      <c r="Z95" s="13" t="n">
        <v>64.5</v>
      </c>
      <c r="AA95" s="2" t="s">
        <v>13558</v>
      </c>
    </row>
    <row r="96" customFormat="false" ht="15" hidden="false" customHeight="false" outlineLevel="0" collapsed="false">
      <c r="A96" s="8" t="s">
        <v>1252</v>
      </c>
      <c r="B96" s="10" t="str">
        <f aca="false">'Layout Mercado Libre'!C96</f>
        <v>Pepto Bismol Subsalicilato de Bismuto 262 mg 100 Tabletas</v>
      </c>
      <c r="C96" s="10" t="str">
        <f aca="false">IFERROR(LEFT('Layout Mercado Libre'!E96,FIND(" &gt; ",'Layout Mercado Libre'!E96)-1),"")</f>
        <v>Salud y Equipamiento Médico</v>
      </c>
      <c r="D96" s="12" t="n">
        <v>304.95</v>
      </c>
      <c r="E96" s="13" t="n">
        <f aca="false">Parámetros!$B$5</f>
        <v>4</v>
      </c>
      <c r="F96" s="13" t="n">
        <f aca="false">D96+E96</f>
        <v>308.95</v>
      </c>
      <c r="G96" s="3" t="n">
        <f aca="false">IF(C96="",Parámetros!$B$9,IFERROR(VLOOKUP(C96,Parámetros!$A$20:$B$23,2,FALSE()),Parámetros!$B$9))</f>
        <v>0.14</v>
      </c>
      <c r="H96" s="14" t="n">
        <v>0.15</v>
      </c>
      <c r="I96" s="12" t="n">
        <v>75</v>
      </c>
      <c r="J96" s="13" t="n">
        <f aca="false">ROUNDUP((F96+Parámetros!$C$13)/(1-G96),0)</f>
        <v>389</v>
      </c>
      <c r="K96" s="13" t="n">
        <f aca="false">ROUNDUP((F96+Parámetros!$C$14)/(1-G96),0)</f>
        <v>395</v>
      </c>
      <c r="L96" s="13" t="n">
        <f aca="false">ROUNDUP((F96+Parámetros!$C$15)/(1-G96),0)</f>
        <v>403</v>
      </c>
      <c r="M96" s="13" t="n">
        <f aca="false">MAX(ROUNDUP((F96+I96)/(1-G96),0),Parámetros!$B$7)</f>
        <v>447</v>
      </c>
      <c r="N96" s="12" t="n">
        <v>648.9</v>
      </c>
      <c r="O96" s="12" t="n">
        <v>486.5</v>
      </c>
      <c r="P96" s="13" t="n">
        <f aca="false">Parámetros!$B$6</f>
        <v>1</v>
      </c>
      <c r="Q96" s="13" t="n">
        <f aca="false">IF(AND(ISNUMBER(O96),O96-P96&gt;=Parámetros!$B$7),M96,IF(J96&lt;Parámetros!$B$13,J96,IF(K96&lt;Parámetros!$B$14,K96,IF(L96&lt;Parámetros!$B$15,L96,M96))))</f>
        <v>447</v>
      </c>
      <c r="R96" s="13" t="n">
        <f aca="false">IF(AND(ISNUMBER(O96),O96-P96&gt;=Q96),O96-P96,Q96)</f>
        <v>485.5</v>
      </c>
      <c r="S96" s="3" t="n">
        <f aca="false">IF(ISNUMBER(O96),R96/O96-1,"")</f>
        <v>-0.00205549845837616</v>
      </c>
      <c r="T96" s="13" t="n">
        <f aca="false">VLOOKUP(R96,Parámetros!$A$13:$C$16,3,TRUE())</f>
        <v>0</v>
      </c>
      <c r="U96" s="13" t="n">
        <f aca="false">IF(R96&gt;=Parámetros!$B$7,I96,0)</f>
        <v>75</v>
      </c>
      <c r="V96" s="13" t="n">
        <f aca="false">R96*(1-G96)-T96-U96</f>
        <v>342.53</v>
      </c>
      <c r="W96" s="13" t="n">
        <f aca="false">V96-F96</f>
        <v>33.58</v>
      </c>
      <c r="X96" s="2" t="s">
        <v>13559</v>
      </c>
      <c r="Y96" s="2"/>
      <c r="Z96" s="13" t="n">
        <v>541</v>
      </c>
      <c r="AA96" s="2" t="s">
        <v>13560</v>
      </c>
    </row>
    <row r="97" customFormat="false" ht="15" hidden="false" customHeight="false" outlineLevel="0" collapsed="false">
      <c r="A97" s="8" t="s">
        <v>1268</v>
      </c>
      <c r="B97" s="10" t="str">
        <f aca="false">'Layout Mercado Libre'!C97</f>
        <v>Scarpett K Betametasona Ketorolaco 0.5 mg/10 mg 20 Tabletas</v>
      </c>
      <c r="C97" s="10" t="str">
        <f aca="false">IFERROR(LEFT('Layout Mercado Libre'!E97,FIND(" &gt; ",'Layout Mercado Libre'!E97)-1),"")</f>
        <v>Salud y Equipamiento Médico</v>
      </c>
      <c r="D97" s="12" t="n">
        <v>57.95</v>
      </c>
      <c r="E97" s="13" t="n">
        <f aca="false">Parámetros!$B$5</f>
        <v>4</v>
      </c>
      <c r="F97" s="13" t="n">
        <f aca="false">D97+E97</f>
        <v>61.95</v>
      </c>
      <c r="G97" s="3" t="n">
        <f aca="false">IF(C97="",Parámetros!$B$9,IFERROR(VLOOKUP(C97,Parámetros!$A$20:$B$23,2,FALSE()),Parámetros!$B$9))</f>
        <v>0.14</v>
      </c>
      <c r="H97" s="14" t="n">
        <v>0.17</v>
      </c>
      <c r="I97" s="12" t="n">
        <v>75</v>
      </c>
      <c r="J97" s="13" t="n">
        <f aca="false">ROUNDUP((F97+Parámetros!$C$13)/(1-G97),0)</f>
        <v>102</v>
      </c>
      <c r="K97" s="13" t="n">
        <f aca="false">ROUNDUP((F97+Parámetros!$C$14)/(1-G97),0)</f>
        <v>107</v>
      </c>
      <c r="L97" s="13" t="n">
        <f aca="false">ROUNDUP((F97+Parámetros!$C$15)/(1-G97),0)</f>
        <v>116</v>
      </c>
      <c r="M97" s="13" t="n">
        <f aca="false">MAX(ROUNDUP((F97+I97)/(1-G97),0),Parámetros!$B$7)</f>
        <v>299</v>
      </c>
      <c r="N97" s="12" t="n">
        <v>158</v>
      </c>
      <c r="O97" s="12" t="n">
        <v>156</v>
      </c>
      <c r="P97" s="13" t="n">
        <f aca="false">Parámetros!$B$6</f>
        <v>1</v>
      </c>
      <c r="Q97" s="13" t="n">
        <f aca="false">IF(AND(ISNUMBER(O97),O97-P97&gt;=Parámetros!$B$7),M97,IF(J97&lt;Parámetros!$B$13,J97,IF(K97&lt;Parámetros!$B$14,K97,IF(L97&lt;Parámetros!$B$15,L97,M97))))</f>
        <v>107</v>
      </c>
      <c r="R97" s="13" t="n">
        <f aca="false">IF(AND(ISNUMBER(O97),O97-P97&gt;=Q97),O97-P97,Q97)</f>
        <v>155</v>
      </c>
      <c r="S97" s="3" t="n">
        <f aca="false">IF(ISNUMBER(O97),R97/O97-1,"")</f>
        <v>-0.00641025641025639</v>
      </c>
      <c r="T97" s="13" t="n">
        <f aca="false">VLOOKUP(R97,Parámetros!$A$13:$C$16,3,TRUE())</f>
        <v>37</v>
      </c>
      <c r="U97" s="13" t="n">
        <f aca="false">IF(R97&gt;=Parámetros!$B$7,I97,0)</f>
        <v>0</v>
      </c>
      <c r="V97" s="13" t="n">
        <f aca="false">R97*(1-G97)-T97-U97</f>
        <v>96.3</v>
      </c>
      <c r="W97" s="13" t="n">
        <f aca="false">V97-F97</f>
        <v>34.35</v>
      </c>
      <c r="X97" s="2" t="s">
        <v>13521</v>
      </c>
      <c r="Y97" s="2"/>
      <c r="Z97" s="13"/>
      <c r="AA97" s="2"/>
    </row>
    <row r="98" customFormat="false" ht="15" hidden="false" customHeight="false" outlineLevel="0" collapsed="false">
      <c r="A98" s="8" t="s">
        <v>1279</v>
      </c>
      <c r="B98" s="10" t="str">
        <f aca="false">'Layout Mercado Libre'!C98</f>
        <v>Fórmula Infantil Enfamil Premium Pro Select Etapa 1 800 g</v>
      </c>
      <c r="C98" s="10" t="str">
        <f aca="false">IFERROR(LEFT('Layout Mercado Libre'!E98,FIND(" &gt; ",'Layout Mercado Libre'!E98)-1),"")</f>
        <v>Bebés</v>
      </c>
      <c r="D98" s="12" t="n">
        <v>443.5</v>
      </c>
      <c r="E98" s="13" t="n">
        <f aca="false">Parámetros!$B$5</f>
        <v>4</v>
      </c>
      <c r="F98" s="13" t="n">
        <f aca="false">D98+E98</f>
        <v>447.5</v>
      </c>
      <c r="G98" s="3" t="n">
        <f aca="false">IF(C98="",Parámetros!$B$9,IFERROR(VLOOKUP(C98,Parámetros!$A$20:$B$23,2,FALSE()),Parámetros!$B$9))</f>
        <v>0.15</v>
      </c>
      <c r="H98" s="14" t="n">
        <v>0.97</v>
      </c>
      <c r="I98" s="12" t="n">
        <v>90</v>
      </c>
      <c r="J98" s="13" t="n">
        <f aca="false">ROUNDUP((F98+Parámetros!$C$13)/(1-G98),0)</f>
        <v>556</v>
      </c>
      <c r="K98" s="13" t="n">
        <f aca="false">ROUNDUP((F98+Parámetros!$C$14)/(1-G98),0)</f>
        <v>562</v>
      </c>
      <c r="L98" s="13" t="n">
        <f aca="false">ROUNDUP((F98+Parámetros!$C$15)/(1-G98),0)</f>
        <v>570</v>
      </c>
      <c r="M98" s="13" t="n">
        <f aca="false">MAX(ROUNDUP((F98+I98)/(1-G98),0),Parámetros!$B$7)</f>
        <v>633</v>
      </c>
      <c r="N98" s="12" t="n">
        <v>746.25</v>
      </c>
      <c r="O98" s="12" t="n">
        <v>668.71</v>
      </c>
      <c r="P98" s="13" t="n">
        <f aca="false">Parámetros!$B$6</f>
        <v>1</v>
      </c>
      <c r="Q98" s="13" t="n">
        <f aca="false">IF(AND(ISNUMBER(O98),O98-P98&gt;=Parámetros!$B$7),M98,IF(J98&lt;Parámetros!$B$13,J98,IF(K98&lt;Parámetros!$B$14,K98,IF(L98&lt;Parámetros!$B$15,L98,M98))))</f>
        <v>633</v>
      </c>
      <c r="R98" s="13" t="n">
        <f aca="false">IF(AND(ISNUMBER(O98),O98-P98&gt;=Q98),O98-P98,Q98)</f>
        <v>667.71</v>
      </c>
      <c r="S98" s="3" t="n">
        <f aca="false">IF(ISNUMBER(O98),R98/O98-1,"")</f>
        <v>-0.00149541654827956</v>
      </c>
      <c r="T98" s="13" t="n">
        <f aca="false">VLOOKUP(R98,Parámetros!$A$13:$C$16,3,TRUE())</f>
        <v>0</v>
      </c>
      <c r="U98" s="13" t="n">
        <f aca="false">IF(R98&gt;=Parámetros!$B$7,I98,0)</f>
        <v>90</v>
      </c>
      <c r="V98" s="13" t="n">
        <f aca="false">R98*(1-G98)-T98-U98</f>
        <v>477.5535</v>
      </c>
      <c r="W98" s="13" t="n">
        <f aca="false">V98-F98</f>
        <v>30.0535</v>
      </c>
      <c r="X98" s="2" t="s">
        <v>13498</v>
      </c>
      <c r="Y98" s="2"/>
      <c r="Z98" s="13" t="n">
        <v>602.5</v>
      </c>
      <c r="AA98" s="2" t="s">
        <v>13520</v>
      </c>
    </row>
    <row r="99" customFormat="false" ht="15" hidden="false" customHeight="false" outlineLevel="0" collapsed="false">
      <c r="A99" s="8" t="s">
        <v>1291</v>
      </c>
      <c r="B99" s="10" t="str">
        <f aca="false">'Layout Mercado Libre'!C99</f>
        <v>Autrin 600 Hierro y Vitaminas 36 Tabletas</v>
      </c>
      <c r="C99" s="10" t="str">
        <f aca="false">IFERROR(LEFT('Layout Mercado Libre'!E99,FIND(" &gt; ",'Layout Mercado Libre'!E99)-1),"")</f>
        <v>Salud y Equipamiento Médico</v>
      </c>
      <c r="D99" s="12" t="n">
        <v>357.91</v>
      </c>
      <c r="E99" s="13" t="n">
        <f aca="false">Parámetros!$B$5</f>
        <v>4</v>
      </c>
      <c r="F99" s="13" t="n">
        <f aca="false">D99+E99</f>
        <v>361.91</v>
      </c>
      <c r="G99" s="3" t="n">
        <f aca="false">IF(C99="",Parámetros!$B$9,IFERROR(VLOOKUP(C99,Parámetros!$A$20:$B$23,2,FALSE()),Parámetros!$B$9))</f>
        <v>0.14</v>
      </c>
      <c r="H99" s="14" t="n">
        <v>0.2</v>
      </c>
      <c r="I99" s="12" t="n">
        <v>75</v>
      </c>
      <c r="J99" s="13" t="n">
        <f aca="false">ROUNDUP((F99+Parámetros!$C$13)/(1-G99),0)</f>
        <v>450</v>
      </c>
      <c r="K99" s="13" t="n">
        <f aca="false">ROUNDUP((F99+Parámetros!$C$14)/(1-G99),0)</f>
        <v>456</v>
      </c>
      <c r="L99" s="13" t="n">
        <f aca="false">ROUNDUP((F99+Parámetros!$C$15)/(1-G99),0)</f>
        <v>464</v>
      </c>
      <c r="M99" s="13" t="n">
        <f aca="false">MAX(ROUNDUP((F99+I99)/(1-G99),0),Parámetros!$B$7)</f>
        <v>509</v>
      </c>
      <c r="N99" s="12" t="n">
        <v>653.45</v>
      </c>
      <c r="O99" s="12" t="n">
        <v>448</v>
      </c>
      <c r="P99" s="13" t="n">
        <f aca="false">Parámetros!$B$6</f>
        <v>1</v>
      </c>
      <c r="Q99" s="13" t="n">
        <f aca="false">IF(AND(ISNUMBER(O99),O99-P99&gt;=Parámetros!$B$7),M99,IF(J99&lt;Parámetros!$B$13,J99,IF(K99&lt;Parámetros!$B$14,K99,IF(L99&lt;Parámetros!$B$15,L99,M99))))</f>
        <v>509</v>
      </c>
      <c r="R99" s="13" t="n">
        <f aca="false">IF(AND(ISNUMBER(O99),O99-P99&gt;=Q99),O99-P99,Q99)</f>
        <v>509</v>
      </c>
      <c r="S99" s="3" t="n">
        <f aca="false">IF(ISNUMBER(O99),R99/O99-1,"")</f>
        <v>0.136160714285714</v>
      </c>
      <c r="T99" s="13" t="n">
        <f aca="false">VLOOKUP(R99,Parámetros!$A$13:$C$16,3,TRUE())</f>
        <v>0</v>
      </c>
      <c r="U99" s="13" t="n">
        <f aca="false">IF(R99&gt;=Parámetros!$B$7,I99,0)</f>
        <v>75</v>
      </c>
      <c r="V99" s="13" t="n">
        <f aca="false">R99*(1-G99)-T99-U99</f>
        <v>362.74</v>
      </c>
      <c r="W99" s="13" t="n">
        <f aca="false">V99-F99</f>
        <v>0.829999999999984</v>
      </c>
      <c r="X99" s="2" t="s">
        <v>13561</v>
      </c>
      <c r="Y99" s="2"/>
      <c r="Z99" s="13" t="n">
        <v>448</v>
      </c>
      <c r="AA99" s="2" t="s">
        <v>13507</v>
      </c>
    </row>
    <row r="100" customFormat="false" ht="15" hidden="false" customHeight="false" outlineLevel="0" collapsed="false">
      <c r="A100" s="8" t="s">
        <v>1307</v>
      </c>
      <c r="B100" s="10" t="str">
        <f aca="false">'Layout Mercado Libre'!C100</f>
        <v>Dorixina Flam Clonixinato de Lisina Diclofenaco 14 Tabletas</v>
      </c>
      <c r="C100" s="10" t="str">
        <f aca="false">IFERROR(LEFT('Layout Mercado Libre'!E100,FIND(" &gt; ",'Layout Mercado Libre'!E100)-1),"")</f>
        <v>Salud y Equipamiento Médico</v>
      </c>
      <c r="D100" s="12" t="n">
        <v>412.77</v>
      </c>
      <c r="E100" s="13" t="n">
        <f aca="false">Parámetros!$B$5</f>
        <v>4</v>
      </c>
      <c r="F100" s="13" t="n">
        <f aca="false">D100+E100</f>
        <v>416.77</v>
      </c>
      <c r="G100" s="3" t="n">
        <f aca="false">IF(C100="",Parámetros!$B$9,IFERROR(VLOOKUP(C100,Parámetros!$A$20:$B$23,2,FALSE()),Parámetros!$B$9))</f>
        <v>0.14</v>
      </c>
      <c r="H100" s="14" t="n">
        <v>0.15</v>
      </c>
      <c r="I100" s="12" t="n">
        <v>75</v>
      </c>
      <c r="J100" s="13" t="n">
        <f aca="false">ROUNDUP((F100+Parámetros!$C$13)/(1-G100),0)</f>
        <v>514</v>
      </c>
      <c r="K100" s="13" t="n">
        <f aca="false">ROUNDUP((F100+Parámetros!$C$14)/(1-G100),0)</f>
        <v>520</v>
      </c>
      <c r="L100" s="13" t="n">
        <f aca="false">ROUNDUP((F100+Parámetros!$C$15)/(1-G100),0)</f>
        <v>528</v>
      </c>
      <c r="M100" s="13" t="n">
        <f aca="false">MAX(ROUNDUP((F100+I100)/(1-G100),0),Parámetros!$B$7)</f>
        <v>572</v>
      </c>
      <c r="N100" s="12" t="n">
        <v>774.86</v>
      </c>
      <c r="O100" s="12" t="n">
        <v>642</v>
      </c>
      <c r="P100" s="13" t="n">
        <f aca="false">Parámetros!$B$6</f>
        <v>1</v>
      </c>
      <c r="Q100" s="13" t="n">
        <f aca="false">IF(AND(ISNUMBER(O100),O100-P100&gt;=Parámetros!$B$7),M100,IF(J100&lt;Parámetros!$B$13,J100,IF(K100&lt;Parámetros!$B$14,K100,IF(L100&lt;Parámetros!$B$15,L100,M100))))</f>
        <v>572</v>
      </c>
      <c r="R100" s="13" t="n">
        <f aca="false">IF(AND(ISNUMBER(O100),O100-P100&gt;=Q100),O100-P100,Q100)</f>
        <v>641</v>
      </c>
      <c r="S100" s="3" t="n">
        <f aca="false">IF(ISNUMBER(O100),R100/O100-1,"")</f>
        <v>-0.00155763239875384</v>
      </c>
      <c r="T100" s="13" t="n">
        <f aca="false">VLOOKUP(R100,Parámetros!$A$13:$C$16,3,TRUE())</f>
        <v>0</v>
      </c>
      <c r="U100" s="13" t="n">
        <f aca="false">IF(R100&gt;=Parámetros!$B$7,I100,0)</f>
        <v>75</v>
      </c>
      <c r="V100" s="13" t="n">
        <f aca="false">R100*(1-G100)-T100-U100</f>
        <v>476.26</v>
      </c>
      <c r="W100" s="13" t="n">
        <f aca="false">V100-F100</f>
        <v>59.49</v>
      </c>
      <c r="X100" s="2" t="s">
        <v>13554</v>
      </c>
      <c r="Y100" s="2"/>
      <c r="Z100" s="13" t="n">
        <v>587</v>
      </c>
      <c r="AA100" s="2" t="s">
        <v>13523</v>
      </c>
    </row>
    <row r="101" customFormat="false" ht="15" hidden="false" customHeight="false" outlineLevel="0" collapsed="false">
      <c r="A101" s="8" t="s">
        <v>1319</v>
      </c>
      <c r="B101" s="10" t="str">
        <f aca="false">'Layout Mercado Libre'!C101</f>
        <v>Pañales Huggies Supreme Unisex Etapa 3 36 Piezas</v>
      </c>
      <c r="C101" s="10" t="str">
        <f aca="false">IFERROR(LEFT('Layout Mercado Libre'!E101,FIND(" &gt; ",'Layout Mercado Libre'!E101)-1),"")</f>
        <v>Bebés</v>
      </c>
      <c r="D101" s="12" t="n">
        <v>201.44</v>
      </c>
      <c r="E101" s="13" t="n">
        <f aca="false">Parámetros!$B$5</f>
        <v>4</v>
      </c>
      <c r="F101" s="13" t="n">
        <f aca="false">D101+E101</f>
        <v>205.44</v>
      </c>
      <c r="G101" s="3" t="n">
        <f aca="false">IF(C101="",Parámetros!$B$9,IFERROR(VLOOKUP(C101,Parámetros!$A$20:$B$23,2,FALSE()),Parámetros!$B$9))</f>
        <v>0.15</v>
      </c>
      <c r="H101" s="14" t="n">
        <v>2.88</v>
      </c>
      <c r="I101" s="12" t="n">
        <v>125</v>
      </c>
      <c r="J101" s="13" t="n">
        <f aca="false">ROUNDUP((F101+Parámetros!$C$13)/(1-G101),0)</f>
        <v>272</v>
      </c>
      <c r="K101" s="13" t="n">
        <f aca="false">ROUNDUP((F101+Parámetros!$C$14)/(1-G101),0)</f>
        <v>277</v>
      </c>
      <c r="L101" s="13" t="n">
        <f aca="false">ROUNDUP((F101+Parámetros!$C$15)/(1-G101),0)</f>
        <v>286</v>
      </c>
      <c r="M101" s="13" t="n">
        <f aca="false">MAX(ROUNDUP((F101+I101)/(1-G101),0),Parámetros!$B$7)</f>
        <v>389</v>
      </c>
      <c r="N101" s="12" t="n">
        <v>457.94</v>
      </c>
      <c r="O101" s="12" t="n">
        <v>329</v>
      </c>
      <c r="P101" s="13" t="n">
        <f aca="false">Parámetros!$B$6</f>
        <v>1</v>
      </c>
      <c r="Q101" s="13" t="n">
        <f aca="false">IF(AND(ISNUMBER(O101),O101-P101&gt;=Parámetros!$B$7),M101,IF(J101&lt;Parámetros!$B$13,J101,IF(K101&lt;Parámetros!$B$14,K101,IF(L101&lt;Parámetros!$B$15,L101,M101))))</f>
        <v>389</v>
      </c>
      <c r="R101" s="13" t="n">
        <f aca="false">IF(AND(ISNUMBER(O101),O101-P101&gt;=Q101),O101-P101,Q101)</f>
        <v>389</v>
      </c>
      <c r="S101" s="3" t="n">
        <f aca="false">IF(ISNUMBER(O101),R101/O101-1,"")</f>
        <v>0.182370820668693</v>
      </c>
      <c r="T101" s="13" t="n">
        <f aca="false">VLOOKUP(R101,Parámetros!$A$13:$C$16,3,TRUE())</f>
        <v>0</v>
      </c>
      <c r="U101" s="13" t="n">
        <f aca="false">IF(R101&gt;=Parámetros!$B$7,I101,0)</f>
        <v>125</v>
      </c>
      <c r="V101" s="13" t="n">
        <f aca="false">R101*(1-G101)-T101-U101</f>
        <v>205.65</v>
      </c>
      <c r="W101" s="13" t="n">
        <f aca="false">V101-F101</f>
        <v>0.20999999999998</v>
      </c>
      <c r="X101" s="2" t="s">
        <v>13503</v>
      </c>
      <c r="Y101" s="2"/>
      <c r="Z101" s="13" t="n">
        <v>363</v>
      </c>
      <c r="AA101" s="2" t="s">
        <v>13512</v>
      </c>
    </row>
    <row r="102" customFormat="false" ht="15" hidden="false" customHeight="false" outlineLevel="0" collapsed="false">
      <c r="A102" s="8" t="s">
        <v>1327</v>
      </c>
      <c r="B102" s="10" t="str">
        <f aca="false">'Layout Mercado Libre'!C102</f>
        <v>Dolo-Neurobión Forte Diclofenaco Vitaminas B 10 Tabletas</v>
      </c>
      <c r="C102" s="10" t="str">
        <f aca="false">IFERROR(LEFT('Layout Mercado Libre'!E102,FIND(" &gt; ",'Layout Mercado Libre'!E102)-1),"")</f>
        <v>Salud y Equipamiento Médico</v>
      </c>
      <c r="D102" s="12" t="n">
        <v>206.98</v>
      </c>
      <c r="E102" s="13" t="n">
        <f aca="false">Parámetros!$B$5</f>
        <v>4</v>
      </c>
      <c r="F102" s="13" t="n">
        <f aca="false">D102+E102</f>
        <v>210.98</v>
      </c>
      <c r="G102" s="3" t="n">
        <f aca="false">IF(C102="",Parámetros!$B$9,IFERROR(VLOOKUP(C102,Parámetros!$A$20:$B$23,2,FALSE()),Parámetros!$B$9))</f>
        <v>0.14</v>
      </c>
      <c r="H102" s="14" t="n">
        <v>0.14</v>
      </c>
      <c r="I102" s="12" t="n">
        <v>75</v>
      </c>
      <c r="J102" s="13" t="n">
        <f aca="false">ROUNDUP((F102+Parámetros!$C$13)/(1-G102),0)</f>
        <v>275</v>
      </c>
      <c r="K102" s="13" t="n">
        <f aca="false">ROUNDUP((F102+Parámetros!$C$14)/(1-G102),0)</f>
        <v>281</v>
      </c>
      <c r="L102" s="13" t="n">
        <f aca="false">ROUNDUP((F102+Parámetros!$C$15)/(1-G102),0)</f>
        <v>289</v>
      </c>
      <c r="M102" s="13" t="n">
        <f aca="false">MAX(ROUNDUP((F102+I102)/(1-G102),0),Parámetros!$B$7)</f>
        <v>333</v>
      </c>
      <c r="N102" s="12" t="n">
        <v>429.01</v>
      </c>
      <c r="O102" s="12" t="n">
        <v>359</v>
      </c>
      <c r="P102" s="13" t="n">
        <f aca="false">Parámetros!$B$6</f>
        <v>1</v>
      </c>
      <c r="Q102" s="13" t="n">
        <f aca="false">IF(AND(ISNUMBER(O102),O102-P102&gt;=Parámetros!$B$7),M102,IF(J102&lt;Parámetros!$B$13,J102,IF(K102&lt;Parámetros!$B$14,K102,IF(L102&lt;Parámetros!$B$15,L102,M102))))</f>
        <v>333</v>
      </c>
      <c r="R102" s="13" t="n">
        <f aca="false">IF(AND(ISNUMBER(O102),O102-P102&gt;=Q102),O102-P102,Q102)</f>
        <v>358</v>
      </c>
      <c r="S102" s="3" t="n">
        <f aca="false">IF(ISNUMBER(O102),R102/O102-1,"")</f>
        <v>-0.00278551532033422</v>
      </c>
      <c r="T102" s="13" t="n">
        <f aca="false">VLOOKUP(R102,Parámetros!$A$13:$C$16,3,TRUE())</f>
        <v>0</v>
      </c>
      <c r="U102" s="13" t="n">
        <f aca="false">IF(R102&gt;=Parámetros!$B$7,I102,0)</f>
        <v>75</v>
      </c>
      <c r="V102" s="13" t="n">
        <f aca="false">R102*(1-G102)-T102-U102</f>
        <v>232.88</v>
      </c>
      <c r="W102" s="13" t="n">
        <f aca="false">V102-F102</f>
        <v>21.9</v>
      </c>
      <c r="X102" s="2" t="s">
        <v>13533</v>
      </c>
      <c r="Y102" s="2"/>
      <c r="Z102" s="13" t="n">
        <v>309.5</v>
      </c>
      <c r="AA102" s="2" t="s">
        <v>13518</v>
      </c>
    </row>
    <row r="103" customFormat="false" ht="15" hidden="false" customHeight="false" outlineLevel="0" collapsed="false">
      <c r="A103" s="8" t="s">
        <v>1340</v>
      </c>
      <c r="B103" s="10" t="str">
        <f aca="false">'Layout Mercado Libre'!C103</f>
        <v>Buscapina Compositum 10 mg/250 mg 36 Tabletas</v>
      </c>
      <c r="C103" s="10" t="str">
        <f aca="false">IFERROR(LEFT('Layout Mercado Libre'!E103,FIND(" &gt; ",'Layout Mercado Libre'!E103)-1),"")</f>
        <v>Salud y Equipamiento Médico</v>
      </c>
      <c r="D103" s="12" t="n">
        <v>383.33</v>
      </c>
      <c r="E103" s="13" t="n">
        <f aca="false">Parámetros!$B$5</f>
        <v>4</v>
      </c>
      <c r="F103" s="13" t="n">
        <f aca="false">D103+E103</f>
        <v>387.33</v>
      </c>
      <c r="G103" s="3" t="n">
        <f aca="false">IF(C103="",Parámetros!$B$9,IFERROR(VLOOKUP(C103,Parámetros!$A$20:$B$23,2,FALSE()),Parámetros!$B$9))</f>
        <v>0.14</v>
      </c>
      <c r="H103" s="14" t="n">
        <v>0.2</v>
      </c>
      <c r="I103" s="12" t="n">
        <v>75</v>
      </c>
      <c r="J103" s="13" t="n">
        <f aca="false">ROUNDUP((F103+Parámetros!$C$13)/(1-G103),0)</f>
        <v>480</v>
      </c>
      <c r="K103" s="13" t="n">
        <f aca="false">ROUNDUP((F103+Parámetros!$C$14)/(1-G103),0)</f>
        <v>486</v>
      </c>
      <c r="L103" s="13" t="n">
        <f aca="false">ROUNDUP((F103+Parámetros!$C$15)/(1-G103),0)</f>
        <v>494</v>
      </c>
      <c r="M103" s="13" t="n">
        <f aca="false">MAX(ROUNDUP((F103+I103)/(1-G103),0),Parámetros!$B$7)</f>
        <v>538</v>
      </c>
      <c r="N103" s="12" t="n">
        <v>699.96</v>
      </c>
      <c r="O103" s="12" t="n">
        <v>426.41</v>
      </c>
      <c r="P103" s="13" t="n">
        <f aca="false">Parámetros!$B$6</f>
        <v>1</v>
      </c>
      <c r="Q103" s="13" t="n">
        <f aca="false">IF(AND(ISNUMBER(O103),O103-P103&gt;=Parámetros!$B$7),M103,IF(J103&lt;Parámetros!$B$13,J103,IF(K103&lt;Parámetros!$B$14,K103,IF(L103&lt;Parámetros!$B$15,L103,M103))))</f>
        <v>538</v>
      </c>
      <c r="R103" s="13" t="n">
        <f aca="false">IF(AND(ISNUMBER(O103),O103-P103&gt;=Q103),O103-P103,Q103)</f>
        <v>538</v>
      </c>
      <c r="S103" s="3" t="n">
        <f aca="false">IF(ISNUMBER(O103),R103/O103-1,"")</f>
        <v>0.261696489294341</v>
      </c>
      <c r="T103" s="13" t="n">
        <f aca="false">VLOOKUP(R103,Parámetros!$A$13:$C$16,3,TRUE())</f>
        <v>0</v>
      </c>
      <c r="U103" s="13" t="n">
        <f aca="false">IF(R103&gt;=Parámetros!$B$7,I103,0)</f>
        <v>75</v>
      </c>
      <c r="V103" s="13" t="n">
        <f aca="false">R103*(1-G103)-T103-U103</f>
        <v>387.68</v>
      </c>
      <c r="W103" s="13" t="n">
        <f aca="false">V103-F103</f>
        <v>0.350000000000023</v>
      </c>
      <c r="X103" s="2" t="s">
        <v>13561</v>
      </c>
      <c r="Y103" s="2"/>
      <c r="Z103" s="13" t="n">
        <v>653</v>
      </c>
      <c r="AA103" s="2" t="s">
        <v>13519</v>
      </c>
    </row>
    <row r="104" customFormat="false" ht="15" hidden="false" customHeight="false" outlineLevel="0" collapsed="false">
      <c r="A104" s="8" t="s">
        <v>1353</v>
      </c>
      <c r="B104" s="10" t="str">
        <f aca="false">'Layout Mercado Libre'!C104</f>
        <v>Tempra Gotas Pediátricas Paracetamol 100 mg/ml 30 ml</v>
      </c>
      <c r="C104" s="10" t="str">
        <f aca="false">IFERROR(LEFT('Layout Mercado Libre'!E104,FIND(" &gt; ",'Layout Mercado Libre'!E104)-1),"")</f>
        <v>Salud y Equipamiento Médico</v>
      </c>
      <c r="D104" s="12" t="n">
        <v>156.88</v>
      </c>
      <c r="E104" s="13" t="n">
        <f aca="false">Parámetros!$B$5</f>
        <v>4</v>
      </c>
      <c r="F104" s="13" t="n">
        <f aca="false">D104+E104</f>
        <v>160.88</v>
      </c>
      <c r="G104" s="3" t="n">
        <f aca="false">IF(C104="",Parámetros!$B$9,IFERROR(VLOOKUP(C104,Parámetros!$A$20:$B$23,2,FALSE()),Parámetros!$B$9))</f>
        <v>0.14</v>
      </c>
      <c r="H104" s="14" t="n">
        <v>0.09</v>
      </c>
      <c r="I104" s="12" t="n">
        <v>75</v>
      </c>
      <c r="J104" s="13" t="n">
        <f aca="false">ROUNDUP((F104+Parámetros!$C$13)/(1-G104),0)</f>
        <v>217</v>
      </c>
      <c r="K104" s="13" t="n">
        <f aca="false">ROUNDUP((F104+Parámetros!$C$14)/(1-G104),0)</f>
        <v>222</v>
      </c>
      <c r="L104" s="13" t="n">
        <f aca="false">ROUNDUP((F104+Parámetros!$C$15)/(1-G104),0)</f>
        <v>231</v>
      </c>
      <c r="M104" s="13" t="n">
        <f aca="false">MAX(ROUNDUP((F104+I104)/(1-G104),0),Parámetros!$B$7)</f>
        <v>299</v>
      </c>
      <c r="N104" s="12" t="n">
        <v>272.44</v>
      </c>
      <c r="O104" s="12" t="n">
        <v>252</v>
      </c>
      <c r="P104" s="13" t="n">
        <f aca="false">Parámetros!$B$6</f>
        <v>1</v>
      </c>
      <c r="Q104" s="13" t="n">
        <f aca="false">IF(AND(ISNUMBER(O104),O104-P104&gt;=Parámetros!$B$7),M104,IF(J104&lt;Parámetros!$B$13,J104,IF(K104&lt;Parámetros!$B$14,K104,IF(L104&lt;Parámetros!$B$15,L104,M104))))</f>
        <v>231</v>
      </c>
      <c r="R104" s="13" t="n">
        <f aca="false">IF(AND(ISNUMBER(O104),O104-P104&gt;=Q104),O104-P104,Q104)</f>
        <v>251</v>
      </c>
      <c r="S104" s="3" t="n">
        <f aca="false">IF(ISNUMBER(O104),R104/O104-1,"")</f>
        <v>-0.00396825396825395</v>
      </c>
      <c r="T104" s="13" t="n">
        <f aca="false">VLOOKUP(R104,Parámetros!$A$13:$C$16,3,TRUE())</f>
        <v>37</v>
      </c>
      <c r="U104" s="13" t="n">
        <f aca="false">IF(R104&gt;=Parámetros!$B$7,I104,0)</f>
        <v>0</v>
      </c>
      <c r="V104" s="13" t="n">
        <f aca="false">R104*(1-G104)-T104-U104</f>
        <v>178.86</v>
      </c>
      <c r="W104" s="13" t="n">
        <f aca="false">V104-F104</f>
        <v>17.98</v>
      </c>
      <c r="X104" s="2" t="s">
        <v>13562</v>
      </c>
      <c r="Y104" s="2"/>
      <c r="Z104" s="13" t="n">
        <v>190</v>
      </c>
      <c r="AA104" s="2" t="s">
        <v>13504</v>
      </c>
    </row>
    <row r="105" customFormat="false" ht="15" hidden="false" customHeight="false" outlineLevel="0" collapsed="false">
      <c r="A105" s="8" t="s">
        <v>1368</v>
      </c>
      <c r="B105" s="10" t="str">
        <f aca="false">'Layout Mercado Libre'!C105</f>
        <v>Toallitas Húmedas Huggies Cuidado Hidratante 80 Piezas</v>
      </c>
      <c r="C105" s="10" t="str">
        <f aca="false">IFERROR(LEFT('Layout Mercado Libre'!E105,FIND(" &gt; ",'Layout Mercado Libre'!E105)-1),"")</f>
        <v>Bebés</v>
      </c>
      <c r="D105" s="12" t="n">
        <v>31.77</v>
      </c>
      <c r="E105" s="13" t="n">
        <f aca="false">Parámetros!$B$5</f>
        <v>4</v>
      </c>
      <c r="F105" s="13" t="n">
        <f aca="false">D105+E105</f>
        <v>35.77</v>
      </c>
      <c r="G105" s="3" t="n">
        <f aca="false">IF(C105="",Parámetros!$B$9,IFERROR(VLOOKUP(C105,Parámetros!$A$20:$B$23,2,FALSE()),Parámetros!$B$9))</f>
        <v>0.15</v>
      </c>
      <c r="H105" s="14" t="n">
        <v>0.57</v>
      </c>
      <c r="I105" s="12" t="n">
        <v>90</v>
      </c>
      <c r="J105" s="13" t="n">
        <f aca="false">ROUNDUP((F105+Parámetros!$C$13)/(1-G105),0)</f>
        <v>72</v>
      </c>
      <c r="K105" s="13" t="n">
        <f aca="false">ROUNDUP((F105+Parámetros!$C$14)/(1-G105),0)</f>
        <v>78</v>
      </c>
      <c r="L105" s="13" t="n">
        <f aca="false">ROUNDUP((F105+Parámetros!$C$15)/(1-G105),0)</f>
        <v>86</v>
      </c>
      <c r="M105" s="13" t="n">
        <f aca="false">MAX(ROUNDUP((F105+I105)/(1-G105),0),Parámetros!$B$7)</f>
        <v>299</v>
      </c>
      <c r="N105" s="12" t="n">
        <v>163.46</v>
      </c>
      <c r="O105" s="12" t="n">
        <v>89</v>
      </c>
      <c r="P105" s="13" t="n">
        <f aca="false">Parámetros!$B$6</f>
        <v>1</v>
      </c>
      <c r="Q105" s="13" t="n">
        <f aca="false">IF(AND(ISNUMBER(O105),O105-P105&gt;=Parámetros!$B$7),M105,IF(J105&lt;Parámetros!$B$13,J105,IF(K105&lt;Parámetros!$B$14,K105,IF(L105&lt;Parámetros!$B$15,L105,M105))))</f>
        <v>72</v>
      </c>
      <c r="R105" s="13" t="n">
        <f aca="false">IF(AND(ISNUMBER(O105),O105-P105&gt;=Q105),O105-P105,Q105)</f>
        <v>88</v>
      </c>
      <c r="S105" s="3" t="n">
        <f aca="false">IF(ISNUMBER(O105),R105/O105-1,"")</f>
        <v>-0.0112359550561798</v>
      </c>
      <c r="T105" s="13" t="n">
        <f aca="false">VLOOKUP(R105,Parámetros!$A$13:$C$16,3,TRUE())</f>
        <v>25</v>
      </c>
      <c r="U105" s="13" t="n">
        <f aca="false">IF(R105&gt;=Parámetros!$B$7,I105,0)</f>
        <v>0</v>
      </c>
      <c r="V105" s="13" t="n">
        <f aca="false">R105*(1-G105)-T105-U105</f>
        <v>49.8</v>
      </c>
      <c r="W105" s="13" t="n">
        <f aca="false">V105-F105</f>
        <v>14.03</v>
      </c>
      <c r="X105" s="2" t="s">
        <v>13563</v>
      </c>
      <c r="Y105" s="2"/>
      <c r="Z105" s="13" t="n">
        <v>58</v>
      </c>
      <c r="AA105" s="2" t="s">
        <v>13518</v>
      </c>
    </row>
    <row r="106" customFormat="false" ht="15" hidden="false" customHeight="false" outlineLevel="0" collapsed="false">
      <c r="A106" s="8" t="s">
        <v>1382</v>
      </c>
      <c r="B106" s="10" t="str">
        <f aca="false">'Layout Mercado Libre'!C106</f>
        <v>Magnesia Coyoacán Carbonato de Magnesio 7 g 3 Cubos</v>
      </c>
      <c r="C106" s="10" t="str">
        <f aca="false">IFERROR(LEFT('Layout Mercado Libre'!E106,FIND(" &gt; ",'Layout Mercado Libre'!E106)-1),"")</f>
        <v>Salud y Equipamiento Médico</v>
      </c>
      <c r="D106" s="12" t="n">
        <v>63.61</v>
      </c>
      <c r="E106" s="13" t="n">
        <f aca="false">Parámetros!$B$5</f>
        <v>4</v>
      </c>
      <c r="F106" s="13" t="n">
        <f aca="false">D106+E106</f>
        <v>67.61</v>
      </c>
      <c r="G106" s="3" t="n">
        <f aca="false">IF(C106="",Parámetros!$B$9,IFERROR(VLOOKUP(C106,Parámetros!$A$20:$B$23,2,FALSE()),Parámetros!$B$9))</f>
        <v>0.14</v>
      </c>
      <c r="H106" s="14" t="n">
        <v>0.07</v>
      </c>
      <c r="I106" s="12" t="n">
        <v>75</v>
      </c>
      <c r="J106" s="13" t="n">
        <f aca="false">ROUNDUP((F106+Parámetros!$C$13)/(1-G106),0)</f>
        <v>108</v>
      </c>
      <c r="K106" s="13" t="n">
        <f aca="false">ROUNDUP((F106+Parámetros!$C$14)/(1-G106),0)</f>
        <v>114</v>
      </c>
      <c r="L106" s="13" t="n">
        <f aca="false">ROUNDUP((F106+Parámetros!$C$15)/(1-G106),0)</f>
        <v>122</v>
      </c>
      <c r="M106" s="13" t="n">
        <f aca="false">MAX(ROUNDUP((F106+I106)/(1-G106),0),Parámetros!$B$7)</f>
        <v>299</v>
      </c>
      <c r="N106" s="12" t="n">
        <v>126.75</v>
      </c>
      <c r="O106" s="12" t="n">
        <v>126.75</v>
      </c>
      <c r="P106" s="13" t="n">
        <f aca="false">Parámetros!$B$6</f>
        <v>1</v>
      </c>
      <c r="Q106" s="13" t="n">
        <f aca="false">IF(AND(ISNUMBER(O106),O106-P106&gt;=Parámetros!$B$7),M106,IF(J106&lt;Parámetros!$B$13,J106,IF(K106&lt;Parámetros!$B$14,K106,IF(L106&lt;Parámetros!$B$15,L106,M106))))</f>
        <v>114</v>
      </c>
      <c r="R106" s="13" t="n">
        <f aca="false">IF(AND(ISNUMBER(O106),O106-P106&gt;=Q106),O106-P106,Q106)</f>
        <v>125.75</v>
      </c>
      <c r="S106" s="3" t="n">
        <f aca="false">IF(ISNUMBER(O106),R106/O106-1,"")</f>
        <v>-0.00788954635108485</v>
      </c>
      <c r="T106" s="13" t="n">
        <f aca="false">VLOOKUP(R106,Parámetros!$A$13:$C$16,3,TRUE())</f>
        <v>30</v>
      </c>
      <c r="U106" s="13" t="n">
        <f aca="false">IF(R106&gt;=Parámetros!$B$7,I106,0)</f>
        <v>0</v>
      </c>
      <c r="V106" s="13" t="n">
        <f aca="false">R106*(1-G106)-T106-U106</f>
        <v>78.145</v>
      </c>
      <c r="W106" s="13" t="n">
        <f aca="false">V106-F106</f>
        <v>10.535</v>
      </c>
      <c r="X106" s="2" t="s">
        <v>13564</v>
      </c>
      <c r="Y106" s="2"/>
      <c r="Z106" s="13"/>
      <c r="AA106" s="2"/>
    </row>
    <row r="107" customFormat="false" ht="15" hidden="false" customHeight="false" outlineLevel="0" collapsed="false">
      <c r="A107" s="8" t="s">
        <v>1394</v>
      </c>
      <c r="B107" s="10" t="str">
        <f aca="false">'Layout Mercado Libre'!C107</f>
        <v>Prueba de Embarazo Clearblue Digital 1 Pieza</v>
      </c>
      <c r="C107" s="10" t="str">
        <f aca="false">IFERROR(LEFT('Layout Mercado Libre'!E107,FIND(" &gt; ",'Layout Mercado Libre'!E107)-1),"")</f>
        <v>Salud y Equipamiento Médico</v>
      </c>
      <c r="D107" s="12" t="n">
        <v>164.78</v>
      </c>
      <c r="E107" s="13" t="n">
        <f aca="false">Parámetros!$B$5</f>
        <v>4</v>
      </c>
      <c r="F107" s="13" t="n">
        <f aca="false">D107+E107</f>
        <v>168.78</v>
      </c>
      <c r="G107" s="3" t="n">
        <f aca="false">IF(C107="",Parámetros!$B$9,IFERROR(VLOOKUP(C107,Parámetros!$A$20:$B$23,2,FALSE()),Parámetros!$B$9))</f>
        <v>0.14</v>
      </c>
      <c r="H107" s="14" t="n">
        <v>0.16</v>
      </c>
      <c r="I107" s="12" t="n">
        <v>75</v>
      </c>
      <c r="J107" s="13" t="n">
        <f aca="false">ROUNDUP((F107+Parámetros!$C$13)/(1-G107),0)</f>
        <v>226</v>
      </c>
      <c r="K107" s="13" t="n">
        <f aca="false">ROUNDUP((F107+Parámetros!$C$14)/(1-G107),0)</f>
        <v>232</v>
      </c>
      <c r="L107" s="13" t="n">
        <f aca="false">ROUNDUP((F107+Parámetros!$C$15)/(1-G107),0)</f>
        <v>240</v>
      </c>
      <c r="M107" s="13" t="n">
        <f aca="false">MAX(ROUNDUP((F107+I107)/(1-G107),0),Parámetros!$B$7)</f>
        <v>299</v>
      </c>
      <c r="N107" s="12" t="n">
        <v>428.66</v>
      </c>
      <c r="O107" s="12" t="n">
        <v>307.88</v>
      </c>
      <c r="P107" s="13" t="n">
        <f aca="false">Parámetros!$B$6</f>
        <v>1</v>
      </c>
      <c r="Q107" s="13" t="n">
        <f aca="false">IF(AND(ISNUMBER(O107),O107-P107&gt;=Parámetros!$B$7),M107,IF(J107&lt;Parámetros!$B$13,J107,IF(K107&lt;Parámetros!$B$14,K107,IF(L107&lt;Parámetros!$B$15,L107,M107))))</f>
        <v>299</v>
      </c>
      <c r="R107" s="13" t="n">
        <f aca="false">IF(AND(ISNUMBER(O107),O107-P107&gt;=Q107),O107-P107,Q107)</f>
        <v>306.88</v>
      </c>
      <c r="S107" s="3" t="n">
        <f aca="false">IF(ISNUMBER(O107),R107/O107-1,"")</f>
        <v>-0.00324801870858771</v>
      </c>
      <c r="T107" s="13" t="n">
        <f aca="false">VLOOKUP(R107,Parámetros!$A$13:$C$16,3,TRUE())</f>
        <v>0</v>
      </c>
      <c r="U107" s="13" t="n">
        <f aca="false">IF(R107&gt;=Parámetros!$B$7,I107,0)</f>
        <v>75</v>
      </c>
      <c r="V107" s="13" t="n">
        <f aca="false">R107*(1-G107)-T107-U107</f>
        <v>188.9168</v>
      </c>
      <c r="W107" s="13" t="n">
        <f aca="false">V107-F107</f>
        <v>20.1368</v>
      </c>
      <c r="X107" s="2" t="s">
        <v>13551</v>
      </c>
      <c r="Y107" s="2"/>
      <c r="Z107" s="13" t="n">
        <v>282</v>
      </c>
      <c r="AA107" s="2" t="s">
        <v>13504</v>
      </c>
    </row>
    <row r="108" customFormat="false" ht="15" hidden="false" customHeight="false" outlineLevel="0" collapsed="false">
      <c r="A108" s="8" t="s">
        <v>1411</v>
      </c>
      <c r="B108" s="10" t="str">
        <f aca="false">'Layout Mercado Libre'!C108</f>
        <v>Asoflon LP Tamsulosina 0.4 mg 30 Cápsulas</v>
      </c>
      <c r="C108" s="10" t="str">
        <f aca="false">IFERROR(LEFT('Layout Mercado Libre'!E108,FIND(" &gt; ",'Layout Mercado Libre'!E108)-1),"")</f>
        <v>Salud y Equipamiento Médico</v>
      </c>
      <c r="D108" s="12" t="n">
        <v>1060.62</v>
      </c>
      <c r="E108" s="13" t="n">
        <f aca="false">Parámetros!$B$5</f>
        <v>4</v>
      </c>
      <c r="F108" s="13" t="n">
        <f aca="false">D108+E108</f>
        <v>1064.62</v>
      </c>
      <c r="G108" s="3" t="n">
        <f aca="false">IF(C108="",Parámetros!$B$9,IFERROR(VLOOKUP(C108,Parámetros!$A$20:$B$23,2,FALSE()),Parámetros!$B$9))</f>
        <v>0.14</v>
      </c>
      <c r="H108" s="14" t="n">
        <v>0.19</v>
      </c>
      <c r="I108" s="12" t="n">
        <v>75</v>
      </c>
      <c r="J108" s="13" t="n">
        <f aca="false">ROUNDUP((F108+Parámetros!$C$13)/(1-G108),0)</f>
        <v>1267</v>
      </c>
      <c r="K108" s="13" t="n">
        <f aca="false">ROUNDUP((F108+Parámetros!$C$14)/(1-G108),0)</f>
        <v>1273</v>
      </c>
      <c r="L108" s="13" t="n">
        <f aca="false">ROUNDUP((F108+Parámetros!$C$15)/(1-G108),0)</f>
        <v>1281</v>
      </c>
      <c r="M108" s="13" t="n">
        <f aca="false">MAX(ROUNDUP((F108+I108)/(1-G108),0),Parámetros!$B$7)</f>
        <v>1326</v>
      </c>
      <c r="N108" s="12" t="n">
        <v>1943.33</v>
      </c>
      <c r="O108" s="12" t="n">
        <v>1778.02</v>
      </c>
      <c r="P108" s="13" t="n">
        <f aca="false">Parámetros!$B$6</f>
        <v>1</v>
      </c>
      <c r="Q108" s="13" t="n">
        <f aca="false">IF(AND(ISNUMBER(O108),O108-P108&gt;=Parámetros!$B$7),M108,IF(J108&lt;Parámetros!$B$13,J108,IF(K108&lt;Parámetros!$B$14,K108,IF(L108&lt;Parámetros!$B$15,L108,M108))))</f>
        <v>1326</v>
      </c>
      <c r="R108" s="13" t="n">
        <f aca="false">IF(AND(ISNUMBER(O108),O108-P108&gt;=Q108),O108-P108,Q108)</f>
        <v>1777.02</v>
      </c>
      <c r="S108" s="3" t="n">
        <f aca="false">IF(ISNUMBER(O108),R108/O108-1,"")</f>
        <v>-0.000562423369815823</v>
      </c>
      <c r="T108" s="13" t="n">
        <f aca="false">VLOOKUP(R108,Parámetros!$A$13:$C$16,3,TRUE())</f>
        <v>0</v>
      </c>
      <c r="U108" s="13" t="n">
        <f aca="false">IF(R108&gt;=Parámetros!$B$7,I108,0)</f>
        <v>75</v>
      </c>
      <c r="V108" s="13" t="n">
        <f aca="false">R108*(1-G108)-T108-U108</f>
        <v>1453.2372</v>
      </c>
      <c r="W108" s="13" t="n">
        <f aca="false">V108-F108</f>
        <v>388.6172</v>
      </c>
      <c r="X108" s="2" t="s">
        <v>13514</v>
      </c>
      <c r="Y108" s="2"/>
      <c r="Z108" s="13" t="n">
        <v>1319</v>
      </c>
      <c r="AA108" s="2" t="s">
        <v>13518</v>
      </c>
    </row>
    <row r="109" customFormat="false" ht="15" hidden="false" customHeight="false" outlineLevel="0" collapsed="false">
      <c r="A109" s="8" t="s">
        <v>1425</v>
      </c>
      <c r="B109" s="10" t="str">
        <f aca="false">'Layout Mercado Libre'!C109</f>
        <v>Vagitrol V Metronidazol Nistatina Fluocinolona 10 Óvulos</v>
      </c>
      <c r="C109" s="10" t="str">
        <f aca="false">IFERROR(LEFT('Layout Mercado Libre'!E109,FIND(" &gt; ",'Layout Mercado Libre'!E109)-1),"")</f>
        <v>Salud y Equipamiento Médico</v>
      </c>
      <c r="D109" s="12" t="n">
        <v>390.42</v>
      </c>
      <c r="E109" s="13" t="n">
        <f aca="false">Parámetros!$B$5</f>
        <v>4</v>
      </c>
      <c r="F109" s="13" t="n">
        <f aca="false">D109+E109</f>
        <v>394.42</v>
      </c>
      <c r="G109" s="3" t="n">
        <f aca="false">IF(C109="",Parámetros!$B$9,IFERROR(VLOOKUP(C109,Parámetros!$A$20:$B$23,2,FALSE()),Parámetros!$B$9))</f>
        <v>0.14</v>
      </c>
      <c r="H109" s="14" t="n">
        <v>0.14</v>
      </c>
      <c r="I109" s="12" t="n">
        <v>75</v>
      </c>
      <c r="J109" s="13" t="n">
        <f aca="false">ROUNDUP((F109+Parámetros!$C$13)/(1-G109),0)</f>
        <v>488</v>
      </c>
      <c r="K109" s="13" t="n">
        <f aca="false">ROUNDUP((F109+Parámetros!$C$14)/(1-G109),0)</f>
        <v>494</v>
      </c>
      <c r="L109" s="13" t="n">
        <f aca="false">ROUNDUP((F109+Parámetros!$C$15)/(1-G109),0)</f>
        <v>502</v>
      </c>
      <c r="M109" s="13" t="n">
        <f aca="false">MAX(ROUNDUP((F109+I109)/(1-G109),0),Parámetros!$B$7)</f>
        <v>546</v>
      </c>
      <c r="N109" s="12" t="n">
        <v>609.09</v>
      </c>
      <c r="O109" s="12" t="n">
        <v>427.51</v>
      </c>
      <c r="P109" s="13" t="n">
        <f aca="false">Parámetros!$B$6</f>
        <v>1</v>
      </c>
      <c r="Q109" s="13" t="n">
        <f aca="false">IF(AND(ISNUMBER(O109),O109-P109&gt;=Parámetros!$B$7),M109,IF(J109&lt;Parámetros!$B$13,J109,IF(K109&lt;Parámetros!$B$14,K109,IF(L109&lt;Parámetros!$B$15,L109,M109))))</f>
        <v>546</v>
      </c>
      <c r="R109" s="13" t="n">
        <f aca="false">IF(AND(ISNUMBER(O109),O109-P109&gt;=Q109),O109-P109,Q109)</f>
        <v>546</v>
      </c>
      <c r="S109" s="3" t="n">
        <f aca="false">IF(ISNUMBER(O109),R109/O109-1,"")</f>
        <v>0.277163107295736</v>
      </c>
      <c r="T109" s="13" t="n">
        <f aca="false">VLOOKUP(R109,Parámetros!$A$13:$C$16,3,TRUE())</f>
        <v>0</v>
      </c>
      <c r="U109" s="13" t="n">
        <f aca="false">IF(R109&gt;=Parámetros!$B$7,I109,0)</f>
        <v>75</v>
      </c>
      <c r="V109" s="13" t="n">
        <f aca="false">R109*(1-G109)-T109-U109</f>
        <v>394.56</v>
      </c>
      <c r="W109" s="13" t="n">
        <f aca="false">V109-F109</f>
        <v>0.139999999999986</v>
      </c>
      <c r="X109" s="2" t="s">
        <v>13565</v>
      </c>
      <c r="Y109" s="2"/>
      <c r="Z109" s="13" t="n">
        <v>475.01</v>
      </c>
      <c r="AA109" s="2" t="s">
        <v>13504</v>
      </c>
    </row>
    <row r="110" customFormat="false" ht="15" hidden="false" customHeight="false" outlineLevel="0" collapsed="false">
      <c r="A110" s="8" t="s">
        <v>1441</v>
      </c>
      <c r="B110" s="10" t="str">
        <f aca="false">'Layout Mercado Libre'!C110</f>
        <v>Diprospan Hypak Betametasona Inyectable 1 Jeringa 1 ml</v>
      </c>
      <c r="C110" s="10" t="str">
        <f aca="false">IFERROR(LEFT('Layout Mercado Libre'!E110,FIND(" &gt; ",'Layout Mercado Libre'!E110)-1),"")</f>
        <v>Salud y Equipamiento Médico</v>
      </c>
      <c r="D110" s="12" t="n">
        <v>608.74</v>
      </c>
      <c r="E110" s="13" t="n">
        <f aca="false">Parámetros!$B$5</f>
        <v>4</v>
      </c>
      <c r="F110" s="13" t="n">
        <f aca="false">D110+E110</f>
        <v>612.74</v>
      </c>
      <c r="G110" s="3" t="n">
        <f aca="false">IF(C110="",Parámetros!$B$9,IFERROR(VLOOKUP(C110,Parámetros!$A$20:$B$23,2,FALSE()),Parámetros!$B$9))</f>
        <v>0.14</v>
      </c>
      <c r="H110" s="14" t="n">
        <v>0.09</v>
      </c>
      <c r="I110" s="12" t="n">
        <v>75</v>
      </c>
      <c r="J110" s="13" t="n">
        <f aca="false">ROUNDUP((F110+Parámetros!$C$13)/(1-G110),0)</f>
        <v>742</v>
      </c>
      <c r="K110" s="13" t="n">
        <f aca="false">ROUNDUP((F110+Parámetros!$C$14)/(1-G110),0)</f>
        <v>748</v>
      </c>
      <c r="L110" s="13" t="n">
        <f aca="false">ROUNDUP((F110+Parámetros!$C$15)/(1-G110),0)</f>
        <v>756</v>
      </c>
      <c r="M110" s="13" t="n">
        <f aca="false">MAX(ROUNDUP((F110+I110)/(1-G110),0),Parámetros!$B$7)</f>
        <v>800</v>
      </c>
      <c r="N110" s="12" t="n">
        <v>970.41</v>
      </c>
      <c r="O110" s="12" t="n">
        <v>906.23</v>
      </c>
      <c r="P110" s="13" t="n">
        <f aca="false">Parámetros!$B$6</f>
        <v>1</v>
      </c>
      <c r="Q110" s="13" t="n">
        <f aca="false">IF(AND(ISNUMBER(O110),O110-P110&gt;=Parámetros!$B$7),M110,IF(J110&lt;Parámetros!$B$13,J110,IF(K110&lt;Parámetros!$B$14,K110,IF(L110&lt;Parámetros!$B$15,L110,M110))))</f>
        <v>800</v>
      </c>
      <c r="R110" s="13" t="n">
        <f aca="false">IF(AND(ISNUMBER(O110),O110-P110&gt;=Q110),O110-P110,Q110)</f>
        <v>905.23</v>
      </c>
      <c r="S110" s="3" t="n">
        <f aca="false">IF(ISNUMBER(O110),R110/O110-1,"")</f>
        <v>-0.00110347262836141</v>
      </c>
      <c r="T110" s="13" t="n">
        <f aca="false">VLOOKUP(R110,Parámetros!$A$13:$C$16,3,TRUE())</f>
        <v>0</v>
      </c>
      <c r="U110" s="13" t="n">
        <f aca="false">IF(R110&gt;=Parámetros!$B$7,I110,0)</f>
        <v>75</v>
      </c>
      <c r="V110" s="13" t="n">
        <f aca="false">R110*(1-G110)-T110-U110</f>
        <v>703.4978</v>
      </c>
      <c r="W110" s="13" t="n">
        <f aca="false">V110-F110</f>
        <v>90.7578</v>
      </c>
      <c r="X110" s="2" t="s">
        <v>13539</v>
      </c>
      <c r="Y110" s="2"/>
      <c r="Z110" s="13" t="n">
        <v>656</v>
      </c>
      <c r="AA110" s="2" t="s">
        <v>13518</v>
      </c>
    </row>
    <row r="111" customFormat="false" ht="15" hidden="false" customHeight="false" outlineLevel="0" collapsed="false">
      <c r="A111" s="8" t="s">
        <v>1455</v>
      </c>
      <c r="B111" s="10" t="str">
        <f aca="false">'Layout Mercado Libre'!C111</f>
        <v>Tempra Jarabe Infantil Paracetamol 3.2 g/100 ml 120 ml</v>
      </c>
      <c r="C111" s="10" t="str">
        <f aca="false">IFERROR(LEFT('Layout Mercado Libre'!E111,FIND(" &gt; ",'Layout Mercado Libre'!E111)-1),"")</f>
        <v>Salud y Equipamiento Médico</v>
      </c>
      <c r="D111" s="12" t="n">
        <v>178.21</v>
      </c>
      <c r="E111" s="13" t="n">
        <f aca="false">Parámetros!$B$5</f>
        <v>4</v>
      </c>
      <c r="F111" s="13" t="n">
        <f aca="false">D111+E111</f>
        <v>182.21</v>
      </c>
      <c r="G111" s="3" t="n">
        <f aca="false">IF(C111="",Parámetros!$B$9,IFERROR(VLOOKUP(C111,Parámetros!$A$20:$B$23,2,FALSE()),Parámetros!$B$9))</f>
        <v>0.14</v>
      </c>
      <c r="H111" s="14" t="n">
        <v>0.19</v>
      </c>
      <c r="I111" s="12" t="n">
        <v>75</v>
      </c>
      <c r="J111" s="13" t="n">
        <f aca="false">ROUNDUP((F111+Parámetros!$C$13)/(1-G111),0)</f>
        <v>241</v>
      </c>
      <c r="K111" s="13" t="n">
        <f aca="false">ROUNDUP((F111+Parámetros!$C$14)/(1-G111),0)</f>
        <v>247</v>
      </c>
      <c r="L111" s="13" t="n">
        <f aca="false">ROUNDUP((F111+Parámetros!$C$15)/(1-G111),0)</f>
        <v>255</v>
      </c>
      <c r="M111" s="13" t="n">
        <f aca="false">MAX(ROUNDUP((F111+I111)/(1-G111),0),Parámetros!$B$7)</f>
        <v>300</v>
      </c>
      <c r="N111" s="12" t="n">
        <v>263.68</v>
      </c>
      <c r="O111" s="12" t="n">
        <v>232.06</v>
      </c>
      <c r="P111" s="13" t="n">
        <f aca="false">Parámetros!$B$6</f>
        <v>1</v>
      </c>
      <c r="Q111" s="13" t="n">
        <f aca="false">IF(AND(ISNUMBER(O111),O111-P111&gt;=Parámetros!$B$7),M111,IF(J111&lt;Parámetros!$B$13,J111,IF(K111&lt;Parámetros!$B$14,K111,IF(L111&lt;Parámetros!$B$15,L111,M111))))</f>
        <v>255</v>
      </c>
      <c r="R111" s="13" t="n">
        <f aca="false">IF(AND(ISNUMBER(O111),O111-P111&gt;=Q111),O111-P111,Q111)</f>
        <v>255</v>
      </c>
      <c r="S111" s="3" t="n">
        <f aca="false">IF(ISNUMBER(O111),R111/O111-1,"")</f>
        <v>0.0988537447211928</v>
      </c>
      <c r="T111" s="13" t="n">
        <f aca="false">VLOOKUP(R111,Parámetros!$A$13:$C$16,3,TRUE())</f>
        <v>37</v>
      </c>
      <c r="U111" s="13" t="n">
        <f aca="false">IF(R111&gt;=Parámetros!$B$7,I111,0)</f>
        <v>0</v>
      </c>
      <c r="V111" s="13" t="n">
        <f aca="false">R111*(1-G111)-T111-U111</f>
        <v>182.3</v>
      </c>
      <c r="W111" s="13" t="n">
        <f aca="false">V111-F111</f>
        <v>0.089999999999975</v>
      </c>
      <c r="X111" s="2" t="s">
        <v>13511</v>
      </c>
      <c r="Y111" s="2"/>
      <c r="Z111" s="13" t="n">
        <v>209</v>
      </c>
      <c r="AA111" s="2" t="s">
        <v>13512</v>
      </c>
    </row>
    <row r="112" customFormat="false" ht="15" hidden="false" customHeight="false" outlineLevel="0" collapsed="false">
      <c r="A112" s="8" t="s">
        <v>1466</v>
      </c>
      <c r="B112" s="10" t="str">
        <f aca="false">'Layout Mercado Libre'!C112</f>
        <v>Ensure Líquido Abbott Sabor Fresa 237 ml</v>
      </c>
      <c r="C112" s="10" t="str">
        <f aca="false">IFERROR(LEFT('Layout Mercado Libre'!E112,FIND(" &gt; ",'Layout Mercado Libre'!E112)-1),"")</f>
        <v>Salud y Equipamiento Médico</v>
      </c>
      <c r="D112" s="12" t="n">
        <v>38.8</v>
      </c>
      <c r="E112" s="13" t="n">
        <f aca="false">Parámetros!$B$5</f>
        <v>4</v>
      </c>
      <c r="F112" s="13" t="n">
        <f aca="false">D112+E112</f>
        <v>42.8</v>
      </c>
      <c r="G112" s="3" t="n">
        <f aca="false">IF(C112="",Parámetros!$B$9,IFERROR(VLOOKUP(C112,Parámetros!$A$20:$B$23,2,FALSE()),Parámetros!$B$9))</f>
        <v>0.14</v>
      </c>
      <c r="H112" s="14" t="n">
        <v>0.34</v>
      </c>
      <c r="I112" s="12" t="n">
        <v>75</v>
      </c>
      <c r="J112" s="13" t="n">
        <f aca="false">ROUNDUP((F112+Parámetros!$C$13)/(1-G112),0)</f>
        <v>79</v>
      </c>
      <c r="K112" s="13" t="n">
        <f aca="false">ROUNDUP((F112+Parámetros!$C$14)/(1-G112),0)</f>
        <v>85</v>
      </c>
      <c r="L112" s="13" t="n">
        <f aca="false">ROUNDUP((F112+Parámetros!$C$15)/(1-G112),0)</f>
        <v>93</v>
      </c>
      <c r="M112" s="13" t="n">
        <f aca="false">MAX(ROUNDUP((F112+I112)/(1-G112),0),Parámetros!$B$7)</f>
        <v>299</v>
      </c>
      <c r="N112" s="12" t="n">
        <v>160.6</v>
      </c>
      <c r="O112" s="12" t="n">
        <v>64.98</v>
      </c>
      <c r="P112" s="13" t="n">
        <f aca="false">Parámetros!$B$6</f>
        <v>1</v>
      </c>
      <c r="Q112" s="13" t="n">
        <f aca="false">IF(AND(ISNUMBER(O112),O112-P112&gt;=Parámetros!$B$7),M112,IF(J112&lt;Parámetros!$B$13,J112,IF(K112&lt;Parámetros!$B$14,K112,IF(L112&lt;Parámetros!$B$15,L112,M112))))</f>
        <v>79</v>
      </c>
      <c r="R112" s="13" t="n">
        <f aca="false">IF(AND(ISNUMBER(O112),O112-P112&gt;=Q112),O112-P112,Q112)</f>
        <v>79</v>
      </c>
      <c r="S112" s="3" t="n">
        <f aca="false">IF(ISNUMBER(O112),R112/O112-1,"")</f>
        <v>0.215758694983072</v>
      </c>
      <c r="T112" s="13" t="n">
        <f aca="false">VLOOKUP(R112,Parámetros!$A$13:$C$16,3,TRUE())</f>
        <v>25</v>
      </c>
      <c r="U112" s="13" t="n">
        <f aca="false">IF(R112&gt;=Parámetros!$B$7,I112,0)</f>
        <v>0</v>
      </c>
      <c r="V112" s="13" t="n">
        <f aca="false">R112*(1-G112)-T112-U112</f>
        <v>42.94</v>
      </c>
      <c r="W112" s="13" t="n">
        <f aca="false">V112-F112</f>
        <v>0.140000000000001</v>
      </c>
      <c r="X112" s="2" t="s">
        <v>13566</v>
      </c>
      <c r="Y112" s="2"/>
      <c r="Z112" s="13" t="n">
        <v>62</v>
      </c>
      <c r="AA112" s="2" t="s">
        <v>13518</v>
      </c>
    </row>
    <row r="113" customFormat="false" ht="15" hidden="false" customHeight="false" outlineLevel="0" collapsed="false">
      <c r="A113" s="8" t="s">
        <v>1479</v>
      </c>
      <c r="B113" s="10" t="str">
        <f aca="false">'Layout Mercado Libre'!C113</f>
        <v>Similaxol 78 Fenolftaleína Amarilla 100 mg 50 Tabletas</v>
      </c>
      <c r="C113" s="10" t="str">
        <f aca="false">IFERROR(LEFT('Layout Mercado Libre'!E113,FIND(" &gt; ",'Layout Mercado Libre'!E113)-1),"")</f>
        <v>Salud y Equipamiento Médico</v>
      </c>
      <c r="D113" s="12" t="n">
        <v>67.08</v>
      </c>
      <c r="E113" s="13" t="n">
        <f aca="false">Parámetros!$B$5</f>
        <v>4</v>
      </c>
      <c r="F113" s="13" t="n">
        <f aca="false">D113+E113</f>
        <v>71.08</v>
      </c>
      <c r="G113" s="3" t="n">
        <f aca="false">IF(C113="",Parámetros!$B$9,IFERROR(VLOOKUP(C113,Parámetros!$A$20:$B$23,2,FALSE()),Parámetros!$B$9))</f>
        <v>0.14</v>
      </c>
      <c r="H113" s="14" t="n">
        <v>0.23</v>
      </c>
      <c r="I113" s="12" t="n">
        <v>75</v>
      </c>
      <c r="J113" s="13" t="n">
        <f aca="false">ROUNDUP((F113+Parámetros!$C$13)/(1-G113),0)</f>
        <v>112</v>
      </c>
      <c r="K113" s="13" t="n">
        <f aca="false">ROUNDUP((F113+Parámetros!$C$14)/(1-G113),0)</f>
        <v>118</v>
      </c>
      <c r="L113" s="13" t="n">
        <f aca="false">ROUNDUP((F113+Parámetros!$C$15)/(1-G113),0)</f>
        <v>126</v>
      </c>
      <c r="M113" s="13" t="n">
        <f aca="false">MAX(ROUNDUP((F113+I113)/(1-G113),0),Parámetros!$B$7)</f>
        <v>299</v>
      </c>
      <c r="N113" s="12" t="n">
        <v>127.57</v>
      </c>
      <c r="O113" s="12" t="n">
        <v>78.8</v>
      </c>
      <c r="P113" s="13" t="n">
        <f aca="false">Parámetros!$B$6</f>
        <v>1</v>
      </c>
      <c r="Q113" s="13" t="n">
        <f aca="false">IF(AND(ISNUMBER(O113),O113-P113&gt;=Parámetros!$B$7),M113,IF(J113&lt;Parámetros!$B$13,J113,IF(K113&lt;Parámetros!$B$14,K113,IF(L113&lt;Parámetros!$B$15,L113,M113))))</f>
        <v>118</v>
      </c>
      <c r="R113" s="13" t="n">
        <f aca="false">IF(AND(ISNUMBER(O113),O113-P113&gt;=Q113),O113-P113,Q113)</f>
        <v>118</v>
      </c>
      <c r="S113" s="3" t="n">
        <f aca="false">IF(ISNUMBER(O113),R113/O113-1,"")</f>
        <v>0.49746192893401</v>
      </c>
      <c r="T113" s="13" t="n">
        <f aca="false">VLOOKUP(R113,Parámetros!$A$13:$C$16,3,TRUE())</f>
        <v>30</v>
      </c>
      <c r="U113" s="13" t="n">
        <f aca="false">IF(R113&gt;=Parámetros!$B$7,I113,0)</f>
        <v>0</v>
      </c>
      <c r="V113" s="13" t="n">
        <f aca="false">R113*(1-G113)-T113-U113</f>
        <v>71.48</v>
      </c>
      <c r="W113" s="13" t="n">
        <f aca="false">V113-F113</f>
        <v>0.400000000000006</v>
      </c>
      <c r="X113" s="2" t="s">
        <v>13567</v>
      </c>
      <c r="Y113" s="2"/>
      <c r="Z113" s="13" t="n">
        <v>120</v>
      </c>
      <c r="AA113" s="2" t="s">
        <v>13568</v>
      </c>
    </row>
    <row r="114" customFormat="false" ht="15" hidden="false" customHeight="false" outlineLevel="0" collapsed="false">
      <c r="A114" s="8" t="s">
        <v>1493</v>
      </c>
      <c r="B114" s="10" t="str">
        <f aca="false">'Layout Mercado Libre'!C114</f>
        <v>Vasculflow Dobesilato Diosmina Hesperidina 30 Tabletas</v>
      </c>
      <c r="C114" s="10" t="str">
        <f aca="false">IFERROR(LEFT('Layout Mercado Libre'!E114,FIND(" &gt; ",'Layout Mercado Libre'!E114)-1),"")</f>
        <v>Salud y Equipamiento Médico</v>
      </c>
      <c r="D114" s="12" t="n">
        <v>724.04</v>
      </c>
      <c r="E114" s="13" t="n">
        <f aca="false">Parámetros!$B$5</f>
        <v>4</v>
      </c>
      <c r="F114" s="13" t="n">
        <f aca="false">D114+E114</f>
        <v>728.04</v>
      </c>
      <c r="G114" s="3" t="n">
        <f aca="false">IF(C114="",Parámetros!$B$9,IFERROR(VLOOKUP(C114,Parámetros!$A$20:$B$23,2,FALSE()),Parámetros!$B$9))</f>
        <v>0.14</v>
      </c>
      <c r="H114" s="14" t="n">
        <v>0.19</v>
      </c>
      <c r="I114" s="12" t="n">
        <v>75</v>
      </c>
      <c r="J114" s="13" t="n">
        <f aca="false">ROUNDUP((F114+Parámetros!$C$13)/(1-G114),0)</f>
        <v>876</v>
      </c>
      <c r="K114" s="13" t="n">
        <f aca="false">ROUNDUP((F114+Parámetros!$C$14)/(1-G114),0)</f>
        <v>882</v>
      </c>
      <c r="L114" s="13" t="n">
        <f aca="false">ROUNDUP((F114+Parámetros!$C$15)/(1-G114),0)</f>
        <v>890</v>
      </c>
      <c r="M114" s="13" t="n">
        <f aca="false">MAX(ROUNDUP((F114+I114)/(1-G114),0),Parámetros!$B$7)</f>
        <v>934</v>
      </c>
      <c r="N114" s="12" t="n">
        <v>1189.19</v>
      </c>
      <c r="O114" s="12" t="n">
        <v>1172.04</v>
      </c>
      <c r="P114" s="13" t="n">
        <f aca="false">Parámetros!$B$6</f>
        <v>1</v>
      </c>
      <c r="Q114" s="13" t="n">
        <f aca="false">IF(AND(ISNUMBER(O114),O114-P114&gt;=Parámetros!$B$7),M114,IF(J114&lt;Parámetros!$B$13,J114,IF(K114&lt;Parámetros!$B$14,K114,IF(L114&lt;Parámetros!$B$15,L114,M114))))</f>
        <v>934</v>
      </c>
      <c r="R114" s="13" t="n">
        <f aca="false">IF(AND(ISNUMBER(O114),O114-P114&gt;=Q114),O114-P114,Q114)</f>
        <v>1171.04</v>
      </c>
      <c r="S114" s="3" t="n">
        <f aca="false">IF(ISNUMBER(O114),R114/O114-1,"")</f>
        <v>-0.000853213200914693</v>
      </c>
      <c r="T114" s="13" t="n">
        <f aca="false">VLOOKUP(R114,Parámetros!$A$13:$C$16,3,TRUE())</f>
        <v>0</v>
      </c>
      <c r="U114" s="13" t="n">
        <f aca="false">IF(R114&gt;=Parámetros!$B$7,I114,0)</f>
        <v>75</v>
      </c>
      <c r="V114" s="13" t="n">
        <f aca="false">R114*(1-G114)-T114-U114</f>
        <v>932.0944</v>
      </c>
      <c r="W114" s="13" t="n">
        <f aca="false">V114-F114</f>
        <v>204.0544</v>
      </c>
      <c r="X114" s="2" t="s">
        <v>13501</v>
      </c>
      <c r="Y114" s="2"/>
      <c r="Z114" s="13" t="n">
        <v>849.42</v>
      </c>
      <c r="AA114" s="2" t="s">
        <v>13504</v>
      </c>
    </row>
    <row r="115" customFormat="false" ht="15" hidden="false" customHeight="false" outlineLevel="0" collapsed="false">
      <c r="A115" s="8" t="s">
        <v>1504</v>
      </c>
      <c r="B115" s="10" t="str">
        <f aca="false">'Layout Mercado Libre'!C115</f>
        <v>Splash Tears Solución Oftálmica Lubricante 15 ml</v>
      </c>
      <c r="C115" s="10" t="str">
        <f aca="false">IFERROR(LEFT('Layout Mercado Libre'!E115,FIND(" &gt; ",'Layout Mercado Libre'!E115)-1),"")</f>
        <v>Salud y Equipamiento Médico</v>
      </c>
      <c r="D115" s="12" t="n">
        <v>137.67</v>
      </c>
      <c r="E115" s="13" t="n">
        <f aca="false">Parámetros!$B$5</f>
        <v>4</v>
      </c>
      <c r="F115" s="13" t="n">
        <f aca="false">D115+E115</f>
        <v>141.67</v>
      </c>
      <c r="G115" s="3" t="n">
        <f aca="false">IF(C115="",Parámetros!$B$9,IFERROR(VLOOKUP(C115,Parámetros!$A$20:$B$23,2,FALSE()),Parámetros!$B$9))</f>
        <v>0.14</v>
      </c>
      <c r="H115" s="14" t="n">
        <v>0.07</v>
      </c>
      <c r="I115" s="12" t="n">
        <v>75</v>
      </c>
      <c r="J115" s="13" t="n">
        <f aca="false">ROUNDUP((F115+Parámetros!$C$13)/(1-G115),0)</f>
        <v>194</v>
      </c>
      <c r="K115" s="13" t="n">
        <f aca="false">ROUNDUP((F115+Parámetros!$C$14)/(1-G115),0)</f>
        <v>200</v>
      </c>
      <c r="L115" s="13" t="n">
        <f aca="false">ROUNDUP((F115+Parámetros!$C$15)/(1-G115),0)</f>
        <v>208</v>
      </c>
      <c r="M115" s="13" t="n">
        <f aca="false">MAX(ROUNDUP((F115+I115)/(1-G115),0),Parámetros!$B$7)</f>
        <v>299</v>
      </c>
      <c r="N115" s="12" t="n">
        <v>263.55</v>
      </c>
      <c r="O115" s="12" t="n">
        <v>150.9</v>
      </c>
      <c r="P115" s="13" t="n">
        <f aca="false">Parámetros!$B$6</f>
        <v>1</v>
      </c>
      <c r="Q115" s="13" t="n">
        <f aca="false">IF(AND(ISNUMBER(O115),O115-P115&gt;=Parámetros!$B$7),M115,IF(J115&lt;Parámetros!$B$13,J115,IF(K115&lt;Parámetros!$B$14,K115,IF(L115&lt;Parámetros!$B$15,L115,M115))))</f>
        <v>208</v>
      </c>
      <c r="R115" s="13" t="n">
        <f aca="false">IF(AND(ISNUMBER(O115),O115-P115&gt;=Q115),O115-P115,Q115)</f>
        <v>208</v>
      </c>
      <c r="S115" s="3" t="n">
        <f aca="false">IF(ISNUMBER(O115),R115/O115-1,"")</f>
        <v>0.378396288933068</v>
      </c>
      <c r="T115" s="13" t="n">
        <f aca="false">VLOOKUP(R115,Parámetros!$A$13:$C$16,3,TRUE())</f>
        <v>37</v>
      </c>
      <c r="U115" s="13" t="n">
        <f aca="false">IF(R115&gt;=Parámetros!$B$7,I115,0)</f>
        <v>0</v>
      </c>
      <c r="V115" s="13" t="n">
        <f aca="false">R115*(1-G115)-T115-U115</f>
        <v>141.88</v>
      </c>
      <c r="W115" s="13" t="n">
        <f aca="false">V115-F115</f>
        <v>0.210000000000008</v>
      </c>
      <c r="X115" s="2" t="s">
        <v>13569</v>
      </c>
      <c r="Y115" s="2"/>
      <c r="Z115" s="13" t="n">
        <v>162</v>
      </c>
      <c r="AA115" s="2" t="s">
        <v>13504</v>
      </c>
    </row>
    <row r="116" customFormat="false" ht="15" hidden="false" customHeight="false" outlineLevel="0" collapsed="false">
      <c r="A116" s="8" t="s">
        <v>1518</v>
      </c>
      <c r="B116" s="10" t="str">
        <f aca="false">'Layout Mercado Libre'!C116</f>
        <v>Xigduo XR Dapagliflozina Metformina 10/1000 mg 28 Tabletas</v>
      </c>
      <c r="C116" s="10" t="str">
        <f aca="false">IFERROR(LEFT('Layout Mercado Libre'!E116,FIND(" &gt; ",'Layout Mercado Libre'!E116)-1),"")</f>
        <v>Salud y Equipamiento Médico</v>
      </c>
      <c r="D116" s="12" t="n">
        <v>1047.37</v>
      </c>
      <c r="E116" s="13" t="n">
        <f aca="false">Parámetros!$B$5</f>
        <v>4</v>
      </c>
      <c r="F116" s="13" t="n">
        <f aca="false">D116+E116</f>
        <v>1051.37</v>
      </c>
      <c r="G116" s="3" t="n">
        <f aca="false">IF(C116="",Parámetros!$B$9,IFERROR(VLOOKUP(C116,Parámetros!$A$20:$B$23,2,FALSE()),Parámetros!$B$9))</f>
        <v>0.14</v>
      </c>
      <c r="H116" s="14" t="n">
        <v>0.18</v>
      </c>
      <c r="I116" s="12" t="n">
        <v>75</v>
      </c>
      <c r="J116" s="13" t="n">
        <f aca="false">ROUNDUP((F116+Parámetros!$C$13)/(1-G116),0)</f>
        <v>1252</v>
      </c>
      <c r="K116" s="13" t="n">
        <f aca="false">ROUNDUP((F116+Parámetros!$C$14)/(1-G116),0)</f>
        <v>1258</v>
      </c>
      <c r="L116" s="13" t="n">
        <f aca="false">ROUNDUP((F116+Parámetros!$C$15)/(1-G116),0)</f>
        <v>1266</v>
      </c>
      <c r="M116" s="13" t="n">
        <f aca="false">MAX(ROUNDUP((F116+I116)/(1-G116),0),Parámetros!$B$7)</f>
        <v>1310</v>
      </c>
      <c r="N116" s="12" t="n">
        <v>1672.86</v>
      </c>
      <c r="O116" s="12" t="n">
        <v>1088</v>
      </c>
      <c r="P116" s="13" t="n">
        <f aca="false">Parámetros!$B$6</f>
        <v>1</v>
      </c>
      <c r="Q116" s="13" t="n">
        <f aca="false">IF(AND(ISNUMBER(O116),O116-P116&gt;=Parámetros!$B$7),M116,IF(J116&lt;Parámetros!$B$13,J116,IF(K116&lt;Parámetros!$B$14,K116,IF(L116&lt;Parámetros!$B$15,L116,M116))))</f>
        <v>1310</v>
      </c>
      <c r="R116" s="13" t="n">
        <f aca="false">IF(AND(ISNUMBER(O116),O116-P116&gt;=Q116),O116-P116,Q116)</f>
        <v>1310</v>
      </c>
      <c r="S116" s="3" t="n">
        <f aca="false">IF(ISNUMBER(O116),R116/O116-1,"")</f>
        <v>0.204044117647059</v>
      </c>
      <c r="T116" s="13" t="n">
        <f aca="false">VLOOKUP(R116,Parámetros!$A$13:$C$16,3,TRUE())</f>
        <v>0</v>
      </c>
      <c r="U116" s="13" t="n">
        <f aca="false">IF(R116&gt;=Parámetros!$B$7,I116,0)</f>
        <v>75</v>
      </c>
      <c r="V116" s="13" t="n">
        <f aca="false">R116*(1-G116)-T116-U116</f>
        <v>1051.6</v>
      </c>
      <c r="W116" s="13" t="n">
        <f aca="false">V116-F116</f>
        <v>0.230000000000018</v>
      </c>
      <c r="X116" s="2" t="s">
        <v>13499</v>
      </c>
      <c r="Y116" s="2"/>
      <c r="Z116" s="13" t="n">
        <v>1709.88</v>
      </c>
      <c r="AA116" s="2" t="s">
        <v>13504</v>
      </c>
    </row>
    <row r="117" customFormat="false" ht="15" hidden="false" customHeight="false" outlineLevel="0" collapsed="false">
      <c r="A117" s="8" t="s">
        <v>1530</v>
      </c>
      <c r="B117" s="10" t="str">
        <f aca="false">'Layout Mercado Libre'!C117</f>
        <v>Ampigrin Adulto Ampicilina 500 mg 3 Frascos Ámpula</v>
      </c>
      <c r="C117" s="10" t="str">
        <f aca="false">IFERROR(LEFT('Layout Mercado Libre'!E117,FIND(" &gt; ",'Layout Mercado Libre'!E117)-1),"")</f>
        <v>Salud y Equipamiento Médico</v>
      </c>
      <c r="D117" s="12" t="n">
        <v>72.73</v>
      </c>
      <c r="E117" s="13" t="n">
        <f aca="false">Parámetros!$B$5</f>
        <v>4</v>
      </c>
      <c r="F117" s="13" t="n">
        <f aca="false">D117+E117</f>
        <v>76.73</v>
      </c>
      <c r="G117" s="3" t="n">
        <f aca="false">IF(C117="",Parámetros!$B$9,IFERROR(VLOOKUP(C117,Parámetros!$A$20:$B$23,2,FALSE()),Parámetros!$B$9))</f>
        <v>0.14</v>
      </c>
      <c r="H117" s="14" t="n">
        <v>0.15</v>
      </c>
      <c r="I117" s="12" t="n">
        <v>75</v>
      </c>
      <c r="J117" s="13" t="n">
        <f aca="false">ROUNDUP((F117+Parámetros!$C$13)/(1-G117),0)</f>
        <v>119</v>
      </c>
      <c r="K117" s="13" t="n">
        <f aca="false">ROUNDUP((F117+Parámetros!$C$14)/(1-G117),0)</f>
        <v>125</v>
      </c>
      <c r="L117" s="13" t="n">
        <f aca="false">ROUNDUP((F117+Parámetros!$C$15)/(1-G117),0)</f>
        <v>133</v>
      </c>
      <c r="M117" s="13" t="n">
        <f aca="false">MAX(ROUNDUP((F117+I117)/(1-G117),0),Parámetros!$B$7)</f>
        <v>299</v>
      </c>
      <c r="N117" s="12" t="n">
        <v>175.09</v>
      </c>
      <c r="O117" s="12" t="n">
        <v>170</v>
      </c>
      <c r="P117" s="13" t="n">
        <f aca="false">Parámetros!$B$6</f>
        <v>1</v>
      </c>
      <c r="Q117" s="13" t="n">
        <f aca="false">IF(AND(ISNUMBER(O117),O117-P117&gt;=Parámetros!$B$7),M117,IF(J117&lt;Parámetros!$B$13,J117,IF(K117&lt;Parámetros!$B$14,K117,IF(L117&lt;Parámetros!$B$15,L117,M117))))</f>
        <v>125</v>
      </c>
      <c r="R117" s="13" t="n">
        <f aca="false">IF(AND(ISNUMBER(O117),O117-P117&gt;=Q117),O117-P117,Q117)</f>
        <v>169</v>
      </c>
      <c r="S117" s="3" t="n">
        <f aca="false">IF(ISNUMBER(O117),R117/O117-1,"")</f>
        <v>-0.00588235294117645</v>
      </c>
      <c r="T117" s="13" t="n">
        <f aca="false">VLOOKUP(R117,Parámetros!$A$13:$C$16,3,TRUE())</f>
        <v>37</v>
      </c>
      <c r="U117" s="13" t="n">
        <f aca="false">IF(R117&gt;=Parámetros!$B$7,I117,0)</f>
        <v>0</v>
      </c>
      <c r="V117" s="13" t="n">
        <f aca="false">R117*(1-G117)-T117-U117</f>
        <v>108.34</v>
      </c>
      <c r="W117" s="13" t="n">
        <f aca="false">V117-F117</f>
        <v>31.61</v>
      </c>
      <c r="X117" s="2" t="s">
        <v>13559</v>
      </c>
      <c r="Y117" s="2"/>
      <c r="Z117" s="13" t="n">
        <v>290</v>
      </c>
      <c r="AA117" s="2" t="s">
        <v>13523</v>
      </c>
    </row>
    <row r="118" customFormat="false" ht="15" hidden="false" customHeight="false" outlineLevel="0" collapsed="false">
      <c r="A118" s="8" t="s">
        <v>1543</v>
      </c>
      <c r="B118" s="10" t="str">
        <f aca="false">'Layout Mercado Libre'!C118</f>
        <v>Glucerna Abbott Fresa Suplemento Líquido 237 ml</v>
      </c>
      <c r="C118" s="10" t="str">
        <f aca="false">IFERROR(LEFT('Layout Mercado Libre'!E118,FIND(" &gt; ",'Layout Mercado Libre'!E118)-1),"")</f>
        <v>Salud y Equipamiento Médico</v>
      </c>
      <c r="D118" s="12" t="n">
        <v>43.59</v>
      </c>
      <c r="E118" s="13" t="n">
        <f aca="false">Parámetros!$B$5</f>
        <v>4</v>
      </c>
      <c r="F118" s="13" t="n">
        <f aca="false">D118+E118</f>
        <v>47.59</v>
      </c>
      <c r="G118" s="3" t="n">
        <f aca="false">IF(C118="",Parámetros!$B$9,IFERROR(VLOOKUP(C118,Parámetros!$A$20:$B$23,2,FALSE()),Parámetros!$B$9))</f>
        <v>0.14</v>
      </c>
      <c r="H118" s="14" t="n">
        <v>0.34</v>
      </c>
      <c r="I118" s="12" t="n">
        <v>75</v>
      </c>
      <c r="J118" s="13" t="n">
        <f aca="false">ROUNDUP((F118+Parámetros!$C$13)/(1-G118),0)</f>
        <v>85</v>
      </c>
      <c r="K118" s="13" t="n">
        <f aca="false">ROUNDUP((F118+Parámetros!$C$14)/(1-G118),0)</f>
        <v>91</v>
      </c>
      <c r="L118" s="13" t="n">
        <f aca="false">ROUNDUP((F118+Parámetros!$C$15)/(1-G118),0)</f>
        <v>99</v>
      </c>
      <c r="M118" s="13" t="n">
        <f aca="false">MAX(ROUNDUP((F118+I118)/(1-G118),0),Parámetros!$B$7)</f>
        <v>299</v>
      </c>
      <c r="N118" s="12" t="n">
        <v>184</v>
      </c>
      <c r="O118" s="12" t="n">
        <v>184</v>
      </c>
      <c r="P118" s="13" t="n">
        <f aca="false">Parámetros!$B$6</f>
        <v>1</v>
      </c>
      <c r="Q118" s="13" t="n">
        <f aca="false">IF(AND(ISNUMBER(O118),O118-P118&gt;=Parámetros!$B$7),M118,IF(J118&lt;Parámetros!$B$13,J118,IF(K118&lt;Parámetros!$B$14,K118,IF(L118&lt;Parámetros!$B$15,L118,M118))))</f>
        <v>85</v>
      </c>
      <c r="R118" s="13" t="n">
        <f aca="false">IF(AND(ISNUMBER(O118),O118-P118&gt;=Q118),O118-P118,Q118)</f>
        <v>183</v>
      </c>
      <c r="S118" s="3" t="n">
        <f aca="false">IF(ISNUMBER(O118),R118/O118-1,"")</f>
        <v>-0.00543478260869568</v>
      </c>
      <c r="T118" s="13" t="n">
        <f aca="false">VLOOKUP(R118,Parámetros!$A$13:$C$16,3,TRUE())</f>
        <v>37</v>
      </c>
      <c r="U118" s="13" t="n">
        <f aca="false">IF(R118&gt;=Parámetros!$B$7,I118,0)</f>
        <v>0</v>
      </c>
      <c r="V118" s="13" t="n">
        <f aca="false">R118*(1-G118)-T118-U118</f>
        <v>120.38</v>
      </c>
      <c r="W118" s="13" t="n">
        <f aca="false">V118-F118</f>
        <v>72.79</v>
      </c>
      <c r="X118" s="2" t="s">
        <v>13566</v>
      </c>
      <c r="Y118" s="2"/>
      <c r="Z118" s="13" t="n">
        <v>70</v>
      </c>
      <c r="AA118" s="2" t="s">
        <v>13518</v>
      </c>
    </row>
    <row r="119" customFormat="false" ht="15" hidden="false" customHeight="false" outlineLevel="0" collapsed="false">
      <c r="A119" s="8" t="s">
        <v>1554</v>
      </c>
      <c r="B119" s="10" t="str">
        <f aca="false">'Layout Mercado Libre'!C119</f>
        <v>Terramicina Ungüento Oftálmico Oxitetraciclina 10 g</v>
      </c>
      <c r="C119" s="10" t="str">
        <f aca="false">IFERROR(LEFT('Layout Mercado Libre'!E119,FIND(" &gt; ",'Layout Mercado Libre'!E119)-1),"")</f>
        <v>Salud y Equipamiento Médico</v>
      </c>
      <c r="D119" s="12" t="n">
        <v>148.21</v>
      </c>
      <c r="E119" s="13" t="n">
        <f aca="false">Parámetros!$B$5</f>
        <v>4</v>
      </c>
      <c r="F119" s="13" t="n">
        <f aca="false">D119+E119</f>
        <v>152.21</v>
      </c>
      <c r="G119" s="3" t="n">
        <f aca="false">IF(C119="",Parámetros!$B$9,IFERROR(VLOOKUP(C119,Parámetros!$A$20:$B$23,2,FALSE()),Parámetros!$B$9))</f>
        <v>0.14</v>
      </c>
      <c r="H119" s="14" t="n">
        <v>0.06</v>
      </c>
      <c r="I119" s="12" t="n">
        <v>75</v>
      </c>
      <c r="J119" s="13" t="n">
        <f aca="false">ROUNDUP((F119+Parámetros!$C$13)/(1-G119),0)</f>
        <v>207</v>
      </c>
      <c r="K119" s="13" t="n">
        <f aca="false">ROUNDUP((F119+Parámetros!$C$14)/(1-G119),0)</f>
        <v>212</v>
      </c>
      <c r="L119" s="13" t="n">
        <f aca="false">ROUNDUP((F119+Parámetros!$C$15)/(1-G119),0)</f>
        <v>221</v>
      </c>
      <c r="M119" s="13" t="n">
        <f aca="false">MAX(ROUNDUP((F119+I119)/(1-G119),0),Parámetros!$B$7)</f>
        <v>299</v>
      </c>
      <c r="N119" s="12" t="n">
        <v>274.45</v>
      </c>
      <c r="O119" s="12" t="n">
        <v>269</v>
      </c>
      <c r="P119" s="13" t="n">
        <f aca="false">Parámetros!$B$6</f>
        <v>1</v>
      </c>
      <c r="Q119" s="13" t="n">
        <f aca="false">IF(AND(ISNUMBER(O119),O119-P119&gt;=Parámetros!$B$7),M119,IF(J119&lt;Parámetros!$B$13,J119,IF(K119&lt;Parámetros!$B$14,K119,IF(L119&lt;Parámetros!$B$15,L119,M119))))</f>
        <v>221</v>
      </c>
      <c r="R119" s="13" t="n">
        <f aca="false">IF(AND(ISNUMBER(O119),O119-P119&gt;=Q119),O119-P119,Q119)</f>
        <v>268</v>
      </c>
      <c r="S119" s="3" t="n">
        <f aca="false">IF(ISNUMBER(O119),R119/O119-1,"")</f>
        <v>-0.00371747211895912</v>
      </c>
      <c r="T119" s="13" t="n">
        <f aca="false">VLOOKUP(R119,Parámetros!$A$13:$C$16,3,TRUE())</f>
        <v>37</v>
      </c>
      <c r="U119" s="13" t="n">
        <f aca="false">IF(R119&gt;=Parámetros!$B$7,I119,0)</f>
        <v>0</v>
      </c>
      <c r="V119" s="13" t="n">
        <f aca="false">R119*(1-G119)-T119-U119</f>
        <v>193.48</v>
      </c>
      <c r="W119" s="13" t="n">
        <f aca="false">V119-F119</f>
        <v>41.27</v>
      </c>
      <c r="X119" s="2" t="s">
        <v>13570</v>
      </c>
      <c r="Y119" s="2"/>
      <c r="Z119" s="13" t="n">
        <v>153</v>
      </c>
      <c r="AA119" s="2" t="s">
        <v>13523</v>
      </c>
    </row>
    <row r="120" customFormat="false" ht="15" hidden="false" customHeight="false" outlineLevel="0" collapsed="false">
      <c r="A120" s="8" t="s">
        <v>1567</v>
      </c>
      <c r="B120" s="10" t="str">
        <f aca="false">'Layout Mercado Libre'!C120</f>
        <v>Geslutin Progesterona 200 mg 15 Cápsulas</v>
      </c>
      <c r="C120" s="10" t="str">
        <f aca="false">IFERROR(LEFT('Layout Mercado Libre'!E120,FIND(" &gt; ",'Layout Mercado Libre'!E120)-1),"")</f>
        <v>Salud y Equipamiento Médico</v>
      </c>
      <c r="D120" s="12" t="n">
        <v>459.5</v>
      </c>
      <c r="E120" s="13" t="n">
        <f aca="false">Parámetros!$B$5</f>
        <v>4</v>
      </c>
      <c r="F120" s="13" t="n">
        <f aca="false">D120+E120</f>
        <v>463.5</v>
      </c>
      <c r="G120" s="3" t="n">
        <f aca="false">IF(C120="",Parámetros!$B$9,IFERROR(VLOOKUP(C120,Parámetros!$A$20:$B$23,2,FALSE()),Parámetros!$B$9))</f>
        <v>0.14</v>
      </c>
      <c r="H120" s="14" t="n">
        <v>0.15</v>
      </c>
      <c r="I120" s="12" t="n">
        <v>75</v>
      </c>
      <c r="J120" s="13" t="n">
        <f aca="false">ROUNDUP((F120+Parámetros!$C$13)/(1-G120),0)</f>
        <v>569</v>
      </c>
      <c r="K120" s="13" t="n">
        <f aca="false">ROUNDUP((F120+Parámetros!$C$14)/(1-G120),0)</f>
        <v>574</v>
      </c>
      <c r="L120" s="13" t="n">
        <f aca="false">ROUNDUP((F120+Parámetros!$C$15)/(1-G120),0)</f>
        <v>582</v>
      </c>
      <c r="M120" s="13" t="n">
        <f aca="false">MAX(ROUNDUP((F120+I120)/(1-G120),0),Parámetros!$B$7)</f>
        <v>627</v>
      </c>
      <c r="N120" s="12" t="n">
        <v>795.3</v>
      </c>
      <c r="O120" s="12" t="n">
        <v>778</v>
      </c>
      <c r="P120" s="13" t="n">
        <f aca="false">Parámetros!$B$6</f>
        <v>1</v>
      </c>
      <c r="Q120" s="13" t="n">
        <f aca="false">IF(AND(ISNUMBER(O120),O120-P120&gt;=Parámetros!$B$7),M120,IF(J120&lt;Parámetros!$B$13,J120,IF(K120&lt;Parámetros!$B$14,K120,IF(L120&lt;Parámetros!$B$15,L120,M120))))</f>
        <v>627</v>
      </c>
      <c r="R120" s="13" t="n">
        <f aca="false">IF(AND(ISNUMBER(O120),O120-P120&gt;=Q120),O120-P120,Q120)</f>
        <v>777</v>
      </c>
      <c r="S120" s="3" t="n">
        <f aca="false">IF(ISNUMBER(O120),R120/O120-1,"")</f>
        <v>-0.00128534704370176</v>
      </c>
      <c r="T120" s="13" t="n">
        <f aca="false">VLOOKUP(R120,Parámetros!$A$13:$C$16,3,TRUE())</f>
        <v>0</v>
      </c>
      <c r="U120" s="13" t="n">
        <f aca="false">IF(R120&gt;=Parámetros!$B$7,I120,0)</f>
        <v>75</v>
      </c>
      <c r="V120" s="13" t="n">
        <f aca="false">R120*(1-G120)-T120-U120</f>
        <v>593.22</v>
      </c>
      <c r="W120" s="13" t="n">
        <f aca="false">V120-F120</f>
        <v>129.72</v>
      </c>
      <c r="X120" s="2" t="s">
        <v>13571</v>
      </c>
      <c r="Y120" s="2"/>
      <c r="Z120" s="13" t="n">
        <v>711</v>
      </c>
      <c r="AA120" s="2" t="s">
        <v>13537</v>
      </c>
    </row>
    <row r="121" customFormat="false" ht="15" hidden="false" customHeight="false" outlineLevel="0" collapsed="false">
      <c r="A121" s="8" t="s">
        <v>1578</v>
      </c>
      <c r="B121" s="10" t="str">
        <f aca="false">'Layout Mercado Libre'!C121</f>
        <v>Riopan Gel Magaldrato Dimeticona 10 ml 10 Sobres</v>
      </c>
      <c r="C121" s="10" t="str">
        <f aca="false">IFERROR(LEFT('Layout Mercado Libre'!E121,FIND(" &gt; ",'Layout Mercado Libre'!E121)-1),"")</f>
        <v>Salud y Equipamiento Médico</v>
      </c>
      <c r="D121" s="12" t="n">
        <v>126.64</v>
      </c>
      <c r="E121" s="13" t="n">
        <f aca="false">Parámetros!$B$5</f>
        <v>4</v>
      </c>
      <c r="F121" s="13" t="n">
        <f aca="false">D121+E121</f>
        <v>130.64</v>
      </c>
      <c r="G121" s="3" t="n">
        <f aca="false">IF(C121="",Parámetros!$B$9,IFERROR(VLOOKUP(C121,Parámetros!$A$20:$B$23,2,FALSE()),Parámetros!$B$9))</f>
        <v>0.14</v>
      </c>
      <c r="H121" s="14" t="n">
        <v>0.21</v>
      </c>
      <c r="I121" s="12" t="n">
        <v>75</v>
      </c>
      <c r="J121" s="13" t="n">
        <f aca="false">ROUNDUP((F121+Parámetros!$C$13)/(1-G121),0)</f>
        <v>181</v>
      </c>
      <c r="K121" s="13" t="n">
        <f aca="false">ROUNDUP((F121+Parámetros!$C$14)/(1-G121),0)</f>
        <v>187</v>
      </c>
      <c r="L121" s="13" t="n">
        <f aca="false">ROUNDUP((F121+Parámetros!$C$15)/(1-G121),0)</f>
        <v>195</v>
      </c>
      <c r="M121" s="13" t="n">
        <f aca="false">MAX(ROUNDUP((F121+I121)/(1-G121),0),Parámetros!$B$7)</f>
        <v>299</v>
      </c>
      <c r="N121" s="12" t="n">
        <v>197.46</v>
      </c>
      <c r="O121" s="12" t="n">
        <v>192</v>
      </c>
      <c r="P121" s="13" t="n">
        <f aca="false">Parámetros!$B$6</f>
        <v>1</v>
      </c>
      <c r="Q121" s="13" t="n">
        <f aca="false">IF(AND(ISNUMBER(O121),O121-P121&gt;=Parámetros!$B$7),M121,IF(J121&lt;Parámetros!$B$13,J121,IF(K121&lt;Parámetros!$B$14,K121,IF(L121&lt;Parámetros!$B$15,L121,M121))))</f>
        <v>195</v>
      </c>
      <c r="R121" s="13" t="n">
        <f aca="false">IF(AND(ISNUMBER(O121),O121-P121&gt;=Q121),O121-P121,Q121)</f>
        <v>195</v>
      </c>
      <c r="S121" s="3" t="n">
        <f aca="false">IF(ISNUMBER(O121),R121/O121-1,"")</f>
        <v>0.015625</v>
      </c>
      <c r="T121" s="13" t="n">
        <f aca="false">VLOOKUP(R121,Parámetros!$A$13:$C$16,3,TRUE())</f>
        <v>37</v>
      </c>
      <c r="U121" s="13" t="n">
        <f aca="false">IF(R121&gt;=Parámetros!$B$7,I121,0)</f>
        <v>0</v>
      </c>
      <c r="V121" s="13" t="n">
        <f aca="false">R121*(1-G121)-T121-U121</f>
        <v>130.7</v>
      </c>
      <c r="W121" s="13" t="n">
        <f aca="false">V121-F121</f>
        <v>0.0600000000000023</v>
      </c>
      <c r="X121" s="2" t="s">
        <v>13527</v>
      </c>
      <c r="Y121" s="2"/>
      <c r="Z121" s="13" t="n">
        <v>160</v>
      </c>
      <c r="AA121" s="2" t="s">
        <v>13537</v>
      </c>
    </row>
    <row r="122" customFormat="false" ht="15" hidden="false" customHeight="false" outlineLevel="0" collapsed="false">
      <c r="A122" s="8" t="s">
        <v>1586</v>
      </c>
      <c r="B122" s="10" t="str">
        <f aca="false">'Layout Mercado Libre'!C122</f>
        <v>Viternum Dihexazina Jarabe 60 mg/100 ml 140 ml</v>
      </c>
      <c r="C122" s="10" t="str">
        <f aca="false">IFERROR(LEFT('Layout Mercado Libre'!E122,FIND(" &gt; ",'Layout Mercado Libre'!E122)-1),"")</f>
        <v>Salud y Equipamiento Médico</v>
      </c>
      <c r="D122" s="12" t="n">
        <v>298.9</v>
      </c>
      <c r="E122" s="13" t="n">
        <f aca="false">Parámetros!$B$5</f>
        <v>4</v>
      </c>
      <c r="F122" s="13" t="n">
        <f aca="false">D122+E122</f>
        <v>302.9</v>
      </c>
      <c r="G122" s="3" t="n">
        <f aca="false">IF(C122="",Parámetros!$B$9,IFERROR(VLOOKUP(C122,Parámetros!$A$20:$B$23,2,FALSE()),Parámetros!$B$9))</f>
        <v>0.14</v>
      </c>
      <c r="H122" s="14" t="n">
        <v>0.22</v>
      </c>
      <c r="I122" s="12" t="n">
        <v>75</v>
      </c>
      <c r="J122" s="13" t="n">
        <f aca="false">ROUNDUP((F122+Parámetros!$C$13)/(1-G122),0)</f>
        <v>382</v>
      </c>
      <c r="K122" s="13" t="n">
        <f aca="false">ROUNDUP((F122+Parámetros!$C$14)/(1-G122),0)</f>
        <v>388</v>
      </c>
      <c r="L122" s="13" t="n">
        <f aca="false">ROUNDUP((F122+Parámetros!$C$15)/(1-G122),0)</f>
        <v>396</v>
      </c>
      <c r="M122" s="13" t="n">
        <f aca="false">MAX(ROUNDUP((F122+I122)/(1-G122),0),Parámetros!$B$7)</f>
        <v>440</v>
      </c>
      <c r="N122" s="12" t="n">
        <v>610.59</v>
      </c>
      <c r="O122" s="12" t="n">
        <v>515.79</v>
      </c>
      <c r="P122" s="13" t="n">
        <f aca="false">Parámetros!$B$6</f>
        <v>1</v>
      </c>
      <c r="Q122" s="13" t="n">
        <f aca="false">IF(AND(ISNUMBER(O122),O122-P122&gt;=Parámetros!$B$7),M122,IF(J122&lt;Parámetros!$B$13,J122,IF(K122&lt;Parámetros!$B$14,K122,IF(L122&lt;Parámetros!$B$15,L122,M122))))</f>
        <v>440</v>
      </c>
      <c r="R122" s="13" t="n">
        <f aca="false">IF(AND(ISNUMBER(O122),O122-P122&gt;=Q122),O122-P122,Q122)</f>
        <v>514.79</v>
      </c>
      <c r="S122" s="3" t="n">
        <f aca="false">IF(ISNUMBER(O122),R122/O122-1,"")</f>
        <v>-0.00193877353186378</v>
      </c>
      <c r="T122" s="13" t="n">
        <f aca="false">VLOOKUP(R122,Parámetros!$A$13:$C$16,3,TRUE())</f>
        <v>0</v>
      </c>
      <c r="U122" s="13" t="n">
        <f aca="false">IF(R122&gt;=Parámetros!$B$7,I122,0)</f>
        <v>75</v>
      </c>
      <c r="V122" s="13" t="n">
        <f aca="false">R122*(1-G122)-T122-U122</f>
        <v>367.7194</v>
      </c>
      <c r="W122" s="13" t="n">
        <f aca="false">V122-F122</f>
        <v>64.8194</v>
      </c>
      <c r="X122" s="2" t="s">
        <v>13572</v>
      </c>
      <c r="Y122" s="2"/>
      <c r="Z122" s="13" t="n">
        <v>327.5</v>
      </c>
      <c r="AA122" s="2" t="s">
        <v>13523</v>
      </c>
    </row>
    <row r="123" customFormat="false" ht="15" hidden="false" customHeight="false" outlineLevel="0" collapsed="false">
      <c r="A123" s="8" t="s">
        <v>1599</v>
      </c>
      <c r="B123" s="10" t="str">
        <f aca="false">'Layout Mercado Libre'!C123</f>
        <v>Canesten V Clotrimazol 2% Crema Vaginal 20 g</v>
      </c>
      <c r="C123" s="10" t="str">
        <f aca="false">IFERROR(LEFT('Layout Mercado Libre'!E123,FIND(" &gt; ",'Layout Mercado Libre'!E123)-1),"")</f>
        <v>Salud y Equipamiento Médico</v>
      </c>
      <c r="D123" s="12" t="n">
        <v>141.95</v>
      </c>
      <c r="E123" s="13" t="n">
        <f aca="false">Parámetros!$B$5</f>
        <v>4</v>
      </c>
      <c r="F123" s="13" t="n">
        <f aca="false">D123+E123</f>
        <v>145.95</v>
      </c>
      <c r="G123" s="3" t="n">
        <f aca="false">IF(C123="",Parámetros!$B$9,IFERROR(VLOOKUP(C123,Parámetros!$A$20:$B$23,2,FALSE()),Parámetros!$B$9))</f>
        <v>0.14</v>
      </c>
      <c r="H123" s="14" t="n">
        <v>0.07</v>
      </c>
      <c r="I123" s="12" t="n">
        <v>75</v>
      </c>
      <c r="J123" s="13" t="n">
        <f aca="false">ROUNDUP((F123+Parámetros!$C$13)/(1-G123),0)</f>
        <v>199</v>
      </c>
      <c r="K123" s="13" t="n">
        <f aca="false">ROUNDUP((F123+Parámetros!$C$14)/(1-G123),0)</f>
        <v>205</v>
      </c>
      <c r="L123" s="13" t="n">
        <f aca="false">ROUNDUP((F123+Parámetros!$C$15)/(1-G123),0)</f>
        <v>213</v>
      </c>
      <c r="M123" s="13" t="n">
        <f aca="false">MAX(ROUNDUP((F123+I123)/(1-G123),0),Parámetros!$B$7)</f>
        <v>299</v>
      </c>
      <c r="N123" s="12" t="n">
        <v>206.42</v>
      </c>
      <c r="O123" s="12" t="n">
        <v>160</v>
      </c>
      <c r="P123" s="13" t="n">
        <f aca="false">Parámetros!$B$6</f>
        <v>1</v>
      </c>
      <c r="Q123" s="13" t="n">
        <f aca="false">IF(AND(ISNUMBER(O123),O123-P123&gt;=Parámetros!$B$7),M123,IF(J123&lt;Parámetros!$B$13,J123,IF(K123&lt;Parámetros!$B$14,K123,IF(L123&lt;Parámetros!$B$15,L123,M123))))</f>
        <v>213</v>
      </c>
      <c r="R123" s="13" t="n">
        <f aca="false">IF(AND(ISNUMBER(O123),O123-P123&gt;=Q123),O123-P123,Q123)</f>
        <v>213</v>
      </c>
      <c r="S123" s="3" t="n">
        <f aca="false">IF(ISNUMBER(O123),R123/O123-1,"")</f>
        <v>0.33125</v>
      </c>
      <c r="T123" s="13" t="n">
        <f aca="false">VLOOKUP(R123,Parámetros!$A$13:$C$16,3,TRUE())</f>
        <v>37</v>
      </c>
      <c r="U123" s="13" t="n">
        <f aca="false">IF(R123&gt;=Parámetros!$B$7,I123,0)</f>
        <v>0</v>
      </c>
      <c r="V123" s="13" t="n">
        <f aca="false">R123*(1-G123)-T123-U123</f>
        <v>146.18</v>
      </c>
      <c r="W123" s="13" t="n">
        <f aca="false">V123-F123</f>
        <v>0.230000000000018</v>
      </c>
      <c r="X123" s="2" t="s">
        <v>13573</v>
      </c>
      <c r="Y123" s="2"/>
      <c r="Z123" s="13" t="n">
        <v>165</v>
      </c>
      <c r="AA123" s="2" t="s">
        <v>13537</v>
      </c>
    </row>
    <row r="124" customFormat="false" ht="15" hidden="false" customHeight="false" outlineLevel="0" collapsed="false">
      <c r="A124" s="8" t="s">
        <v>1613</v>
      </c>
      <c r="B124" s="10" t="str">
        <f aca="false">'Layout Mercado Libre'!C124</f>
        <v>Nazil Ofteno Nafazolina 1 mg/ml Gotas Oftálmicas 15 ml</v>
      </c>
      <c r="C124" s="10" t="str">
        <f aca="false">IFERROR(LEFT('Layout Mercado Libre'!E124,FIND(" &gt; ",'Layout Mercado Libre'!E124)-1),"")</f>
        <v>Salud y Equipamiento Médico</v>
      </c>
      <c r="D124" s="12" t="n">
        <v>66.2</v>
      </c>
      <c r="E124" s="13" t="n">
        <f aca="false">Parámetros!$B$5</f>
        <v>4</v>
      </c>
      <c r="F124" s="13" t="n">
        <f aca="false">D124+E124</f>
        <v>70.2</v>
      </c>
      <c r="G124" s="3" t="n">
        <f aca="false">IF(C124="",Parámetros!$B$9,IFERROR(VLOOKUP(C124,Parámetros!$A$20:$B$23,2,FALSE()),Parámetros!$B$9))</f>
        <v>0.14</v>
      </c>
      <c r="H124" s="14" t="n">
        <v>0.07</v>
      </c>
      <c r="I124" s="12" t="n">
        <v>75</v>
      </c>
      <c r="J124" s="13" t="n">
        <f aca="false">ROUNDUP((F124+Parámetros!$C$13)/(1-G124),0)</f>
        <v>111</v>
      </c>
      <c r="K124" s="13" t="n">
        <f aca="false">ROUNDUP((F124+Parámetros!$C$14)/(1-G124),0)</f>
        <v>117</v>
      </c>
      <c r="L124" s="13" t="n">
        <f aca="false">ROUNDUP((F124+Parámetros!$C$15)/(1-G124),0)</f>
        <v>125</v>
      </c>
      <c r="M124" s="13" t="n">
        <f aca="false">MAX(ROUNDUP((F124+I124)/(1-G124),0),Parámetros!$B$7)</f>
        <v>299</v>
      </c>
      <c r="N124" s="12" t="n">
        <v>145.7</v>
      </c>
      <c r="O124" s="12" t="n">
        <v>105</v>
      </c>
      <c r="P124" s="13" t="n">
        <f aca="false">Parámetros!$B$6</f>
        <v>1</v>
      </c>
      <c r="Q124" s="13" t="n">
        <f aca="false">IF(AND(ISNUMBER(O124),O124-P124&gt;=Parámetros!$B$7),M124,IF(J124&lt;Parámetros!$B$13,J124,IF(K124&lt;Parámetros!$B$14,K124,IF(L124&lt;Parámetros!$B$15,L124,M124))))</f>
        <v>117</v>
      </c>
      <c r="R124" s="13" t="n">
        <f aca="false">IF(AND(ISNUMBER(O124),O124-P124&gt;=Q124),O124-P124,Q124)</f>
        <v>117</v>
      </c>
      <c r="S124" s="3" t="n">
        <f aca="false">IF(ISNUMBER(O124),R124/O124-1,"")</f>
        <v>0.114285714285714</v>
      </c>
      <c r="T124" s="13" t="n">
        <f aca="false">VLOOKUP(R124,Parámetros!$A$13:$C$16,3,TRUE())</f>
        <v>30</v>
      </c>
      <c r="U124" s="13" t="n">
        <f aca="false">IF(R124&gt;=Parámetros!$B$7,I124,0)</f>
        <v>0</v>
      </c>
      <c r="V124" s="13" t="n">
        <f aca="false">R124*(1-G124)-T124-U124</f>
        <v>70.62</v>
      </c>
      <c r="W124" s="13" t="n">
        <f aca="false">V124-F124</f>
        <v>0.420000000000002</v>
      </c>
      <c r="X124" s="2" t="s">
        <v>13569</v>
      </c>
      <c r="Y124" s="2"/>
      <c r="Z124" s="13" t="n">
        <v>77.5</v>
      </c>
      <c r="AA124" s="2" t="s">
        <v>13523</v>
      </c>
    </row>
    <row r="125" customFormat="false" ht="15" hidden="false" customHeight="false" outlineLevel="0" collapsed="false">
      <c r="A125" s="8" t="s">
        <v>1625</v>
      </c>
      <c r="B125" s="10" t="str">
        <f aca="false">'Layout Mercado Libre'!C125</f>
        <v>Vick Vaporub Ungüento 12 g Caja Con 40 Latas</v>
      </c>
      <c r="C125" s="10" t="str">
        <f aca="false">IFERROR(LEFT('Layout Mercado Libre'!E125,FIND(" &gt; ",'Layout Mercado Libre'!E125)-1),"")</f>
        <v>Salud y Equipamiento Médico</v>
      </c>
      <c r="D125" s="12" t="n">
        <v>967.14</v>
      </c>
      <c r="E125" s="13" t="n">
        <f aca="false">Parámetros!$B$5</f>
        <v>4</v>
      </c>
      <c r="F125" s="13" t="n">
        <f aca="false">D125+E125</f>
        <v>971.14</v>
      </c>
      <c r="G125" s="3" t="n">
        <f aca="false">IF(C125="",Parámetros!$B$9,IFERROR(VLOOKUP(C125,Parámetros!$A$20:$B$23,2,FALSE()),Parámetros!$B$9))</f>
        <v>0.14</v>
      </c>
      <c r="H125" s="14" t="n">
        <v>0.6</v>
      </c>
      <c r="I125" s="12" t="n">
        <v>90</v>
      </c>
      <c r="J125" s="13" t="n">
        <f aca="false">ROUNDUP((F125+Parámetros!$C$13)/(1-G125),0)</f>
        <v>1159</v>
      </c>
      <c r="K125" s="13" t="n">
        <f aca="false">ROUNDUP((F125+Parámetros!$C$14)/(1-G125),0)</f>
        <v>1165</v>
      </c>
      <c r="L125" s="13" t="n">
        <f aca="false">ROUNDUP((F125+Parámetros!$C$15)/(1-G125),0)</f>
        <v>1173</v>
      </c>
      <c r="M125" s="13" t="n">
        <f aca="false">MAX(ROUNDUP((F125+I125)/(1-G125),0),Parámetros!$B$7)</f>
        <v>1234</v>
      </c>
      <c r="N125" s="12" t="n">
        <v>1823.2</v>
      </c>
      <c r="O125" s="12" t="n">
        <v>1442</v>
      </c>
      <c r="P125" s="13" t="n">
        <f aca="false">Parámetros!$B$6</f>
        <v>1</v>
      </c>
      <c r="Q125" s="13" t="n">
        <f aca="false">IF(AND(ISNUMBER(O125),O125-P125&gt;=Parámetros!$B$7),M125,IF(J125&lt;Parámetros!$B$13,J125,IF(K125&lt;Parámetros!$B$14,K125,IF(L125&lt;Parámetros!$B$15,L125,M125))))</f>
        <v>1234</v>
      </c>
      <c r="R125" s="13" t="n">
        <f aca="false">IF(AND(ISNUMBER(O125),O125-P125&gt;=Q125),O125-P125,Q125)</f>
        <v>1441</v>
      </c>
      <c r="S125" s="3" t="n">
        <f aca="false">IF(ISNUMBER(O125),R125/O125-1,"")</f>
        <v>-0.000693481276005548</v>
      </c>
      <c r="T125" s="13" t="n">
        <f aca="false">VLOOKUP(R125,Parámetros!$A$13:$C$16,3,TRUE())</f>
        <v>0</v>
      </c>
      <c r="U125" s="13" t="n">
        <f aca="false">IF(R125&gt;=Parámetros!$B$7,I125,0)</f>
        <v>90</v>
      </c>
      <c r="V125" s="13" t="n">
        <f aca="false">R125*(1-G125)-T125-U125</f>
        <v>1149.26</v>
      </c>
      <c r="W125" s="13" t="n">
        <f aca="false">V125-F125</f>
        <v>178.12</v>
      </c>
      <c r="X125" s="2" t="s">
        <v>13574</v>
      </c>
      <c r="Y125" s="2"/>
      <c r="Z125" s="13"/>
      <c r="AA125" s="2"/>
    </row>
    <row r="126" customFormat="false" ht="15" hidden="false" customHeight="false" outlineLevel="0" collapsed="false">
      <c r="A126" s="8" t="s">
        <v>1636</v>
      </c>
      <c r="B126" s="10" t="str">
        <f aca="false">'Layout Mercado Libre'!C126</f>
        <v>Xl-3 Xtra Alivio De Gripa Y Tos 12 Cápsulas</v>
      </c>
      <c r="C126" s="10" t="str">
        <f aca="false">IFERROR(LEFT('Layout Mercado Libre'!E126,FIND(" &gt; ",'Layout Mercado Libre'!E126)-1),"")</f>
        <v>Salud y Equipamiento Médico</v>
      </c>
      <c r="D126" s="12" t="n">
        <v>55.05</v>
      </c>
      <c r="E126" s="13" t="n">
        <f aca="false">Parámetros!$B$5</f>
        <v>4</v>
      </c>
      <c r="F126" s="13" t="n">
        <f aca="false">D126+E126</f>
        <v>59.05</v>
      </c>
      <c r="G126" s="3" t="n">
        <f aca="false">IF(C126="",Parámetros!$B$9,IFERROR(VLOOKUP(C126,Parámetros!$A$20:$B$23,2,FALSE()),Parámetros!$B$9))</f>
        <v>0.14</v>
      </c>
      <c r="H126" s="14" t="n">
        <v>0.15</v>
      </c>
      <c r="I126" s="12" t="n">
        <v>75</v>
      </c>
      <c r="J126" s="13" t="n">
        <f aca="false">ROUNDUP((F126+Parámetros!$C$13)/(1-G126),0)</f>
        <v>98</v>
      </c>
      <c r="K126" s="13" t="n">
        <f aca="false">ROUNDUP((F126+Parámetros!$C$14)/(1-G126),0)</f>
        <v>104</v>
      </c>
      <c r="L126" s="13" t="n">
        <f aca="false">ROUNDUP((F126+Parámetros!$C$15)/(1-G126),0)</f>
        <v>112</v>
      </c>
      <c r="M126" s="13" t="n">
        <f aca="false">MAX(ROUNDUP((F126+I126)/(1-G126),0),Parámetros!$B$7)</f>
        <v>299</v>
      </c>
      <c r="N126" s="12" t="n">
        <v>105.62</v>
      </c>
      <c r="O126" s="12" t="n">
        <v>57</v>
      </c>
      <c r="P126" s="13" t="n">
        <f aca="false">Parámetros!$B$6</f>
        <v>1</v>
      </c>
      <c r="Q126" s="13" t="n">
        <f aca="false">IF(AND(ISNUMBER(O126),O126-P126&gt;=Parámetros!$B$7),M126,IF(J126&lt;Parámetros!$B$13,J126,IF(K126&lt;Parámetros!$B$14,K126,IF(L126&lt;Parámetros!$B$15,L126,M126))))</f>
        <v>98</v>
      </c>
      <c r="R126" s="13" t="n">
        <f aca="false">IF(AND(ISNUMBER(O126),O126-P126&gt;=Q126),O126-P126,Q126)</f>
        <v>98</v>
      </c>
      <c r="S126" s="3" t="n">
        <f aca="false">IF(ISNUMBER(O126),R126/O126-1,"")</f>
        <v>0.719298245614035</v>
      </c>
      <c r="T126" s="13" t="n">
        <f aca="false">VLOOKUP(R126,Parámetros!$A$13:$C$16,3,TRUE())</f>
        <v>25</v>
      </c>
      <c r="U126" s="13" t="n">
        <f aca="false">IF(R126&gt;=Parámetros!$B$7,I126,0)</f>
        <v>0</v>
      </c>
      <c r="V126" s="13" t="n">
        <f aca="false">R126*(1-G126)-T126-U126</f>
        <v>59.28</v>
      </c>
      <c r="W126" s="13" t="n">
        <f aca="false">V126-F126</f>
        <v>0.230000000000004</v>
      </c>
      <c r="X126" s="2" t="s">
        <v>13545</v>
      </c>
      <c r="Y126" s="2"/>
      <c r="Z126" s="13" t="n">
        <v>79.5</v>
      </c>
      <c r="AA126" s="2" t="s">
        <v>13523</v>
      </c>
    </row>
    <row r="127" customFormat="false" ht="15" hidden="false" customHeight="false" outlineLevel="0" collapsed="false">
      <c r="A127" s="8" t="s">
        <v>1649</v>
      </c>
      <c r="B127" s="10" t="str">
        <f aca="false">'Layout Mercado Libre'!C127</f>
        <v>Espaven Pediátrico Dimeticona Gotas 100 mg/ml 30 ml</v>
      </c>
      <c r="C127" s="10" t="str">
        <f aca="false">IFERROR(LEFT('Layout Mercado Libre'!E127,FIND(" &gt; ",'Layout Mercado Libre'!E127)-1),"")</f>
        <v>Salud y Equipamiento Médico</v>
      </c>
      <c r="D127" s="12" t="n">
        <v>175.97</v>
      </c>
      <c r="E127" s="13" t="n">
        <f aca="false">Parámetros!$B$5</f>
        <v>4</v>
      </c>
      <c r="F127" s="13" t="n">
        <f aca="false">D127+E127</f>
        <v>179.97</v>
      </c>
      <c r="G127" s="3" t="n">
        <f aca="false">IF(C127="",Parámetros!$B$9,IFERROR(VLOOKUP(C127,Parámetros!$A$20:$B$23,2,FALSE()),Parámetros!$B$9))</f>
        <v>0.14</v>
      </c>
      <c r="H127" s="14" t="n">
        <v>0.09</v>
      </c>
      <c r="I127" s="12" t="n">
        <v>75</v>
      </c>
      <c r="J127" s="13" t="n">
        <f aca="false">ROUNDUP((F127+Parámetros!$C$13)/(1-G127),0)</f>
        <v>239</v>
      </c>
      <c r="K127" s="13" t="n">
        <f aca="false">ROUNDUP((F127+Parámetros!$C$14)/(1-G127),0)</f>
        <v>245</v>
      </c>
      <c r="L127" s="13" t="n">
        <f aca="false">ROUNDUP((F127+Parámetros!$C$15)/(1-G127),0)</f>
        <v>253</v>
      </c>
      <c r="M127" s="13" t="n">
        <f aca="false">MAX(ROUNDUP((F127+I127)/(1-G127),0),Parámetros!$B$7)</f>
        <v>299</v>
      </c>
      <c r="N127" s="12" t="n">
        <v>360.07</v>
      </c>
      <c r="O127" s="12" t="n">
        <v>245</v>
      </c>
      <c r="P127" s="13" t="n">
        <f aca="false">Parámetros!$B$6</f>
        <v>1</v>
      </c>
      <c r="Q127" s="13" t="n">
        <f aca="false">IF(AND(ISNUMBER(O127),O127-P127&gt;=Parámetros!$B$7),M127,IF(J127&lt;Parámetros!$B$13,J127,IF(K127&lt;Parámetros!$B$14,K127,IF(L127&lt;Parámetros!$B$15,L127,M127))))</f>
        <v>253</v>
      </c>
      <c r="R127" s="13" t="n">
        <f aca="false">IF(AND(ISNUMBER(O127),O127-P127&gt;=Q127),O127-P127,Q127)</f>
        <v>253</v>
      </c>
      <c r="S127" s="3" t="n">
        <f aca="false">IF(ISNUMBER(O127),R127/O127-1,"")</f>
        <v>0.0326530612244897</v>
      </c>
      <c r="T127" s="13" t="n">
        <f aca="false">VLOOKUP(R127,Parámetros!$A$13:$C$16,3,TRUE())</f>
        <v>37</v>
      </c>
      <c r="U127" s="13" t="n">
        <f aca="false">IF(R127&gt;=Parámetros!$B$7,I127,0)</f>
        <v>0</v>
      </c>
      <c r="V127" s="13" t="n">
        <f aca="false">R127*(1-G127)-T127-U127</f>
        <v>180.58</v>
      </c>
      <c r="W127" s="13" t="n">
        <f aca="false">V127-F127</f>
        <v>0.609999999999985</v>
      </c>
      <c r="X127" s="2" t="s">
        <v>13562</v>
      </c>
      <c r="Y127" s="2"/>
      <c r="Z127" s="13" t="n">
        <v>271.69</v>
      </c>
      <c r="AA127" s="2" t="s">
        <v>13504</v>
      </c>
    </row>
    <row r="128" customFormat="false" ht="15" hidden="false" customHeight="false" outlineLevel="0" collapsed="false">
      <c r="A128" s="8" t="s">
        <v>1662</v>
      </c>
      <c r="B128" s="10" t="str">
        <f aca="false">'Layout Mercado Libre'!C128</f>
        <v>Motrin Pediátrico Ibuprofeno 40 mg/ml Gotas 15 ml</v>
      </c>
      <c r="C128" s="10" t="str">
        <f aca="false">IFERROR(LEFT('Layout Mercado Libre'!E128,FIND(" &gt; ",'Layout Mercado Libre'!E128)-1),"")</f>
        <v>Salud y Equipamiento Médico</v>
      </c>
      <c r="D128" s="12" t="n">
        <v>117.88</v>
      </c>
      <c r="E128" s="13" t="n">
        <f aca="false">Parámetros!$B$5</f>
        <v>4</v>
      </c>
      <c r="F128" s="13" t="n">
        <f aca="false">D128+E128</f>
        <v>121.88</v>
      </c>
      <c r="G128" s="3" t="n">
        <f aca="false">IF(C128="",Parámetros!$B$9,IFERROR(VLOOKUP(C128,Parámetros!$A$20:$B$23,2,FALSE()),Parámetros!$B$9))</f>
        <v>0.14</v>
      </c>
      <c r="H128" s="14" t="n">
        <v>0.07</v>
      </c>
      <c r="I128" s="12" t="n">
        <v>75</v>
      </c>
      <c r="J128" s="13" t="n">
        <f aca="false">ROUNDUP((F128+Parámetros!$C$13)/(1-G128),0)</f>
        <v>171</v>
      </c>
      <c r="K128" s="13" t="n">
        <f aca="false">ROUNDUP((F128+Parámetros!$C$14)/(1-G128),0)</f>
        <v>177</v>
      </c>
      <c r="L128" s="13" t="n">
        <f aca="false">ROUNDUP((F128+Parámetros!$C$15)/(1-G128),0)</f>
        <v>185</v>
      </c>
      <c r="M128" s="13" t="n">
        <f aca="false">MAX(ROUNDUP((F128+I128)/(1-G128),0),Parámetros!$B$7)</f>
        <v>299</v>
      </c>
      <c r="N128" s="12" t="n">
        <v>184.75</v>
      </c>
      <c r="O128" s="12" t="n">
        <v>170</v>
      </c>
      <c r="P128" s="13" t="n">
        <f aca="false">Parámetros!$B$6</f>
        <v>1</v>
      </c>
      <c r="Q128" s="13" t="n">
        <f aca="false">IF(AND(ISNUMBER(O128),O128-P128&gt;=Parámetros!$B$7),M128,IF(J128&lt;Parámetros!$B$13,J128,IF(K128&lt;Parámetros!$B$14,K128,IF(L128&lt;Parámetros!$B$15,L128,M128))))</f>
        <v>185</v>
      </c>
      <c r="R128" s="13" t="n">
        <f aca="false">IF(AND(ISNUMBER(O128),O128-P128&gt;=Q128),O128-P128,Q128)</f>
        <v>185</v>
      </c>
      <c r="S128" s="3" t="n">
        <f aca="false">IF(ISNUMBER(O128),R128/O128-1,"")</f>
        <v>0.088235294117647</v>
      </c>
      <c r="T128" s="13" t="n">
        <f aca="false">VLOOKUP(R128,Parámetros!$A$13:$C$16,3,TRUE())</f>
        <v>37</v>
      </c>
      <c r="U128" s="13" t="n">
        <f aca="false">IF(R128&gt;=Parámetros!$B$7,I128,0)</f>
        <v>0</v>
      </c>
      <c r="V128" s="13" t="n">
        <f aca="false">R128*(1-G128)-T128-U128</f>
        <v>122.1</v>
      </c>
      <c r="W128" s="13" t="n">
        <f aca="false">V128-F128</f>
        <v>0.219999999999999</v>
      </c>
      <c r="X128" s="2" t="s">
        <v>13569</v>
      </c>
      <c r="Y128" s="2"/>
      <c r="Z128" s="13" t="n">
        <v>146</v>
      </c>
      <c r="AA128" s="2" t="s">
        <v>13523</v>
      </c>
    </row>
    <row r="129" customFormat="false" ht="15" hidden="false" customHeight="false" outlineLevel="0" collapsed="false">
      <c r="A129" s="8" t="s">
        <v>1675</v>
      </c>
      <c r="B129" s="10" t="str">
        <f aca="false">'Layout Mercado Libre'!C129</f>
        <v>Enjuague Bucal Oral-B Gingivitis Menta Fresca 350 ml</v>
      </c>
      <c r="C129" s="10" t="str">
        <f aca="false">IFERROR(LEFT('Layout Mercado Libre'!E129,FIND(" &gt; ",'Layout Mercado Libre'!E129)-1),"")</f>
        <v>Belleza y Cuidado Personal</v>
      </c>
      <c r="D129" s="12" t="n">
        <v>158.36</v>
      </c>
      <c r="E129" s="13" t="n">
        <f aca="false">Parámetros!$B$5</f>
        <v>4</v>
      </c>
      <c r="F129" s="13" t="n">
        <f aca="false">D129+E129</f>
        <v>162.36</v>
      </c>
      <c r="G129" s="3" t="n">
        <f aca="false">IF(C129="",Parámetros!$B$9,IFERROR(VLOOKUP(C129,Parámetros!$A$20:$B$23,2,FALSE()),Parámetros!$B$9))</f>
        <v>0.14</v>
      </c>
      <c r="H129" s="14" t="n">
        <v>0.47</v>
      </c>
      <c r="I129" s="12" t="n">
        <v>75</v>
      </c>
      <c r="J129" s="13" t="n">
        <f aca="false">ROUNDUP((F129+Parámetros!$C$13)/(1-G129),0)</f>
        <v>218</v>
      </c>
      <c r="K129" s="13" t="n">
        <f aca="false">ROUNDUP((F129+Parámetros!$C$14)/(1-G129),0)</f>
        <v>224</v>
      </c>
      <c r="L129" s="13" t="n">
        <f aca="false">ROUNDUP((F129+Parámetros!$C$15)/(1-G129),0)</f>
        <v>232</v>
      </c>
      <c r="M129" s="13" t="n">
        <f aca="false">MAX(ROUNDUP((F129+I129)/(1-G129),0),Parámetros!$B$7)</f>
        <v>299</v>
      </c>
      <c r="N129" s="12" t="n">
        <v>397.39</v>
      </c>
      <c r="O129" s="12" t="n">
        <v>202</v>
      </c>
      <c r="P129" s="13" t="n">
        <f aca="false">Parámetros!$B$6</f>
        <v>1</v>
      </c>
      <c r="Q129" s="13" t="n">
        <f aca="false">IF(AND(ISNUMBER(O129),O129-P129&gt;=Parámetros!$B$7),M129,IF(J129&lt;Parámetros!$B$13,J129,IF(K129&lt;Parámetros!$B$14,K129,IF(L129&lt;Parámetros!$B$15,L129,M129))))</f>
        <v>232</v>
      </c>
      <c r="R129" s="13" t="n">
        <f aca="false">IF(AND(ISNUMBER(O129),O129-P129&gt;=Q129),O129-P129,Q129)</f>
        <v>232</v>
      </c>
      <c r="S129" s="3" t="n">
        <f aca="false">IF(ISNUMBER(O129),R129/O129-1,"")</f>
        <v>0.148514851485148</v>
      </c>
      <c r="T129" s="13" t="n">
        <f aca="false">VLOOKUP(R129,Parámetros!$A$13:$C$16,3,TRUE())</f>
        <v>37</v>
      </c>
      <c r="U129" s="13" t="n">
        <f aca="false">IF(R129&gt;=Parámetros!$B$7,I129,0)</f>
        <v>0</v>
      </c>
      <c r="V129" s="13" t="n">
        <f aca="false">R129*(1-G129)-T129-U129</f>
        <v>162.52</v>
      </c>
      <c r="W129" s="13" t="n">
        <f aca="false">V129-F129</f>
        <v>0.159999999999997</v>
      </c>
      <c r="X129" s="2" t="s">
        <v>13575</v>
      </c>
      <c r="Y129" s="2"/>
      <c r="Z129" s="13" t="n">
        <v>254</v>
      </c>
      <c r="AA129" s="2" t="s">
        <v>13518</v>
      </c>
    </row>
    <row r="130" customFormat="false" ht="15" hidden="false" customHeight="false" outlineLevel="0" collapsed="false">
      <c r="A130" s="8" t="s">
        <v>1688</v>
      </c>
      <c r="B130" s="10" t="str">
        <f aca="false">'Layout Mercado Libre'!C130</f>
        <v>Histofil Colecalciferol 4000 UI 60 Tabletas</v>
      </c>
      <c r="C130" s="10" t="str">
        <f aca="false">IFERROR(LEFT('Layout Mercado Libre'!E130,FIND(" &gt; ",'Layout Mercado Libre'!E130)-1),"")</f>
        <v>Salud y Equipamiento Médico</v>
      </c>
      <c r="D130" s="12" t="n">
        <v>308.16</v>
      </c>
      <c r="E130" s="13" t="n">
        <f aca="false">Parámetros!$B$5</f>
        <v>4</v>
      </c>
      <c r="F130" s="13" t="n">
        <f aca="false">D130+E130</f>
        <v>312.16</v>
      </c>
      <c r="G130" s="3" t="n">
        <f aca="false">IF(C130="",Parámetros!$B$9,IFERROR(VLOOKUP(C130,Parámetros!$A$20:$B$23,2,FALSE()),Parámetros!$B$9))</f>
        <v>0.14</v>
      </c>
      <c r="H130" s="14" t="n">
        <v>0.26</v>
      </c>
      <c r="I130" s="12" t="n">
        <v>75</v>
      </c>
      <c r="J130" s="13" t="n">
        <f aca="false">ROUNDUP((F130+Parámetros!$C$13)/(1-G130),0)</f>
        <v>393</v>
      </c>
      <c r="K130" s="13" t="n">
        <f aca="false">ROUNDUP((F130+Parámetros!$C$14)/(1-G130),0)</f>
        <v>398</v>
      </c>
      <c r="L130" s="13" t="n">
        <f aca="false">ROUNDUP((F130+Parámetros!$C$15)/(1-G130),0)</f>
        <v>406</v>
      </c>
      <c r="M130" s="13" t="n">
        <f aca="false">MAX(ROUNDUP((F130+I130)/(1-G130),0),Parámetros!$B$7)</f>
        <v>451</v>
      </c>
      <c r="N130" s="12" t="n">
        <v>501.17</v>
      </c>
      <c r="O130" s="12" t="n">
        <v>470</v>
      </c>
      <c r="P130" s="13" t="n">
        <f aca="false">Parámetros!$B$6</f>
        <v>1</v>
      </c>
      <c r="Q130" s="13" t="n">
        <f aca="false">IF(AND(ISNUMBER(O130),O130-P130&gt;=Parámetros!$B$7),M130,IF(J130&lt;Parámetros!$B$13,J130,IF(K130&lt;Parámetros!$B$14,K130,IF(L130&lt;Parámetros!$B$15,L130,M130))))</f>
        <v>451</v>
      </c>
      <c r="R130" s="13" t="n">
        <f aca="false">IF(AND(ISNUMBER(O130),O130-P130&gt;=Q130),O130-P130,Q130)</f>
        <v>469</v>
      </c>
      <c r="S130" s="3" t="n">
        <f aca="false">IF(ISNUMBER(O130),R130/O130-1,"")</f>
        <v>-0.00212765957446803</v>
      </c>
      <c r="T130" s="13" t="n">
        <f aca="false">VLOOKUP(R130,Parámetros!$A$13:$C$16,3,TRUE())</f>
        <v>0</v>
      </c>
      <c r="U130" s="13" t="n">
        <f aca="false">IF(R130&gt;=Parámetros!$B$7,I130,0)</f>
        <v>75</v>
      </c>
      <c r="V130" s="13" t="n">
        <f aca="false">R130*(1-G130)-T130-U130</f>
        <v>328.34</v>
      </c>
      <c r="W130" s="13" t="n">
        <f aca="false">V130-F130</f>
        <v>16.18</v>
      </c>
      <c r="X130" s="2" t="s">
        <v>13534</v>
      </c>
      <c r="Y130" s="2"/>
      <c r="Z130" s="13" t="n">
        <v>360.5</v>
      </c>
      <c r="AA130" s="2" t="s">
        <v>13518</v>
      </c>
    </row>
    <row r="131" customFormat="false" ht="15" hidden="false" customHeight="false" outlineLevel="0" collapsed="false">
      <c r="A131" s="8" t="s">
        <v>1704</v>
      </c>
      <c r="B131" s="10" t="str">
        <f aca="false">'Layout Mercado Libre'!C131</f>
        <v>Xigduo XR Dapagliflozina/Metformina 5/1000 mg 28 Tabletas</v>
      </c>
      <c r="C131" s="10" t="str">
        <f aca="false">IFERROR(LEFT('Layout Mercado Libre'!E131,FIND(" &gt; ",'Layout Mercado Libre'!E131)-1),"")</f>
        <v>Salud y Equipamiento Médico</v>
      </c>
      <c r="D131" s="12" t="n">
        <v>768.3</v>
      </c>
      <c r="E131" s="13" t="n">
        <f aca="false">Parámetros!$B$5</f>
        <v>4</v>
      </c>
      <c r="F131" s="13" t="n">
        <f aca="false">D131+E131</f>
        <v>772.3</v>
      </c>
      <c r="G131" s="3" t="n">
        <f aca="false">IF(C131="",Parámetros!$B$9,IFERROR(VLOOKUP(C131,Parámetros!$A$20:$B$23,2,FALSE()),Parámetros!$B$9))</f>
        <v>0.14</v>
      </c>
      <c r="H131" s="14" t="n">
        <v>0.18</v>
      </c>
      <c r="I131" s="12" t="n">
        <v>75</v>
      </c>
      <c r="J131" s="13" t="n">
        <f aca="false">ROUNDUP((F131+Parámetros!$C$13)/(1-G131),0)</f>
        <v>928</v>
      </c>
      <c r="K131" s="13" t="n">
        <f aca="false">ROUNDUP((F131+Parámetros!$C$14)/(1-G131),0)</f>
        <v>933</v>
      </c>
      <c r="L131" s="13" t="n">
        <f aca="false">ROUNDUP((F131+Parámetros!$C$15)/(1-G131),0)</f>
        <v>942</v>
      </c>
      <c r="M131" s="13" t="n">
        <f aca="false">MAX(ROUNDUP((F131+I131)/(1-G131),0),Parámetros!$B$7)</f>
        <v>986</v>
      </c>
      <c r="N131" s="12" t="n">
        <v>1222.31</v>
      </c>
      <c r="O131" s="12" t="n">
        <v>1029</v>
      </c>
      <c r="P131" s="13" t="n">
        <f aca="false">Parámetros!$B$6</f>
        <v>1</v>
      </c>
      <c r="Q131" s="13" t="n">
        <f aca="false">IF(AND(ISNUMBER(O131),O131-P131&gt;=Parámetros!$B$7),M131,IF(J131&lt;Parámetros!$B$13,J131,IF(K131&lt;Parámetros!$B$14,K131,IF(L131&lt;Parámetros!$B$15,L131,M131))))</f>
        <v>986</v>
      </c>
      <c r="R131" s="13" t="n">
        <f aca="false">IF(AND(ISNUMBER(O131),O131-P131&gt;=Q131),O131-P131,Q131)</f>
        <v>1028</v>
      </c>
      <c r="S131" s="3" t="n">
        <f aca="false">IF(ISNUMBER(O131),R131/O131-1,"")</f>
        <v>-0.000971817298347943</v>
      </c>
      <c r="T131" s="13" t="n">
        <f aca="false">VLOOKUP(R131,Parámetros!$A$13:$C$16,3,TRUE())</f>
        <v>0</v>
      </c>
      <c r="U131" s="13" t="n">
        <f aca="false">IF(R131&gt;=Parámetros!$B$7,I131,0)</f>
        <v>75</v>
      </c>
      <c r="V131" s="13" t="n">
        <f aca="false">R131*(1-G131)-T131-U131</f>
        <v>809.08</v>
      </c>
      <c r="W131" s="13" t="n">
        <f aca="false">V131-F131</f>
        <v>36.7800000000001</v>
      </c>
      <c r="X131" s="2" t="s">
        <v>13499</v>
      </c>
      <c r="Y131" s="2"/>
      <c r="Z131" s="13" t="n">
        <v>930.83</v>
      </c>
      <c r="AA131" s="2" t="s">
        <v>13504</v>
      </c>
    </row>
    <row r="132" customFormat="false" ht="15" hidden="false" customHeight="false" outlineLevel="0" collapsed="false">
      <c r="A132" s="8" t="s">
        <v>1717</v>
      </c>
      <c r="B132" s="10" t="str">
        <f aca="false">'Layout Mercado Libre'!C132</f>
        <v>Clendix Clindamicina 300 mg 16 Cápsulas</v>
      </c>
      <c r="C132" s="10" t="str">
        <f aca="false">IFERROR(LEFT('Layout Mercado Libre'!E132,FIND(" &gt; ",'Layout Mercado Libre'!E132)-1),"")</f>
        <v>Salud y Equipamiento Médico</v>
      </c>
      <c r="D132" s="12" t="n">
        <v>260</v>
      </c>
      <c r="E132" s="13" t="n">
        <f aca="false">Parámetros!$B$5</f>
        <v>4</v>
      </c>
      <c r="F132" s="13" t="n">
        <f aca="false">D132+E132</f>
        <v>264</v>
      </c>
      <c r="G132" s="3" t="n">
        <f aca="false">IF(C132="",Parámetros!$B$9,IFERROR(VLOOKUP(C132,Parámetros!$A$20:$B$23,2,FALSE()),Parámetros!$B$9))</f>
        <v>0.14</v>
      </c>
      <c r="H132" s="14" t="n">
        <v>0.16</v>
      </c>
      <c r="I132" s="12" t="n">
        <v>75</v>
      </c>
      <c r="J132" s="13" t="n">
        <f aca="false">ROUNDUP((F132+Parámetros!$C$13)/(1-G132),0)</f>
        <v>337</v>
      </c>
      <c r="K132" s="13" t="n">
        <f aca="false">ROUNDUP((F132+Parámetros!$C$14)/(1-G132),0)</f>
        <v>342</v>
      </c>
      <c r="L132" s="13" t="n">
        <f aca="false">ROUNDUP((F132+Parámetros!$C$15)/(1-G132),0)</f>
        <v>350</v>
      </c>
      <c r="M132" s="13" t="n">
        <f aca="false">MAX(ROUNDUP((F132+I132)/(1-G132),0),Parámetros!$B$7)</f>
        <v>395</v>
      </c>
      <c r="N132" s="12" t="n">
        <v>714.25</v>
      </c>
      <c r="O132" s="12" t="n">
        <v>692</v>
      </c>
      <c r="P132" s="13" t="n">
        <f aca="false">Parámetros!$B$6</f>
        <v>1</v>
      </c>
      <c r="Q132" s="13" t="n">
        <f aca="false">IF(AND(ISNUMBER(O132),O132-P132&gt;=Parámetros!$B$7),M132,IF(J132&lt;Parámetros!$B$13,J132,IF(K132&lt;Parámetros!$B$14,K132,IF(L132&lt;Parámetros!$B$15,L132,M132))))</f>
        <v>395</v>
      </c>
      <c r="R132" s="13" t="n">
        <f aca="false">IF(AND(ISNUMBER(O132),O132-P132&gt;=Q132),O132-P132,Q132)</f>
        <v>691</v>
      </c>
      <c r="S132" s="3" t="n">
        <f aca="false">IF(ISNUMBER(O132),R132/O132-1,"")</f>
        <v>-0.00144508670520227</v>
      </c>
      <c r="T132" s="13" t="n">
        <f aca="false">VLOOKUP(R132,Parámetros!$A$13:$C$16,3,TRUE())</f>
        <v>0</v>
      </c>
      <c r="U132" s="13" t="n">
        <f aca="false">IF(R132&gt;=Parámetros!$B$7,I132,0)</f>
        <v>75</v>
      </c>
      <c r="V132" s="13" t="n">
        <f aca="false">R132*(1-G132)-T132-U132</f>
        <v>519.26</v>
      </c>
      <c r="W132" s="13" t="n">
        <f aca="false">V132-F132</f>
        <v>255.26</v>
      </c>
      <c r="X132" s="2" t="s">
        <v>13522</v>
      </c>
      <c r="Y132" s="2"/>
      <c r="Z132" s="13" t="n">
        <v>582</v>
      </c>
      <c r="AA132" s="2" t="s">
        <v>13504</v>
      </c>
    </row>
    <row r="133" customFormat="false" ht="15" hidden="false" customHeight="false" outlineLevel="0" collapsed="false">
      <c r="A133" s="8" t="s">
        <v>1729</v>
      </c>
      <c r="B133" s="10" t="str">
        <f aca="false">'Layout Mercado Libre'!C133</f>
        <v>Libertrim SII Trimebutina/Simeticona 200/75 mg 24 Comp</v>
      </c>
      <c r="C133" s="10" t="str">
        <f aca="false">IFERROR(LEFT('Layout Mercado Libre'!E133,FIND(" &gt; ",'Layout Mercado Libre'!E133)-1),"")</f>
        <v>Salud y Equipamiento Médico</v>
      </c>
      <c r="D133" s="12" t="n">
        <v>723.61</v>
      </c>
      <c r="E133" s="13" t="n">
        <f aca="false">Parámetros!$B$5</f>
        <v>4</v>
      </c>
      <c r="F133" s="13" t="n">
        <f aca="false">D133+E133</f>
        <v>727.61</v>
      </c>
      <c r="G133" s="3" t="n">
        <f aca="false">IF(C133="",Parámetros!$B$9,IFERROR(VLOOKUP(C133,Parámetros!$A$20:$B$23,2,FALSE()),Parámetros!$B$9))</f>
        <v>0.14</v>
      </c>
      <c r="H133" s="14" t="n">
        <v>0.17</v>
      </c>
      <c r="I133" s="12" t="n">
        <v>75</v>
      </c>
      <c r="J133" s="13" t="n">
        <f aca="false">ROUNDUP((F133+Parámetros!$C$13)/(1-G133),0)</f>
        <v>876</v>
      </c>
      <c r="K133" s="13" t="n">
        <f aca="false">ROUNDUP((F133+Parámetros!$C$14)/(1-G133),0)</f>
        <v>881</v>
      </c>
      <c r="L133" s="13" t="n">
        <f aca="false">ROUNDUP((F133+Parámetros!$C$15)/(1-G133),0)</f>
        <v>890</v>
      </c>
      <c r="M133" s="13" t="n">
        <f aca="false">MAX(ROUNDUP((F133+I133)/(1-G133),0),Parámetros!$B$7)</f>
        <v>934</v>
      </c>
      <c r="N133" s="12" t="n">
        <v>1056.27</v>
      </c>
      <c r="O133" s="12" t="n">
        <v>1039.86</v>
      </c>
      <c r="P133" s="13" t="n">
        <f aca="false">Parámetros!$B$6</f>
        <v>1</v>
      </c>
      <c r="Q133" s="13" t="n">
        <f aca="false">IF(AND(ISNUMBER(O133),O133-P133&gt;=Parámetros!$B$7),M133,IF(J133&lt;Parámetros!$B$13,J133,IF(K133&lt;Parámetros!$B$14,K133,IF(L133&lt;Parámetros!$B$15,L133,M133))))</f>
        <v>934</v>
      </c>
      <c r="R133" s="13" t="n">
        <f aca="false">IF(AND(ISNUMBER(O133),O133-P133&gt;=Q133),O133-P133,Q133)</f>
        <v>1038.86</v>
      </c>
      <c r="S133" s="3" t="n">
        <f aca="false">IF(ISNUMBER(O133),R133/O133-1,"")</f>
        <v>-0.000961667916834941</v>
      </c>
      <c r="T133" s="13" t="n">
        <f aca="false">VLOOKUP(R133,Parámetros!$A$13:$C$16,3,TRUE())</f>
        <v>0</v>
      </c>
      <c r="U133" s="13" t="n">
        <f aca="false">IF(R133&gt;=Parámetros!$B$7,I133,0)</f>
        <v>75</v>
      </c>
      <c r="V133" s="13" t="n">
        <f aca="false">R133*(1-G133)-T133-U133</f>
        <v>818.4196</v>
      </c>
      <c r="W133" s="13" t="n">
        <f aca="false">V133-F133</f>
        <v>90.8095999999999</v>
      </c>
      <c r="X133" s="2" t="s">
        <v>13576</v>
      </c>
      <c r="Y133" s="2"/>
      <c r="Z133" s="13" t="n">
        <v>698</v>
      </c>
      <c r="AA133" s="2" t="s">
        <v>13518</v>
      </c>
    </row>
    <row r="134" customFormat="false" ht="15" hidden="false" customHeight="false" outlineLevel="0" collapsed="false">
      <c r="A134" s="8" t="s">
        <v>1743</v>
      </c>
      <c r="B134" s="10" t="str">
        <f aca="false">'Layout Mercado Libre'!C134</f>
        <v>Kit Glucómetro Accu-Chek Instant con Softclix 50 Tiras</v>
      </c>
      <c r="C134" s="10" t="str">
        <f aca="false">IFERROR(LEFT('Layout Mercado Libre'!E134,FIND(" &gt; ",'Layout Mercado Libre'!E134)-1),"")</f>
        <v>Salud y Equipamiento Médico</v>
      </c>
      <c r="D134" s="12" t="n">
        <v>587.35</v>
      </c>
      <c r="E134" s="13" t="n">
        <f aca="false">Parámetros!$B$5</f>
        <v>4</v>
      </c>
      <c r="F134" s="13" t="n">
        <f aca="false">D134+E134</f>
        <v>591.35</v>
      </c>
      <c r="G134" s="3" t="n">
        <f aca="false">IF(C134="",Parámetros!$B$9,IFERROR(VLOOKUP(C134,Parámetros!$A$20:$B$23,2,FALSE()),Parámetros!$B$9))</f>
        <v>0.14</v>
      </c>
      <c r="H134" s="14" t="n">
        <v>0.5</v>
      </c>
      <c r="I134" s="12" t="n">
        <v>75</v>
      </c>
      <c r="J134" s="13" t="n">
        <f aca="false">ROUNDUP((F134+Parámetros!$C$13)/(1-G134),0)</f>
        <v>717</v>
      </c>
      <c r="K134" s="13" t="n">
        <f aca="false">ROUNDUP((F134+Parámetros!$C$14)/(1-G134),0)</f>
        <v>723</v>
      </c>
      <c r="L134" s="13" t="n">
        <f aca="false">ROUNDUP((F134+Parámetros!$C$15)/(1-G134),0)</f>
        <v>731</v>
      </c>
      <c r="M134" s="13" t="n">
        <f aca="false">MAX(ROUNDUP((F134+I134)/(1-G134),0),Parámetros!$B$7)</f>
        <v>775</v>
      </c>
      <c r="N134" s="12" t="n">
        <v>940.06</v>
      </c>
      <c r="O134" s="12" t="n">
        <v>818</v>
      </c>
      <c r="P134" s="13" t="n">
        <f aca="false">Parámetros!$B$6</f>
        <v>1</v>
      </c>
      <c r="Q134" s="13" t="n">
        <f aca="false">IF(AND(ISNUMBER(O134),O134-P134&gt;=Parámetros!$B$7),M134,IF(J134&lt;Parámetros!$B$13,J134,IF(K134&lt;Parámetros!$B$14,K134,IF(L134&lt;Parámetros!$B$15,L134,M134))))</f>
        <v>775</v>
      </c>
      <c r="R134" s="13" t="n">
        <f aca="false">IF(AND(ISNUMBER(O134),O134-P134&gt;=Q134),O134-P134,Q134)</f>
        <v>817</v>
      </c>
      <c r="S134" s="3" t="n">
        <f aca="false">IF(ISNUMBER(O134),R134/O134-1,"")</f>
        <v>-0.0012224938875306</v>
      </c>
      <c r="T134" s="13" t="n">
        <f aca="false">VLOOKUP(R134,Parámetros!$A$13:$C$16,3,TRUE())</f>
        <v>0</v>
      </c>
      <c r="U134" s="13" t="n">
        <f aca="false">IF(R134&gt;=Parámetros!$B$7,I134,0)</f>
        <v>75</v>
      </c>
      <c r="V134" s="13" t="n">
        <f aca="false">R134*(1-G134)-T134-U134</f>
        <v>627.62</v>
      </c>
      <c r="W134" s="13" t="n">
        <f aca="false">V134-F134</f>
        <v>36.27</v>
      </c>
      <c r="X134" s="2" t="s">
        <v>13577</v>
      </c>
      <c r="Y134" s="2"/>
      <c r="Z134" s="13" t="n">
        <v>813.45</v>
      </c>
      <c r="AA134" s="2" t="s">
        <v>13578</v>
      </c>
    </row>
    <row r="135" customFormat="false" ht="15" hidden="false" customHeight="false" outlineLevel="0" collapsed="false">
      <c r="A135" s="8" t="s">
        <v>1752</v>
      </c>
      <c r="B135" s="10" t="str">
        <f aca="false">'Layout Mercado Libre'!C135</f>
        <v>Libertrim Alfa Trimebutina/Simeticona 200/75/45 mg 24 Comp</v>
      </c>
      <c r="C135" s="10" t="str">
        <f aca="false">IFERROR(LEFT('Layout Mercado Libre'!E135,FIND(" &gt; ",'Layout Mercado Libre'!E135)-1),"")</f>
        <v>Salud y Equipamiento Médico</v>
      </c>
      <c r="D135" s="12" t="n">
        <v>503.73</v>
      </c>
      <c r="E135" s="13" t="n">
        <f aca="false">Parámetros!$B$5</f>
        <v>4</v>
      </c>
      <c r="F135" s="13" t="n">
        <f aca="false">D135+E135</f>
        <v>507.73</v>
      </c>
      <c r="G135" s="3" t="n">
        <f aca="false">IF(C135="",Parámetros!$B$9,IFERROR(VLOOKUP(C135,Parámetros!$A$20:$B$23,2,FALSE()),Parámetros!$B$9))</f>
        <v>0.14</v>
      </c>
      <c r="H135" s="14" t="n">
        <v>0.17</v>
      </c>
      <c r="I135" s="12" t="n">
        <v>75</v>
      </c>
      <c r="J135" s="13" t="n">
        <f aca="false">ROUNDUP((F135+Parámetros!$C$13)/(1-G135),0)</f>
        <v>620</v>
      </c>
      <c r="K135" s="13" t="n">
        <f aca="false">ROUNDUP((F135+Parámetros!$C$14)/(1-G135),0)</f>
        <v>626</v>
      </c>
      <c r="L135" s="13" t="n">
        <f aca="false">ROUNDUP((F135+Parámetros!$C$15)/(1-G135),0)</f>
        <v>634</v>
      </c>
      <c r="M135" s="13" t="n">
        <f aca="false">MAX(ROUNDUP((F135+I135)/(1-G135),0),Parámetros!$B$7)</f>
        <v>678</v>
      </c>
      <c r="N135" s="12" t="n">
        <v>893.96</v>
      </c>
      <c r="O135" s="12" t="n">
        <v>924.52</v>
      </c>
      <c r="P135" s="13" t="n">
        <f aca="false">Parámetros!$B$6</f>
        <v>1</v>
      </c>
      <c r="Q135" s="13" t="n">
        <f aca="false">IF(AND(ISNUMBER(O135),O135-P135&gt;=Parámetros!$B$7),M135,IF(J135&lt;Parámetros!$B$13,J135,IF(K135&lt;Parámetros!$B$14,K135,IF(L135&lt;Parámetros!$B$15,L135,M135))))</f>
        <v>678</v>
      </c>
      <c r="R135" s="13" t="n">
        <f aca="false">IF(AND(ISNUMBER(O135),O135-P135&gt;=Q135),O135-P135,Q135)</f>
        <v>923.52</v>
      </c>
      <c r="S135" s="3" t="n">
        <f aca="false">IF(ISNUMBER(O135),R135/O135-1,"")</f>
        <v>-0.00108164236576813</v>
      </c>
      <c r="T135" s="13" t="n">
        <f aca="false">VLOOKUP(R135,Parámetros!$A$13:$C$16,3,TRUE())</f>
        <v>0</v>
      </c>
      <c r="U135" s="13" t="n">
        <f aca="false">IF(R135&gt;=Parámetros!$B$7,I135,0)</f>
        <v>75</v>
      </c>
      <c r="V135" s="13" t="n">
        <f aca="false">R135*(1-G135)-T135-U135</f>
        <v>719.2272</v>
      </c>
      <c r="W135" s="13" t="n">
        <f aca="false">V135-F135</f>
        <v>211.4972</v>
      </c>
      <c r="X135" s="2" t="s">
        <v>13576</v>
      </c>
      <c r="Y135" s="2"/>
      <c r="Z135" s="13" t="n">
        <v>671</v>
      </c>
      <c r="AA135" s="2" t="s">
        <v>13518</v>
      </c>
    </row>
    <row r="136" customFormat="false" ht="15" hidden="false" customHeight="false" outlineLevel="0" collapsed="false">
      <c r="A136" s="8" t="s">
        <v>1762</v>
      </c>
      <c r="B136" s="10" t="str">
        <f aca="false">'Layout Mercado Libre'!C136</f>
        <v>Sedalmerck Paracetamol/Cafeína/Fenilefrina 200 Tabletas</v>
      </c>
      <c r="C136" s="10" t="str">
        <f aca="false">IFERROR(LEFT('Layout Mercado Libre'!E136,FIND(" &gt; ",'Layout Mercado Libre'!E136)-1),"")</f>
        <v>Salud y Equipamiento Médico</v>
      </c>
      <c r="D136" s="12" t="n">
        <v>665.26</v>
      </c>
      <c r="E136" s="13" t="n">
        <f aca="false">Parámetros!$B$5</f>
        <v>4</v>
      </c>
      <c r="F136" s="13" t="n">
        <f aca="false">D136+E136</f>
        <v>669.26</v>
      </c>
      <c r="G136" s="3" t="n">
        <f aca="false">IF(C136="",Parámetros!$B$9,IFERROR(VLOOKUP(C136,Parámetros!$A$20:$B$23,2,FALSE()),Parámetros!$B$9))</f>
        <v>0.14</v>
      </c>
      <c r="H136" s="14" t="n">
        <v>0.57</v>
      </c>
      <c r="I136" s="12" t="n">
        <v>90</v>
      </c>
      <c r="J136" s="13" t="n">
        <f aca="false">ROUNDUP((F136+Parámetros!$C$13)/(1-G136),0)</f>
        <v>808</v>
      </c>
      <c r="K136" s="13" t="n">
        <f aca="false">ROUNDUP((F136+Parámetros!$C$14)/(1-G136),0)</f>
        <v>814</v>
      </c>
      <c r="L136" s="13" t="n">
        <f aca="false">ROUNDUP((F136+Parámetros!$C$15)/(1-G136),0)</f>
        <v>822</v>
      </c>
      <c r="M136" s="13" t="n">
        <f aca="false">MAX(ROUNDUP((F136+I136)/(1-G136),0),Parámetros!$B$7)</f>
        <v>883</v>
      </c>
      <c r="N136" s="12" t="n">
        <v>869</v>
      </c>
      <c r="O136" s="12" t="n">
        <v>869</v>
      </c>
      <c r="P136" s="13" t="n">
        <f aca="false">Parámetros!$B$6</f>
        <v>1</v>
      </c>
      <c r="Q136" s="13" t="n">
        <f aca="false">IF(AND(ISNUMBER(O136),O136-P136&gt;=Parámetros!$B$7),M136,IF(J136&lt;Parámetros!$B$13,J136,IF(K136&lt;Parámetros!$B$14,K136,IF(L136&lt;Parámetros!$B$15,L136,M136))))</f>
        <v>883</v>
      </c>
      <c r="R136" s="13" t="n">
        <f aca="false">IF(AND(ISNUMBER(O136),O136-P136&gt;=Q136),O136-P136,Q136)</f>
        <v>883</v>
      </c>
      <c r="S136" s="3" t="n">
        <f aca="false">IF(ISNUMBER(O136),R136/O136-1,"")</f>
        <v>0.0161104718066742</v>
      </c>
      <c r="T136" s="13" t="n">
        <f aca="false">VLOOKUP(R136,Parámetros!$A$13:$C$16,3,TRUE())</f>
        <v>0</v>
      </c>
      <c r="U136" s="13" t="n">
        <f aca="false">IF(R136&gt;=Parámetros!$B$7,I136,0)</f>
        <v>90</v>
      </c>
      <c r="V136" s="13" t="n">
        <f aca="false">R136*(1-G136)-T136-U136</f>
        <v>669.38</v>
      </c>
      <c r="W136" s="13" t="n">
        <f aca="false">V136-F136</f>
        <v>0.120000000000005</v>
      </c>
      <c r="X136" s="2" t="s">
        <v>13579</v>
      </c>
      <c r="Y136" s="2"/>
      <c r="Z136" s="13"/>
      <c r="AA136" s="2"/>
    </row>
    <row r="137" customFormat="false" ht="15" hidden="false" customHeight="false" outlineLevel="0" collapsed="false">
      <c r="A137" s="8" t="s">
        <v>1773</v>
      </c>
      <c r="B137" s="10" t="str">
        <f aca="false">'Layout Mercado Libre'!C137</f>
        <v>Eutirox Levotiroxina Sódica 50 mcg 50 Tabletas</v>
      </c>
      <c r="C137" s="10" t="str">
        <f aca="false">IFERROR(LEFT('Layout Mercado Libre'!E137,FIND(" &gt; ",'Layout Mercado Libre'!E137)-1),"")</f>
        <v>Salud y Equipamiento Médico</v>
      </c>
      <c r="D137" s="12" t="n">
        <v>170.26</v>
      </c>
      <c r="E137" s="13" t="n">
        <f aca="false">Parámetros!$B$5</f>
        <v>4</v>
      </c>
      <c r="F137" s="13" t="n">
        <f aca="false">D137+E137</f>
        <v>174.26</v>
      </c>
      <c r="G137" s="3" t="n">
        <f aca="false">IF(C137="",Parámetros!$B$9,IFERROR(VLOOKUP(C137,Parámetros!$A$20:$B$23,2,FALSE()),Parámetros!$B$9))</f>
        <v>0.14</v>
      </c>
      <c r="H137" s="14" t="n">
        <v>0.23</v>
      </c>
      <c r="I137" s="12" t="n">
        <v>75</v>
      </c>
      <c r="J137" s="13" t="n">
        <f aca="false">ROUNDUP((F137+Parámetros!$C$13)/(1-G137),0)</f>
        <v>232</v>
      </c>
      <c r="K137" s="13" t="n">
        <f aca="false">ROUNDUP((F137+Parámetros!$C$14)/(1-G137),0)</f>
        <v>238</v>
      </c>
      <c r="L137" s="13" t="n">
        <f aca="false">ROUNDUP((F137+Parámetros!$C$15)/(1-G137),0)</f>
        <v>246</v>
      </c>
      <c r="M137" s="13" t="n">
        <f aca="false">MAX(ROUNDUP((F137+I137)/(1-G137),0),Parámetros!$B$7)</f>
        <v>299</v>
      </c>
      <c r="N137" s="12" t="n">
        <v>475.11</v>
      </c>
      <c r="O137" s="12" t="n">
        <v>375</v>
      </c>
      <c r="P137" s="13" t="n">
        <f aca="false">Parámetros!$B$6</f>
        <v>1</v>
      </c>
      <c r="Q137" s="13" t="n">
        <f aca="false">IF(AND(ISNUMBER(O137),O137-P137&gt;=Parámetros!$B$7),M137,IF(J137&lt;Parámetros!$B$13,J137,IF(K137&lt;Parámetros!$B$14,K137,IF(L137&lt;Parámetros!$B$15,L137,M137))))</f>
        <v>299</v>
      </c>
      <c r="R137" s="13" t="n">
        <f aca="false">IF(AND(ISNUMBER(O137),O137-P137&gt;=Q137),O137-P137,Q137)</f>
        <v>374</v>
      </c>
      <c r="S137" s="3" t="n">
        <f aca="false">IF(ISNUMBER(O137),R137/O137-1,"")</f>
        <v>-0.00266666666666671</v>
      </c>
      <c r="T137" s="13" t="n">
        <f aca="false">VLOOKUP(R137,Parámetros!$A$13:$C$16,3,TRUE())</f>
        <v>0</v>
      </c>
      <c r="U137" s="13" t="n">
        <f aca="false">IF(R137&gt;=Parámetros!$B$7,I137,0)</f>
        <v>75</v>
      </c>
      <c r="V137" s="13" t="n">
        <f aca="false">R137*(1-G137)-T137-U137</f>
        <v>246.64</v>
      </c>
      <c r="W137" s="13" t="n">
        <f aca="false">V137-F137</f>
        <v>72.38</v>
      </c>
      <c r="X137" s="2" t="s">
        <v>13567</v>
      </c>
      <c r="Y137" s="2"/>
      <c r="Z137" s="13" t="n">
        <v>374</v>
      </c>
      <c r="AA137" s="2" t="s">
        <v>13512</v>
      </c>
    </row>
    <row r="138" customFormat="false" ht="15" hidden="false" customHeight="false" outlineLevel="0" collapsed="false">
      <c r="A138" s="8" t="s">
        <v>1785</v>
      </c>
      <c r="B138" s="10" t="str">
        <f aca="false">'Layout Mercado Libre'!C138</f>
        <v>Riopan Gel Antiácido Magaldrato/Dimeticona 250 ml</v>
      </c>
      <c r="C138" s="10" t="str">
        <f aca="false">IFERROR(LEFT('Layout Mercado Libre'!E138,FIND(" &gt; ",'Layout Mercado Libre'!E138)-1),"")</f>
        <v>Salud y Equipamiento Médico</v>
      </c>
      <c r="D138" s="12" t="n">
        <v>267.75</v>
      </c>
      <c r="E138" s="13" t="n">
        <f aca="false">Parámetros!$B$5</f>
        <v>4</v>
      </c>
      <c r="F138" s="13" t="n">
        <f aca="false">D138+E138</f>
        <v>271.75</v>
      </c>
      <c r="G138" s="3" t="n">
        <f aca="false">IF(C138="",Parámetros!$B$9,IFERROR(VLOOKUP(C138,Parámetros!$A$20:$B$23,2,FALSE()),Parámetros!$B$9))</f>
        <v>0.14</v>
      </c>
      <c r="H138" s="14" t="n">
        <v>0.35</v>
      </c>
      <c r="I138" s="12" t="n">
        <v>75</v>
      </c>
      <c r="J138" s="13" t="n">
        <f aca="false">ROUNDUP((F138+Parámetros!$C$13)/(1-G138),0)</f>
        <v>346</v>
      </c>
      <c r="K138" s="13" t="n">
        <f aca="false">ROUNDUP((F138+Parámetros!$C$14)/(1-G138),0)</f>
        <v>351</v>
      </c>
      <c r="L138" s="13" t="n">
        <f aca="false">ROUNDUP((F138+Parámetros!$C$15)/(1-G138),0)</f>
        <v>360</v>
      </c>
      <c r="M138" s="13" t="n">
        <f aca="false">MAX(ROUNDUP((F138+I138)/(1-G138),0),Parámetros!$B$7)</f>
        <v>404</v>
      </c>
      <c r="N138" s="12" t="n">
        <v>503.69</v>
      </c>
      <c r="O138" s="12" t="n">
        <v>436.59</v>
      </c>
      <c r="P138" s="13" t="n">
        <f aca="false">Parámetros!$B$6</f>
        <v>1</v>
      </c>
      <c r="Q138" s="13" t="n">
        <f aca="false">IF(AND(ISNUMBER(O138),O138-P138&gt;=Parámetros!$B$7),M138,IF(J138&lt;Parámetros!$B$13,J138,IF(K138&lt;Parámetros!$B$14,K138,IF(L138&lt;Parámetros!$B$15,L138,M138))))</f>
        <v>404</v>
      </c>
      <c r="R138" s="13" t="n">
        <f aca="false">IF(AND(ISNUMBER(O138),O138-P138&gt;=Q138),O138-P138,Q138)</f>
        <v>435.59</v>
      </c>
      <c r="S138" s="3" t="n">
        <f aca="false">IF(ISNUMBER(O138),R138/O138-1,"")</f>
        <v>-0.00229047848095465</v>
      </c>
      <c r="T138" s="13" t="n">
        <f aca="false">VLOOKUP(R138,Parámetros!$A$13:$C$16,3,TRUE())</f>
        <v>0</v>
      </c>
      <c r="U138" s="13" t="n">
        <f aca="false">IF(R138&gt;=Parámetros!$B$7,I138,0)</f>
        <v>75</v>
      </c>
      <c r="V138" s="13" t="n">
        <f aca="false">R138*(1-G138)-T138-U138</f>
        <v>299.6074</v>
      </c>
      <c r="W138" s="13" t="n">
        <f aca="false">V138-F138</f>
        <v>27.8574</v>
      </c>
      <c r="X138" s="2" t="s">
        <v>13580</v>
      </c>
      <c r="Y138" s="2"/>
      <c r="Z138" s="13" t="n">
        <v>345</v>
      </c>
      <c r="AA138" s="2" t="s">
        <v>13512</v>
      </c>
    </row>
    <row r="139" customFormat="false" ht="15" hidden="false" customHeight="false" outlineLevel="0" collapsed="false">
      <c r="A139" s="8" t="s">
        <v>1797</v>
      </c>
      <c r="B139" s="10" t="str">
        <f aca="false">'Layout Mercado Libre'!C139</f>
        <v>Cafiaspirina Ácido Acetilsalicílico/Cafeína 100 Tabletas</v>
      </c>
      <c r="C139" s="10" t="str">
        <f aca="false">IFERROR(LEFT('Layout Mercado Libre'!E139,FIND(" &gt; ",'Layout Mercado Libre'!E139)-1),"")</f>
        <v>Salud y Equipamiento Médico</v>
      </c>
      <c r="D139" s="12" t="n">
        <v>127.76</v>
      </c>
      <c r="E139" s="13" t="n">
        <f aca="false">Parámetros!$B$5</f>
        <v>4</v>
      </c>
      <c r="F139" s="13" t="n">
        <f aca="false">D139+E139</f>
        <v>131.76</v>
      </c>
      <c r="G139" s="3" t="n">
        <f aca="false">IF(C139="",Parámetros!$B$9,IFERROR(VLOOKUP(C139,Parámetros!$A$20:$B$23,2,FALSE()),Parámetros!$B$9))</f>
        <v>0.14</v>
      </c>
      <c r="H139" s="14" t="n">
        <v>0.34</v>
      </c>
      <c r="I139" s="12" t="n">
        <v>75</v>
      </c>
      <c r="J139" s="13" t="n">
        <f aca="false">ROUNDUP((F139+Parámetros!$C$13)/(1-G139),0)</f>
        <v>183</v>
      </c>
      <c r="K139" s="13" t="n">
        <f aca="false">ROUNDUP((F139+Parámetros!$C$14)/(1-G139),0)</f>
        <v>189</v>
      </c>
      <c r="L139" s="13" t="n">
        <f aca="false">ROUNDUP((F139+Parámetros!$C$15)/(1-G139),0)</f>
        <v>197</v>
      </c>
      <c r="M139" s="13" t="n">
        <f aca="false">MAX(ROUNDUP((F139+I139)/(1-G139),0),Parámetros!$B$7)</f>
        <v>299</v>
      </c>
      <c r="N139" s="12" t="n">
        <v>172.26</v>
      </c>
      <c r="O139" s="12" t="n">
        <v>130</v>
      </c>
      <c r="P139" s="13" t="n">
        <f aca="false">Parámetros!$B$6</f>
        <v>1</v>
      </c>
      <c r="Q139" s="13" t="n">
        <f aca="false">IF(AND(ISNUMBER(O139),O139-P139&gt;=Parámetros!$B$7),M139,IF(J139&lt;Parámetros!$B$13,J139,IF(K139&lt;Parámetros!$B$14,K139,IF(L139&lt;Parámetros!$B$15,L139,M139))))</f>
        <v>197</v>
      </c>
      <c r="R139" s="13" t="n">
        <f aca="false">IF(AND(ISNUMBER(O139),O139-P139&gt;=Q139),O139-P139,Q139)</f>
        <v>197</v>
      </c>
      <c r="S139" s="3" t="n">
        <f aca="false">IF(ISNUMBER(O139),R139/O139-1,"")</f>
        <v>0.515384615384615</v>
      </c>
      <c r="T139" s="13" t="n">
        <f aca="false">VLOOKUP(R139,Parámetros!$A$13:$C$16,3,TRUE())</f>
        <v>37</v>
      </c>
      <c r="U139" s="13" t="n">
        <f aca="false">IF(R139&gt;=Parámetros!$B$7,I139,0)</f>
        <v>0</v>
      </c>
      <c r="V139" s="13" t="n">
        <f aca="false">R139*(1-G139)-T139-U139</f>
        <v>132.42</v>
      </c>
      <c r="W139" s="13" t="n">
        <f aca="false">V139-F139</f>
        <v>0.659999999999997</v>
      </c>
      <c r="X139" s="2" t="s">
        <v>13581</v>
      </c>
      <c r="Y139" s="2"/>
      <c r="Z139" s="13" t="n">
        <v>160</v>
      </c>
      <c r="AA139" s="2" t="s">
        <v>13526</v>
      </c>
    </row>
    <row r="140" customFormat="false" ht="15" hidden="false" customHeight="false" outlineLevel="0" collapsed="false">
      <c r="A140" s="8" t="s">
        <v>1809</v>
      </c>
      <c r="B140" s="10" t="str">
        <f aca="false">'Layout Mercado Libre'!C140</f>
        <v>Bepanthen Pomada Protectora Dexpantenol 5% 30 g</v>
      </c>
      <c r="C140" s="10" t="str">
        <f aca="false">IFERROR(LEFT('Layout Mercado Libre'!E140,FIND(" &gt; ",'Layout Mercado Libre'!E140)-1),"")</f>
        <v>Salud y Equipamiento Médico</v>
      </c>
      <c r="D140" s="12" t="n">
        <v>64.37</v>
      </c>
      <c r="E140" s="13" t="n">
        <f aca="false">Parámetros!$B$5</f>
        <v>4</v>
      </c>
      <c r="F140" s="13" t="n">
        <f aca="false">D140+E140</f>
        <v>68.37</v>
      </c>
      <c r="G140" s="3" t="n">
        <f aca="false">IF(C140="",Parámetros!$B$9,IFERROR(VLOOKUP(C140,Parámetros!$A$20:$B$23,2,FALSE()),Parámetros!$B$9))</f>
        <v>0.14</v>
      </c>
      <c r="H140" s="14" t="n">
        <v>0.08</v>
      </c>
      <c r="I140" s="12" t="n">
        <v>75</v>
      </c>
      <c r="J140" s="13" t="n">
        <f aca="false">ROUNDUP((F140+Parámetros!$C$13)/(1-G140),0)</f>
        <v>109</v>
      </c>
      <c r="K140" s="13" t="n">
        <f aca="false">ROUNDUP((F140+Parámetros!$C$14)/(1-G140),0)</f>
        <v>115</v>
      </c>
      <c r="L140" s="13" t="n">
        <f aca="false">ROUNDUP((F140+Parámetros!$C$15)/(1-G140),0)</f>
        <v>123</v>
      </c>
      <c r="M140" s="13" t="n">
        <f aca="false">MAX(ROUNDUP((F140+I140)/(1-G140),0),Parámetros!$B$7)</f>
        <v>299</v>
      </c>
      <c r="N140" s="12" t="n">
        <v>116.88</v>
      </c>
      <c r="O140" s="12" t="n">
        <v>65</v>
      </c>
      <c r="P140" s="13" t="n">
        <f aca="false">Parámetros!$B$6</f>
        <v>1</v>
      </c>
      <c r="Q140" s="13" t="n">
        <f aca="false">IF(AND(ISNUMBER(O140),O140-P140&gt;=Parámetros!$B$7),M140,IF(J140&lt;Parámetros!$B$13,J140,IF(K140&lt;Parámetros!$B$14,K140,IF(L140&lt;Parámetros!$B$15,L140,M140))))</f>
        <v>115</v>
      </c>
      <c r="R140" s="13" t="n">
        <f aca="false">IF(AND(ISNUMBER(O140),O140-P140&gt;=Q140),O140-P140,Q140)</f>
        <v>115</v>
      </c>
      <c r="S140" s="3" t="n">
        <f aca="false">IF(ISNUMBER(O140),R140/O140-1,"")</f>
        <v>0.769230769230769</v>
      </c>
      <c r="T140" s="13" t="n">
        <f aca="false">VLOOKUP(R140,Parámetros!$A$13:$C$16,3,TRUE())</f>
        <v>30</v>
      </c>
      <c r="U140" s="13" t="n">
        <f aca="false">IF(R140&gt;=Parámetros!$B$7,I140,0)</f>
        <v>0</v>
      </c>
      <c r="V140" s="13" t="n">
        <f aca="false">R140*(1-G140)-T140-U140</f>
        <v>68.9</v>
      </c>
      <c r="W140" s="13" t="n">
        <f aca="false">V140-F140</f>
        <v>0.529999999999987</v>
      </c>
      <c r="X140" s="2" t="s">
        <v>13582</v>
      </c>
      <c r="Y140" s="2"/>
      <c r="Z140" s="13" t="n">
        <v>69</v>
      </c>
      <c r="AA140" s="2" t="s">
        <v>13523</v>
      </c>
    </row>
    <row r="141" customFormat="false" ht="15" hidden="false" customHeight="false" outlineLevel="0" collapsed="false">
      <c r="A141" s="8" t="s">
        <v>1825</v>
      </c>
      <c r="B141" s="10" t="str">
        <f aca="false">'Layout Mercado Libre'!C141</f>
        <v>Microlax Microenemas Laxante 90 mg/9 mg 4 Piezas de 5 ml</v>
      </c>
      <c r="C141" s="10" t="str">
        <f aca="false">IFERROR(LEFT('Layout Mercado Libre'!E141,FIND(" &gt; ",'Layout Mercado Libre'!E141)-1),"")</f>
        <v>Salud y Equipamiento Médico</v>
      </c>
      <c r="D141" s="12" t="n">
        <v>179.33</v>
      </c>
      <c r="E141" s="13" t="n">
        <f aca="false">Parámetros!$B$5</f>
        <v>4</v>
      </c>
      <c r="F141" s="13" t="n">
        <f aca="false">D141+E141</f>
        <v>183.33</v>
      </c>
      <c r="G141" s="3" t="n">
        <f aca="false">IF(C141="",Parámetros!$B$9,IFERROR(VLOOKUP(C141,Parámetros!$A$20:$B$23,2,FALSE()),Parámetros!$B$9))</f>
        <v>0.14</v>
      </c>
      <c r="H141" s="14" t="n">
        <v>0.17</v>
      </c>
      <c r="I141" s="12" t="n">
        <v>75</v>
      </c>
      <c r="J141" s="13" t="n">
        <f aca="false">ROUNDUP((F141+Parámetros!$C$13)/(1-G141),0)</f>
        <v>243</v>
      </c>
      <c r="K141" s="13" t="n">
        <f aca="false">ROUNDUP((F141+Parámetros!$C$14)/(1-G141),0)</f>
        <v>249</v>
      </c>
      <c r="L141" s="13" t="n">
        <f aca="false">ROUNDUP((F141+Parámetros!$C$15)/(1-G141),0)</f>
        <v>257</v>
      </c>
      <c r="M141" s="13" t="n">
        <f aca="false">MAX(ROUNDUP((F141+I141)/(1-G141),0),Parámetros!$B$7)</f>
        <v>301</v>
      </c>
      <c r="N141" s="12" t="n">
        <v>313.49</v>
      </c>
      <c r="O141" s="12" t="n">
        <v>272</v>
      </c>
      <c r="P141" s="13" t="n">
        <f aca="false">Parámetros!$B$6</f>
        <v>1</v>
      </c>
      <c r="Q141" s="13" t="n">
        <f aca="false">IF(AND(ISNUMBER(O141),O141-P141&gt;=Parámetros!$B$7),M141,IF(J141&lt;Parámetros!$B$13,J141,IF(K141&lt;Parámetros!$B$14,K141,IF(L141&lt;Parámetros!$B$15,L141,M141))))</f>
        <v>257</v>
      </c>
      <c r="R141" s="13" t="n">
        <f aca="false">IF(AND(ISNUMBER(O141),O141-P141&gt;=Q141),O141-P141,Q141)</f>
        <v>271</v>
      </c>
      <c r="S141" s="3" t="n">
        <f aca="false">IF(ISNUMBER(O141),R141/O141-1,"")</f>
        <v>-0.00367647058823528</v>
      </c>
      <c r="T141" s="13" t="n">
        <f aca="false">VLOOKUP(R141,Parámetros!$A$13:$C$16,3,TRUE())</f>
        <v>37</v>
      </c>
      <c r="U141" s="13" t="n">
        <f aca="false">IF(R141&gt;=Parámetros!$B$7,I141,0)</f>
        <v>0</v>
      </c>
      <c r="V141" s="13" t="n">
        <f aca="false">R141*(1-G141)-T141-U141</f>
        <v>196.06</v>
      </c>
      <c r="W141" s="13" t="n">
        <f aca="false">V141-F141</f>
        <v>12.73</v>
      </c>
      <c r="X141" s="2" t="s">
        <v>13583</v>
      </c>
      <c r="Y141" s="2"/>
      <c r="Z141" s="13" t="n">
        <v>230</v>
      </c>
      <c r="AA141" s="2" t="s">
        <v>13537</v>
      </c>
    </row>
    <row r="142" customFormat="false" ht="15" hidden="false" customHeight="false" outlineLevel="0" collapsed="false">
      <c r="A142" s="8" t="s">
        <v>1841</v>
      </c>
      <c r="B142" s="10" t="str">
        <f aca="false">'Layout Mercado Libre'!C142</f>
        <v>Glucerna Vainilla Suplemento Alimenticio Líquido 237 ml</v>
      </c>
      <c r="C142" s="10" t="str">
        <f aca="false">IFERROR(LEFT('Layout Mercado Libre'!E142,FIND(" &gt; ",'Layout Mercado Libre'!E142)-1),"")</f>
        <v>Salud y Equipamiento Médico</v>
      </c>
      <c r="D142" s="12" t="n">
        <v>43.59</v>
      </c>
      <c r="E142" s="13" t="n">
        <f aca="false">Parámetros!$B$5</f>
        <v>4</v>
      </c>
      <c r="F142" s="13" t="n">
        <f aca="false">D142+E142</f>
        <v>47.59</v>
      </c>
      <c r="G142" s="3" t="n">
        <f aca="false">IF(C142="",Parámetros!$B$9,IFERROR(VLOOKUP(C142,Parámetros!$A$20:$B$23,2,FALSE()),Parámetros!$B$9))</f>
        <v>0.14</v>
      </c>
      <c r="H142" s="14" t="n">
        <v>0.34</v>
      </c>
      <c r="I142" s="12" t="n">
        <v>75</v>
      </c>
      <c r="J142" s="13" t="n">
        <f aca="false">ROUNDUP((F142+Parámetros!$C$13)/(1-G142),0)</f>
        <v>85</v>
      </c>
      <c r="K142" s="13" t="n">
        <f aca="false">ROUNDUP((F142+Parámetros!$C$14)/(1-G142),0)</f>
        <v>91</v>
      </c>
      <c r="L142" s="13" t="n">
        <f aca="false">ROUNDUP((F142+Parámetros!$C$15)/(1-G142),0)</f>
        <v>99</v>
      </c>
      <c r="M142" s="13" t="n">
        <f aca="false">MAX(ROUNDUP((F142+I142)/(1-G142),0),Parámetros!$B$7)</f>
        <v>299</v>
      </c>
      <c r="N142" s="12" t="n">
        <v>142.97</v>
      </c>
      <c r="O142" s="12" t="n">
        <v>74</v>
      </c>
      <c r="P142" s="13" t="n">
        <f aca="false">Parámetros!$B$6</f>
        <v>1</v>
      </c>
      <c r="Q142" s="13" t="n">
        <f aca="false">IF(AND(ISNUMBER(O142),O142-P142&gt;=Parámetros!$B$7),M142,IF(J142&lt;Parámetros!$B$13,J142,IF(K142&lt;Parámetros!$B$14,K142,IF(L142&lt;Parámetros!$B$15,L142,M142))))</f>
        <v>85</v>
      </c>
      <c r="R142" s="13" t="n">
        <f aca="false">IF(AND(ISNUMBER(O142),O142-P142&gt;=Q142),O142-P142,Q142)</f>
        <v>85</v>
      </c>
      <c r="S142" s="3" t="n">
        <f aca="false">IF(ISNUMBER(O142),R142/O142-1,"")</f>
        <v>0.148648648648649</v>
      </c>
      <c r="T142" s="13" t="n">
        <f aca="false">VLOOKUP(R142,Parámetros!$A$13:$C$16,3,TRUE())</f>
        <v>25</v>
      </c>
      <c r="U142" s="13" t="n">
        <f aca="false">IF(R142&gt;=Parámetros!$B$7,I142,0)</f>
        <v>0</v>
      </c>
      <c r="V142" s="13" t="n">
        <f aca="false">R142*(1-G142)-T142-U142</f>
        <v>48.1</v>
      </c>
      <c r="W142" s="13" t="n">
        <f aca="false">V142-F142</f>
        <v>0.509999999999991</v>
      </c>
      <c r="X142" s="2" t="s">
        <v>13566</v>
      </c>
      <c r="Y142" s="2"/>
      <c r="Z142" s="13" t="n">
        <v>70</v>
      </c>
      <c r="AA142" s="2" t="s">
        <v>13523</v>
      </c>
    </row>
    <row r="143" customFormat="false" ht="15" hidden="false" customHeight="false" outlineLevel="0" collapsed="false">
      <c r="A143" s="8" t="s">
        <v>1851</v>
      </c>
      <c r="B143" s="10" t="str">
        <f aca="false">'Layout Mercado Libre'!C143</f>
        <v>Daflon 1000 Diosmina/Hesperidina 900/100 mg 30 Sobres</v>
      </c>
      <c r="C143" s="10" t="str">
        <f aca="false">IFERROR(LEFT('Layout Mercado Libre'!E143,FIND(" &gt; ",'Layout Mercado Libre'!E143)-1),"")</f>
        <v>Salud y Equipamiento Médico</v>
      </c>
      <c r="D143" s="12" t="n">
        <v>1017.64</v>
      </c>
      <c r="E143" s="13" t="n">
        <f aca="false">Parámetros!$B$5</f>
        <v>4</v>
      </c>
      <c r="F143" s="13" t="n">
        <f aca="false">D143+E143</f>
        <v>1021.64</v>
      </c>
      <c r="G143" s="3" t="n">
        <f aca="false">IF(C143="",Parámetros!$B$9,IFERROR(VLOOKUP(C143,Parámetros!$A$20:$B$23,2,FALSE()),Parámetros!$B$9))</f>
        <v>0.14</v>
      </c>
      <c r="H143" s="14" t="n">
        <v>0.39</v>
      </c>
      <c r="I143" s="12" t="n">
        <v>75</v>
      </c>
      <c r="J143" s="13" t="n">
        <f aca="false">ROUNDUP((F143+Parámetros!$C$13)/(1-G143),0)</f>
        <v>1218</v>
      </c>
      <c r="K143" s="13" t="n">
        <f aca="false">ROUNDUP((F143+Parámetros!$C$14)/(1-G143),0)</f>
        <v>1223</v>
      </c>
      <c r="L143" s="13" t="n">
        <f aca="false">ROUNDUP((F143+Parámetros!$C$15)/(1-G143),0)</f>
        <v>1231</v>
      </c>
      <c r="M143" s="13" t="n">
        <f aca="false">MAX(ROUNDUP((F143+I143)/(1-G143),0),Parámetros!$B$7)</f>
        <v>1276</v>
      </c>
      <c r="N143" s="12" t="n">
        <v>1517.21</v>
      </c>
      <c r="O143" s="12" t="n">
        <v>1355</v>
      </c>
      <c r="P143" s="13" t="n">
        <f aca="false">Parámetros!$B$6</f>
        <v>1</v>
      </c>
      <c r="Q143" s="13" t="n">
        <f aca="false">IF(AND(ISNUMBER(O143),O143-P143&gt;=Parámetros!$B$7),M143,IF(J143&lt;Parámetros!$B$13,J143,IF(K143&lt;Parámetros!$B$14,K143,IF(L143&lt;Parámetros!$B$15,L143,M143))))</f>
        <v>1276</v>
      </c>
      <c r="R143" s="13" t="n">
        <f aca="false">IF(AND(ISNUMBER(O143),O143-P143&gt;=Q143),O143-P143,Q143)</f>
        <v>1354</v>
      </c>
      <c r="S143" s="3" t="n">
        <f aca="false">IF(ISNUMBER(O143),R143/O143-1,"")</f>
        <v>-0.000738007380073791</v>
      </c>
      <c r="T143" s="13" t="n">
        <f aca="false">VLOOKUP(R143,Parámetros!$A$13:$C$16,3,TRUE())</f>
        <v>0</v>
      </c>
      <c r="U143" s="13" t="n">
        <f aca="false">IF(R143&gt;=Parámetros!$B$7,I143,0)</f>
        <v>75</v>
      </c>
      <c r="V143" s="13" t="n">
        <f aca="false">R143*(1-G143)-T143-U143</f>
        <v>1089.44</v>
      </c>
      <c r="W143" s="13" t="n">
        <f aca="false">V143-F143</f>
        <v>67.8000000000001</v>
      </c>
      <c r="X143" s="2" t="s">
        <v>13546</v>
      </c>
      <c r="Y143" s="2"/>
      <c r="Z143" s="13" t="n">
        <v>1333.5</v>
      </c>
      <c r="AA143" s="2" t="s">
        <v>13523</v>
      </c>
    </row>
    <row r="144" customFormat="false" ht="15" hidden="false" customHeight="false" outlineLevel="0" collapsed="false">
      <c r="A144" s="8" t="s">
        <v>1865</v>
      </c>
      <c r="B144" s="10" t="str">
        <f aca="false">'Layout Mercado Libre'!C144</f>
        <v>Ensure Vainilla Suplemento Alimenticio Líquido 237 ml</v>
      </c>
      <c r="C144" s="10" t="str">
        <f aca="false">IFERROR(LEFT('Layout Mercado Libre'!E144,FIND(" &gt; ",'Layout Mercado Libre'!E144)-1),"")</f>
        <v>Salud y Equipamiento Médico</v>
      </c>
      <c r="D144" s="12" t="n">
        <v>38.8</v>
      </c>
      <c r="E144" s="13" t="n">
        <f aca="false">Parámetros!$B$5</f>
        <v>4</v>
      </c>
      <c r="F144" s="13" t="n">
        <f aca="false">D144+E144</f>
        <v>42.8</v>
      </c>
      <c r="G144" s="3" t="n">
        <f aca="false">IF(C144="",Parámetros!$B$9,IFERROR(VLOOKUP(C144,Parámetros!$A$20:$B$23,2,FALSE()),Parámetros!$B$9))</f>
        <v>0.14</v>
      </c>
      <c r="H144" s="14" t="n">
        <v>0.34</v>
      </c>
      <c r="I144" s="12" t="n">
        <v>75</v>
      </c>
      <c r="J144" s="13" t="n">
        <f aca="false">ROUNDUP((F144+Parámetros!$C$13)/(1-G144),0)</f>
        <v>79</v>
      </c>
      <c r="K144" s="13" t="n">
        <f aca="false">ROUNDUP((F144+Parámetros!$C$14)/(1-G144),0)</f>
        <v>85</v>
      </c>
      <c r="L144" s="13" t="n">
        <f aca="false">ROUNDUP((F144+Parámetros!$C$15)/(1-G144),0)</f>
        <v>93</v>
      </c>
      <c r="M144" s="13" t="n">
        <f aca="false">MAX(ROUNDUP((F144+I144)/(1-G144),0),Parámetros!$B$7)</f>
        <v>299</v>
      </c>
      <c r="N144" s="12" t="n">
        <v>155.07</v>
      </c>
      <c r="O144" s="12" t="n">
        <v>64.98</v>
      </c>
      <c r="P144" s="13" t="n">
        <f aca="false">Parámetros!$B$6</f>
        <v>1</v>
      </c>
      <c r="Q144" s="13" t="n">
        <f aca="false">IF(AND(ISNUMBER(O144),O144-P144&gt;=Parámetros!$B$7),M144,IF(J144&lt;Parámetros!$B$13,J144,IF(K144&lt;Parámetros!$B$14,K144,IF(L144&lt;Parámetros!$B$15,L144,M144))))</f>
        <v>79</v>
      </c>
      <c r="R144" s="13" t="n">
        <f aca="false">IF(AND(ISNUMBER(O144),O144-P144&gt;=Q144),O144-P144,Q144)</f>
        <v>79</v>
      </c>
      <c r="S144" s="3" t="n">
        <f aca="false">IF(ISNUMBER(O144),R144/O144-1,"")</f>
        <v>0.215758694983072</v>
      </c>
      <c r="T144" s="13" t="n">
        <f aca="false">VLOOKUP(R144,Parámetros!$A$13:$C$16,3,TRUE())</f>
        <v>25</v>
      </c>
      <c r="U144" s="13" t="n">
        <f aca="false">IF(R144&gt;=Parámetros!$B$7,I144,0)</f>
        <v>0</v>
      </c>
      <c r="V144" s="13" t="n">
        <f aca="false">R144*(1-G144)-T144-U144</f>
        <v>42.94</v>
      </c>
      <c r="W144" s="13" t="n">
        <f aca="false">V144-F144</f>
        <v>0.140000000000001</v>
      </c>
      <c r="X144" s="2" t="s">
        <v>13566</v>
      </c>
      <c r="Y144" s="2"/>
      <c r="Z144" s="13" t="n">
        <v>62</v>
      </c>
      <c r="AA144" s="2" t="s">
        <v>13523</v>
      </c>
    </row>
    <row r="145" customFormat="false" ht="15" hidden="false" customHeight="false" outlineLevel="0" collapsed="false">
      <c r="A145" s="8" t="s">
        <v>1873</v>
      </c>
      <c r="B145" s="10" t="str">
        <f aca="false">'Layout Mercado Libre'!C145</f>
        <v>Eutirox Levotiroxina Sódica 100 mcg 50 Tabletas</v>
      </c>
      <c r="C145" s="10" t="str">
        <f aca="false">IFERROR(LEFT('Layout Mercado Libre'!E145,FIND(" &gt; ",'Layout Mercado Libre'!E145)-1),"")</f>
        <v>Salud y Equipamiento Médico</v>
      </c>
      <c r="D145" s="12" t="n">
        <v>329.93</v>
      </c>
      <c r="E145" s="13" t="n">
        <f aca="false">Parámetros!$B$5</f>
        <v>4</v>
      </c>
      <c r="F145" s="13" t="n">
        <f aca="false">D145+E145</f>
        <v>333.93</v>
      </c>
      <c r="G145" s="3" t="n">
        <f aca="false">IF(C145="",Parámetros!$B$9,IFERROR(VLOOKUP(C145,Parámetros!$A$20:$B$23,2,FALSE()),Parámetros!$B$9))</f>
        <v>0.14</v>
      </c>
      <c r="H145" s="14" t="n">
        <v>0.23</v>
      </c>
      <c r="I145" s="12" t="n">
        <v>75</v>
      </c>
      <c r="J145" s="13" t="n">
        <f aca="false">ROUNDUP((F145+Parámetros!$C$13)/(1-G145),0)</f>
        <v>418</v>
      </c>
      <c r="K145" s="13" t="n">
        <f aca="false">ROUNDUP((F145+Parámetros!$C$14)/(1-G145),0)</f>
        <v>424</v>
      </c>
      <c r="L145" s="13" t="n">
        <f aca="false">ROUNDUP((F145+Parámetros!$C$15)/(1-G145),0)</f>
        <v>432</v>
      </c>
      <c r="M145" s="13" t="n">
        <f aca="false">MAX(ROUNDUP((F145+I145)/(1-G145),0),Parámetros!$B$7)</f>
        <v>476</v>
      </c>
      <c r="N145" s="12" t="n">
        <v>761.33</v>
      </c>
      <c r="O145" s="12" t="n">
        <v>545</v>
      </c>
      <c r="P145" s="13" t="n">
        <f aca="false">Parámetros!$B$6</f>
        <v>1</v>
      </c>
      <c r="Q145" s="13" t="n">
        <f aca="false">IF(AND(ISNUMBER(O145),O145-P145&gt;=Parámetros!$B$7),M145,IF(J145&lt;Parámetros!$B$13,J145,IF(K145&lt;Parámetros!$B$14,K145,IF(L145&lt;Parámetros!$B$15,L145,M145))))</f>
        <v>476</v>
      </c>
      <c r="R145" s="13" t="n">
        <f aca="false">IF(AND(ISNUMBER(O145),O145-P145&gt;=Q145),O145-P145,Q145)</f>
        <v>544</v>
      </c>
      <c r="S145" s="3" t="n">
        <f aca="false">IF(ISNUMBER(O145),R145/O145-1,"")</f>
        <v>-0.00183486238532105</v>
      </c>
      <c r="T145" s="13" t="n">
        <f aca="false">VLOOKUP(R145,Parámetros!$A$13:$C$16,3,TRUE())</f>
        <v>0</v>
      </c>
      <c r="U145" s="13" t="n">
        <f aca="false">IF(R145&gt;=Parámetros!$B$7,I145,0)</f>
        <v>75</v>
      </c>
      <c r="V145" s="13" t="n">
        <f aca="false">R145*(1-G145)-T145-U145</f>
        <v>392.84</v>
      </c>
      <c r="W145" s="13" t="n">
        <f aca="false">V145-F145</f>
        <v>58.91</v>
      </c>
      <c r="X145" s="2" t="s">
        <v>13567</v>
      </c>
      <c r="Y145" s="2"/>
      <c r="Z145" s="13" t="n">
        <v>664</v>
      </c>
      <c r="AA145" s="2" t="s">
        <v>13537</v>
      </c>
    </row>
    <row r="146" customFormat="false" ht="15" hidden="false" customHeight="false" outlineLevel="0" collapsed="false">
      <c r="A146" s="8" t="s">
        <v>1885</v>
      </c>
      <c r="B146" s="10" t="str">
        <f aca="false">'Layout Mercado Libre'!C146</f>
        <v>Jardianz Duo Empagliflozina/Metformina 12.5/1000 mg 60 Tab</v>
      </c>
      <c r="C146" s="10" t="str">
        <f aca="false">IFERROR(LEFT('Layout Mercado Libre'!E146,FIND(" &gt; ",'Layout Mercado Libre'!E146)-1),"")</f>
        <v>Salud y Equipamiento Médico</v>
      </c>
      <c r="D146" s="12" t="n">
        <v>1439.04</v>
      </c>
      <c r="E146" s="13" t="n">
        <f aca="false">Parámetros!$B$5</f>
        <v>4</v>
      </c>
      <c r="F146" s="13" t="n">
        <f aca="false">D146+E146</f>
        <v>1443.04</v>
      </c>
      <c r="G146" s="3" t="n">
        <f aca="false">IF(C146="",Parámetros!$B$9,IFERROR(VLOOKUP(C146,Parámetros!$A$20:$B$23,2,FALSE()),Parámetros!$B$9))</f>
        <v>0.14</v>
      </c>
      <c r="H146" s="14" t="n">
        <v>0.26</v>
      </c>
      <c r="I146" s="12" t="n">
        <v>75</v>
      </c>
      <c r="J146" s="13" t="n">
        <f aca="false">ROUNDUP((F146+Parámetros!$C$13)/(1-G146),0)</f>
        <v>1708</v>
      </c>
      <c r="K146" s="13" t="n">
        <f aca="false">ROUNDUP((F146+Parámetros!$C$14)/(1-G146),0)</f>
        <v>1713</v>
      </c>
      <c r="L146" s="13" t="n">
        <f aca="false">ROUNDUP((F146+Parámetros!$C$15)/(1-G146),0)</f>
        <v>1721</v>
      </c>
      <c r="M146" s="13" t="n">
        <f aca="false">MAX(ROUNDUP((F146+I146)/(1-G146),0),Parámetros!$B$7)</f>
        <v>1766</v>
      </c>
      <c r="N146" s="12" t="n">
        <v>3522.34</v>
      </c>
      <c r="O146" s="12" t="n">
        <v>2343</v>
      </c>
      <c r="P146" s="13" t="n">
        <f aca="false">Parámetros!$B$6</f>
        <v>1</v>
      </c>
      <c r="Q146" s="13" t="n">
        <f aca="false">IF(AND(ISNUMBER(O146),O146-P146&gt;=Parámetros!$B$7),M146,IF(J146&lt;Parámetros!$B$13,J146,IF(K146&lt;Parámetros!$B$14,K146,IF(L146&lt;Parámetros!$B$15,L146,M146))))</f>
        <v>1766</v>
      </c>
      <c r="R146" s="13" t="n">
        <f aca="false">IF(AND(ISNUMBER(O146),O146-P146&gt;=Q146),O146-P146,Q146)</f>
        <v>2342</v>
      </c>
      <c r="S146" s="3" t="n">
        <f aca="false">IF(ISNUMBER(O146),R146/O146-1,"")</f>
        <v>-0.000426803243704699</v>
      </c>
      <c r="T146" s="13" t="n">
        <f aca="false">VLOOKUP(R146,Parámetros!$A$13:$C$16,3,TRUE())</f>
        <v>0</v>
      </c>
      <c r="U146" s="13" t="n">
        <f aca="false">IF(R146&gt;=Parámetros!$B$7,I146,0)</f>
        <v>75</v>
      </c>
      <c r="V146" s="13" t="n">
        <f aca="false">R146*(1-G146)-T146-U146</f>
        <v>1939.12</v>
      </c>
      <c r="W146" s="13" t="n">
        <f aca="false">V146-F146</f>
        <v>496.08</v>
      </c>
      <c r="X146" s="2" t="s">
        <v>13534</v>
      </c>
      <c r="Y146" s="2"/>
      <c r="Z146" s="13" t="n">
        <v>2337</v>
      </c>
      <c r="AA146" s="2" t="s">
        <v>13537</v>
      </c>
    </row>
    <row r="147" customFormat="false" ht="15" hidden="false" customHeight="false" outlineLevel="0" collapsed="false">
      <c r="A147" s="8" t="s">
        <v>1898</v>
      </c>
      <c r="B147" s="10" t="str">
        <f aca="false">'Layout Mercado Libre'!C147</f>
        <v>Tabcin Active Pods Alivio de Gripe y Tos 12 Cápsulas</v>
      </c>
      <c r="C147" s="10" t="str">
        <f aca="false">IFERROR(LEFT('Layout Mercado Libre'!E147,FIND(" &gt; ",'Layout Mercado Libre'!E147)-1),"")</f>
        <v>Salud y Equipamiento Médico</v>
      </c>
      <c r="D147" s="12" t="n">
        <v>65.83</v>
      </c>
      <c r="E147" s="13" t="n">
        <f aca="false">Parámetros!$B$5</f>
        <v>4</v>
      </c>
      <c r="F147" s="13" t="n">
        <f aca="false">D147+E147</f>
        <v>69.83</v>
      </c>
      <c r="G147" s="3" t="n">
        <f aca="false">IF(C147="",Parámetros!$B$9,IFERROR(VLOOKUP(C147,Parámetros!$A$20:$B$23,2,FALSE()),Parámetros!$B$9))</f>
        <v>0.14</v>
      </c>
      <c r="H147" s="14" t="n">
        <v>0.15</v>
      </c>
      <c r="I147" s="12" t="n">
        <v>75</v>
      </c>
      <c r="J147" s="13" t="n">
        <f aca="false">ROUNDUP((F147+Parámetros!$C$13)/(1-G147),0)</f>
        <v>111</v>
      </c>
      <c r="K147" s="13" t="n">
        <f aca="false">ROUNDUP((F147+Parámetros!$C$14)/(1-G147),0)</f>
        <v>117</v>
      </c>
      <c r="L147" s="13" t="n">
        <f aca="false">ROUNDUP((F147+Parámetros!$C$15)/(1-G147),0)</f>
        <v>125</v>
      </c>
      <c r="M147" s="13" t="n">
        <f aca="false">MAX(ROUNDUP((F147+I147)/(1-G147),0),Parámetros!$B$7)</f>
        <v>299</v>
      </c>
      <c r="N147" s="12"/>
      <c r="O147" s="12"/>
      <c r="P147" s="13" t="n">
        <f aca="false">Parámetros!$B$6</f>
        <v>1</v>
      </c>
      <c r="Q147" s="13" t="n">
        <f aca="false">IF(AND(ISNUMBER(O147),O147-P147&gt;=Parámetros!$B$7),M147,IF(J147&lt;Parámetros!$B$13,J147,IF(K147&lt;Parámetros!$B$14,K147,IF(L147&lt;Parámetros!$B$15,L147,M147))))</f>
        <v>117</v>
      </c>
      <c r="R147" s="13" t="n">
        <f aca="false">IF(AND(ISNUMBER(O147),O147-P147&gt;=Q147),O147-P147,Q147)</f>
        <v>117</v>
      </c>
      <c r="S147" s="3" t="str">
        <f aca="false">IF(ISNUMBER(O147),R147/O147-1,"")</f>
        <v/>
      </c>
      <c r="T147" s="13" t="n">
        <f aca="false">VLOOKUP(R147,Parámetros!$A$13:$C$16,3,TRUE())</f>
        <v>30</v>
      </c>
      <c r="U147" s="13" t="n">
        <f aca="false">IF(R147&gt;=Parámetros!$B$7,I147,0)</f>
        <v>0</v>
      </c>
      <c r="V147" s="13" t="n">
        <f aca="false">R147*(1-G147)-T147-U147</f>
        <v>70.62</v>
      </c>
      <c r="W147" s="13" t="n">
        <f aca="false">V147-F147</f>
        <v>0.790000000000006</v>
      </c>
      <c r="X147" s="2" t="s">
        <v>13545</v>
      </c>
      <c r="Y147" s="2"/>
      <c r="Z147" s="13" t="n">
        <v>71</v>
      </c>
      <c r="AA147" s="2" t="s">
        <v>13523</v>
      </c>
    </row>
    <row r="148" customFormat="false" ht="15" hidden="false" customHeight="false" outlineLevel="0" collapsed="false">
      <c r="A148" s="8" t="s">
        <v>1910</v>
      </c>
      <c r="B148" s="10" t="str">
        <f aca="false">'Layout Mercado Libre'!C148</f>
        <v>Humylub PF Ofteno Condroitina/Hialuronato 10 ml</v>
      </c>
      <c r="C148" s="10" t="str">
        <f aca="false">IFERROR(LEFT('Layout Mercado Libre'!E148,FIND(" &gt; ",'Layout Mercado Libre'!E148)-1),"")</f>
        <v>Salud y Equipamiento Médico</v>
      </c>
      <c r="D148" s="12" t="n">
        <v>412.77</v>
      </c>
      <c r="E148" s="13" t="n">
        <f aca="false">Parámetros!$B$5</f>
        <v>4</v>
      </c>
      <c r="F148" s="13" t="n">
        <f aca="false">D148+E148</f>
        <v>416.77</v>
      </c>
      <c r="G148" s="3" t="n">
        <f aca="false">IF(C148="",Parámetros!$B$9,IFERROR(VLOOKUP(C148,Parámetros!$A$20:$B$23,2,FALSE()),Parámetros!$B$9))</f>
        <v>0.14</v>
      </c>
      <c r="H148" s="14" t="n">
        <v>0.06</v>
      </c>
      <c r="I148" s="12" t="n">
        <v>75</v>
      </c>
      <c r="J148" s="13" t="n">
        <f aca="false">ROUNDUP((F148+Parámetros!$C$13)/(1-G148),0)</f>
        <v>514</v>
      </c>
      <c r="K148" s="13" t="n">
        <f aca="false">ROUNDUP((F148+Parámetros!$C$14)/(1-G148),0)</f>
        <v>520</v>
      </c>
      <c r="L148" s="13" t="n">
        <f aca="false">ROUNDUP((F148+Parámetros!$C$15)/(1-G148),0)</f>
        <v>528</v>
      </c>
      <c r="M148" s="13" t="n">
        <f aca="false">MAX(ROUNDUP((F148+I148)/(1-G148),0),Parámetros!$B$7)</f>
        <v>572</v>
      </c>
      <c r="N148" s="12" t="n">
        <v>723</v>
      </c>
      <c r="O148" s="12" t="n">
        <v>587.02</v>
      </c>
      <c r="P148" s="13" t="n">
        <f aca="false">Parámetros!$B$6</f>
        <v>1</v>
      </c>
      <c r="Q148" s="13" t="n">
        <f aca="false">IF(AND(ISNUMBER(O148),O148-P148&gt;=Parámetros!$B$7),M148,IF(J148&lt;Parámetros!$B$13,J148,IF(K148&lt;Parámetros!$B$14,K148,IF(L148&lt;Parámetros!$B$15,L148,M148))))</f>
        <v>572</v>
      </c>
      <c r="R148" s="13" t="n">
        <f aca="false">IF(AND(ISNUMBER(O148),O148-P148&gt;=Q148),O148-P148,Q148)</f>
        <v>586.02</v>
      </c>
      <c r="S148" s="3" t="n">
        <f aca="false">IF(ISNUMBER(O148),R148/O148-1,"")</f>
        <v>-0.0017035194712276</v>
      </c>
      <c r="T148" s="13" t="n">
        <f aca="false">VLOOKUP(R148,Parámetros!$A$13:$C$16,3,TRUE())</f>
        <v>0</v>
      </c>
      <c r="U148" s="13" t="n">
        <f aca="false">IF(R148&gt;=Parámetros!$B$7,I148,0)</f>
        <v>75</v>
      </c>
      <c r="V148" s="13" t="n">
        <f aca="false">R148*(1-G148)-T148-U148</f>
        <v>428.9772</v>
      </c>
      <c r="W148" s="13" t="n">
        <f aca="false">V148-F148</f>
        <v>12.2072</v>
      </c>
      <c r="X148" s="2" t="s">
        <v>13525</v>
      </c>
      <c r="Y148" s="2"/>
      <c r="Z148" s="13" t="n">
        <v>599</v>
      </c>
      <c r="AA148" s="2" t="s">
        <v>13537</v>
      </c>
    </row>
    <row r="149" customFormat="false" ht="15" hidden="false" customHeight="false" outlineLevel="0" collapsed="false">
      <c r="A149" s="8" t="s">
        <v>1926</v>
      </c>
      <c r="B149" s="10" t="str">
        <f aca="false">'Layout Mercado Libre'!C149</f>
        <v>A.S. Cor Norfenefrina 1 g/100 ml Solución Gotas 24 ml</v>
      </c>
      <c r="C149" s="10" t="str">
        <f aca="false">IFERROR(LEFT('Layout Mercado Libre'!E149,FIND(" &gt; ",'Layout Mercado Libre'!E149)-1),"")</f>
        <v>Salud y Equipamiento Médico</v>
      </c>
      <c r="D149" s="12" t="n">
        <v>198</v>
      </c>
      <c r="E149" s="13" t="n">
        <f aca="false">Parámetros!$B$5</f>
        <v>4</v>
      </c>
      <c r="F149" s="13" t="n">
        <f aca="false">D149+E149</f>
        <v>202</v>
      </c>
      <c r="G149" s="3" t="n">
        <f aca="false">IF(C149="",Parámetros!$B$9,IFERROR(VLOOKUP(C149,Parámetros!$A$20:$B$23,2,FALSE()),Parámetros!$B$9))</f>
        <v>0.14</v>
      </c>
      <c r="H149" s="14" t="n">
        <v>0.08</v>
      </c>
      <c r="I149" s="12" t="n">
        <v>75</v>
      </c>
      <c r="J149" s="13" t="n">
        <f aca="false">ROUNDUP((F149+Parámetros!$C$13)/(1-G149),0)</f>
        <v>264</v>
      </c>
      <c r="K149" s="13" t="n">
        <f aca="false">ROUNDUP((F149+Parámetros!$C$14)/(1-G149),0)</f>
        <v>270</v>
      </c>
      <c r="L149" s="13" t="n">
        <f aca="false">ROUNDUP((F149+Parámetros!$C$15)/(1-G149),0)</f>
        <v>278</v>
      </c>
      <c r="M149" s="13" t="n">
        <f aca="false">MAX(ROUNDUP((F149+I149)/(1-G149),0),Parámetros!$B$7)</f>
        <v>323</v>
      </c>
      <c r="N149" s="12" t="n">
        <v>608.91</v>
      </c>
      <c r="O149" s="12" t="n">
        <v>573.21</v>
      </c>
      <c r="P149" s="13" t="n">
        <f aca="false">Parámetros!$B$6</f>
        <v>1</v>
      </c>
      <c r="Q149" s="13" t="n">
        <f aca="false">IF(AND(ISNUMBER(O149),O149-P149&gt;=Parámetros!$B$7),M149,IF(J149&lt;Parámetros!$B$13,J149,IF(K149&lt;Parámetros!$B$14,K149,IF(L149&lt;Parámetros!$B$15,L149,M149))))</f>
        <v>323</v>
      </c>
      <c r="R149" s="13" t="n">
        <f aca="false">IF(AND(ISNUMBER(O149),O149-P149&gt;=Q149),O149-P149,Q149)</f>
        <v>572.21</v>
      </c>
      <c r="S149" s="3" t="n">
        <f aca="false">IF(ISNUMBER(O149),R149/O149-1,"")</f>
        <v>-0.00174456133005352</v>
      </c>
      <c r="T149" s="13" t="n">
        <f aca="false">VLOOKUP(R149,Parámetros!$A$13:$C$16,3,TRUE())</f>
        <v>0</v>
      </c>
      <c r="U149" s="13" t="n">
        <f aca="false">IF(R149&gt;=Parámetros!$B$7,I149,0)</f>
        <v>75</v>
      </c>
      <c r="V149" s="13" t="n">
        <f aca="false">R149*(1-G149)-T149-U149</f>
        <v>417.1006</v>
      </c>
      <c r="W149" s="13" t="n">
        <f aca="false">V149-F149</f>
        <v>215.1006</v>
      </c>
      <c r="X149" s="2" t="s">
        <v>13584</v>
      </c>
      <c r="Y149" s="2"/>
      <c r="Z149" s="13" t="n">
        <v>461</v>
      </c>
      <c r="AA149" s="2" t="s">
        <v>13523</v>
      </c>
    </row>
    <row r="150" customFormat="false" ht="15" hidden="false" customHeight="false" outlineLevel="0" collapsed="false">
      <c r="A150" s="8" t="s">
        <v>1938</v>
      </c>
      <c r="B150" s="10" t="str">
        <f aca="false">'Layout Mercado Libre'!C150</f>
        <v>Pepto-Bismol Original Suspensión Oral 118 ml</v>
      </c>
      <c r="C150" s="10" t="str">
        <f aca="false">IFERROR(LEFT('Layout Mercado Libre'!E150,FIND(" &gt; ",'Layout Mercado Libre'!E150)-1),"")</f>
        <v>Salud y Equipamiento Médico</v>
      </c>
      <c r="D150" s="12" t="n">
        <v>85.53</v>
      </c>
      <c r="E150" s="13" t="n">
        <f aca="false">Parámetros!$B$5</f>
        <v>4</v>
      </c>
      <c r="F150" s="13" t="n">
        <f aca="false">D150+E150</f>
        <v>89.53</v>
      </c>
      <c r="G150" s="3" t="n">
        <f aca="false">IF(C150="",Parámetros!$B$9,IFERROR(VLOOKUP(C150,Parámetros!$A$20:$B$23,2,FALSE()),Parámetros!$B$9))</f>
        <v>0.14</v>
      </c>
      <c r="H150" s="14" t="n">
        <v>0.19</v>
      </c>
      <c r="I150" s="12" t="n">
        <v>75</v>
      </c>
      <c r="J150" s="13" t="n">
        <f aca="false">ROUNDUP((F150+Parámetros!$C$13)/(1-G150),0)</f>
        <v>134</v>
      </c>
      <c r="K150" s="13" t="n">
        <f aca="false">ROUNDUP((F150+Parámetros!$C$14)/(1-G150),0)</f>
        <v>139</v>
      </c>
      <c r="L150" s="13" t="n">
        <f aca="false">ROUNDUP((F150+Parámetros!$C$15)/(1-G150),0)</f>
        <v>148</v>
      </c>
      <c r="M150" s="13" t="n">
        <f aca="false">MAX(ROUNDUP((F150+I150)/(1-G150),0),Parámetros!$B$7)</f>
        <v>299</v>
      </c>
      <c r="N150" s="12" t="n">
        <v>182.11</v>
      </c>
      <c r="O150" s="12" t="n">
        <v>144.07</v>
      </c>
      <c r="P150" s="13" t="n">
        <f aca="false">Parámetros!$B$6</f>
        <v>1</v>
      </c>
      <c r="Q150" s="13" t="n">
        <f aca="false">IF(AND(ISNUMBER(O150),O150-P150&gt;=Parámetros!$B$7),M150,IF(J150&lt;Parámetros!$B$13,J150,IF(K150&lt;Parámetros!$B$14,K150,IF(L150&lt;Parámetros!$B$15,L150,M150))))</f>
        <v>139</v>
      </c>
      <c r="R150" s="13" t="n">
        <f aca="false">IF(AND(ISNUMBER(O150),O150-P150&gt;=Q150),O150-P150,Q150)</f>
        <v>143.07</v>
      </c>
      <c r="S150" s="3" t="n">
        <f aca="false">IF(ISNUMBER(O150),R150/O150-1,"")</f>
        <v>-0.00694107031304225</v>
      </c>
      <c r="T150" s="13" t="n">
        <f aca="false">VLOOKUP(R150,Parámetros!$A$13:$C$16,3,TRUE())</f>
        <v>30</v>
      </c>
      <c r="U150" s="13" t="n">
        <f aca="false">IF(R150&gt;=Parámetros!$B$7,I150,0)</f>
        <v>0</v>
      </c>
      <c r="V150" s="13" t="n">
        <f aca="false">R150*(1-G150)-T150-U150</f>
        <v>93.0402</v>
      </c>
      <c r="W150" s="13" t="n">
        <f aca="false">V150-F150</f>
        <v>3.5102</v>
      </c>
      <c r="X150" s="2" t="s">
        <v>13585</v>
      </c>
      <c r="Y150" s="2"/>
      <c r="Z150" s="13" t="n">
        <v>99.45</v>
      </c>
      <c r="AA150" s="2" t="s">
        <v>13586</v>
      </c>
    </row>
    <row r="151" customFormat="false" ht="15" hidden="false" customHeight="false" outlineLevel="0" collapsed="false">
      <c r="A151" s="8" t="s">
        <v>1948</v>
      </c>
      <c r="B151" s="10" t="str">
        <f aca="false">'Layout Mercado Libre'!C151</f>
        <v>Ensure Chocolate Suplemento Alimenticio Líquido 237 ml</v>
      </c>
      <c r="C151" s="10" t="str">
        <f aca="false">IFERROR(LEFT('Layout Mercado Libre'!E151,FIND(" &gt; ",'Layout Mercado Libre'!E151)-1),"")</f>
        <v>Salud y Equipamiento Médico</v>
      </c>
      <c r="D151" s="12" t="n">
        <v>38.8</v>
      </c>
      <c r="E151" s="13" t="n">
        <f aca="false">Parámetros!$B$5</f>
        <v>4</v>
      </c>
      <c r="F151" s="13" t="n">
        <f aca="false">D151+E151</f>
        <v>42.8</v>
      </c>
      <c r="G151" s="3" t="n">
        <f aca="false">IF(C151="",Parámetros!$B$9,IFERROR(VLOOKUP(C151,Parámetros!$A$20:$B$23,2,FALSE()),Parámetros!$B$9))</f>
        <v>0.14</v>
      </c>
      <c r="H151" s="14" t="n">
        <v>0.34</v>
      </c>
      <c r="I151" s="12" t="n">
        <v>75</v>
      </c>
      <c r="J151" s="13" t="n">
        <f aca="false">ROUNDUP((F151+Parámetros!$C$13)/(1-G151),0)</f>
        <v>79</v>
      </c>
      <c r="K151" s="13" t="n">
        <f aca="false">ROUNDUP((F151+Parámetros!$C$14)/(1-G151),0)</f>
        <v>85</v>
      </c>
      <c r="L151" s="13" t="n">
        <f aca="false">ROUNDUP((F151+Parámetros!$C$15)/(1-G151),0)</f>
        <v>93</v>
      </c>
      <c r="M151" s="13" t="n">
        <f aca="false">MAX(ROUNDUP((F151+I151)/(1-G151),0),Parámetros!$B$7)</f>
        <v>299</v>
      </c>
      <c r="N151" s="12" t="n">
        <v>160.71</v>
      </c>
      <c r="O151" s="12" t="n">
        <v>64.98</v>
      </c>
      <c r="P151" s="13" t="n">
        <f aca="false">Parámetros!$B$6</f>
        <v>1</v>
      </c>
      <c r="Q151" s="13" t="n">
        <f aca="false">IF(AND(ISNUMBER(O151),O151-P151&gt;=Parámetros!$B$7),M151,IF(J151&lt;Parámetros!$B$13,J151,IF(K151&lt;Parámetros!$B$14,K151,IF(L151&lt;Parámetros!$B$15,L151,M151))))</f>
        <v>79</v>
      </c>
      <c r="R151" s="13" t="n">
        <f aca="false">IF(AND(ISNUMBER(O151),O151-P151&gt;=Q151),O151-P151,Q151)</f>
        <v>79</v>
      </c>
      <c r="S151" s="3" t="n">
        <f aca="false">IF(ISNUMBER(O151),R151/O151-1,"")</f>
        <v>0.215758694983072</v>
      </c>
      <c r="T151" s="13" t="n">
        <f aca="false">VLOOKUP(R151,Parámetros!$A$13:$C$16,3,TRUE())</f>
        <v>25</v>
      </c>
      <c r="U151" s="13" t="n">
        <f aca="false">IF(R151&gt;=Parámetros!$B$7,I151,0)</f>
        <v>0</v>
      </c>
      <c r="V151" s="13" t="n">
        <f aca="false">R151*(1-G151)-T151-U151</f>
        <v>42.94</v>
      </c>
      <c r="W151" s="13" t="n">
        <f aca="false">V151-F151</f>
        <v>0.140000000000001</v>
      </c>
      <c r="X151" s="2" t="s">
        <v>13566</v>
      </c>
      <c r="Y151" s="2"/>
      <c r="Z151" s="13" t="n">
        <v>62</v>
      </c>
      <c r="AA151" s="2" t="s">
        <v>13523</v>
      </c>
    </row>
    <row r="152" customFormat="false" ht="15" hidden="false" customHeight="false" outlineLevel="0" collapsed="false">
      <c r="A152" s="8" t="s">
        <v>1955</v>
      </c>
      <c r="B152" s="10" t="str">
        <f aca="false">'Layout Mercado Libre'!C152</f>
        <v>Gasa Simple Estéril Dibar 10 x 10 cm Caja con 10 Piezas</v>
      </c>
      <c r="C152" s="10" t="str">
        <f aca="false">IFERROR(LEFT('Layout Mercado Libre'!E152,FIND(" &gt; ",'Layout Mercado Libre'!E152)-1),"")</f>
        <v>Salud y Equipamiento Médico</v>
      </c>
      <c r="D152" s="12" t="n">
        <v>108.23</v>
      </c>
      <c r="E152" s="13" t="n">
        <f aca="false">Parámetros!$B$5</f>
        <v>4</v>
      </c>
      <c r="F152" s="13" t="n">
        <f aca="false">D152+E152</f>
        <v>112.23</v>
      </c>
      <c r="G152" s="3" t="n">
        <f aca="false">IF(C152="",Parámetros!$B$9,IFERROR(VLOOKUP(C152,Parámetros!$A$20:$B$23,2,FALSE()),Parámetros!$B$9))</f>
        <v>0.14</v>
      </c>
      <c r="H152" s="14" t="n">
        <v>0.21</v>
      </c>
      <c r="I152" s="12" t="n">
        <v>75</v>
      </c>
      <c r="J152" s="13" t="n">
        <f aca="false">ROUNDUP((F152+Parámetros!$C$13)/(1-G152),0)</f>
        <v>160</v>
      </c>
      <c r="K152" s="13" t="n">
        <f aca="false">ROUNDUP((F152+Parámetros!$C$14)/(1-G152),0)</f>
        <v>166</v>
      </c>
      <c r="L152" s="13" t="n">
        <f aca="false">ROUNDUP((F152+Parámetros!$C$15)/(1-G152),0)</f>
        <v>174</v>
      </c>
      <c r="M152" s="13" t="n">
        <f aca="false">MAX(ROUNDUP((F152+I152)/(1-G152),0),Parámetros!$B$7)</f>
        <v>299</v>
      </c>
      <c r="N152" s="12" t="n">
        <v>78.68</v>
      </c>
      <c r="O152" s="12" t="n">
        <v>56.05</v>
      </c>
      <c r="P152" s="13" t="n">
        <f aca="false">Parámetros!$B$6</f>
        <v>1</v>
      </c>
      <c r="Q152" s="13" t="n">
        <f aca="false">IF(AND(ISNUMBER(O152),O152-P152&gt;=Parámetros!$B$7),M152,IF(J152&lt;Parámetros!$B$13,J152,IF(K152&lt;Parámetros!$B$14,K152,IF(L152&lt;Parámetros!$B$15,L152,M152))))</f>
        <v>174</v>
      </c>
      <c r="R152" s="13" t="n">
        <f aca="false">IF(AND(ISNUMBER(O152),O152-P152&gt;=Q152),O152-P152,Q152)</f>
        <v>174</v>
      </c>
      <c r="S152" s="3" t="n">
        <f aca="false">IF(ISNUMBER(O152),R152/O152-1,"")</f>
        <v>2.10437109723461</v>
      </c>
      <c r="T152" s="13" t="n">
        <f aca="false">VLOOKUP(R152,Parámetros!$A$13:$C$16,3,TRUE())</f>
        <v>37</v>
      </c>
      <c r="U152" s="13" t="n">
        <f aca="false">IF(R152&gt;=Parámetros!$B$7,I152,0)</f>
        <v>0</v>
      </c>
      <c r="V152" s="13" t="n">
        <f aca="false">R152*(1-G152)-T152-U152</f>
        <v>112.64</v>
      </c>
      <c r="W152" s="13" t="n">
        <f aca="false">V152-F152</f>
        <v>0.409999999999982</v>
      </c>
      <c r="X152" s="2" t="s">
        <v>13587</v>
      </c>
      <c r="Y152" s="2"/>
      <c r="Z152" s="13"/>
      <c r="AA152" s="2"/>
    </row>
    <row r="153" customFormat="false" ht="15" hidden="false" customHeight="false" outlineLevel="0" collapsed="false">
      <c r="A153" s="8" t="s">
        <v>1965</v>
      </c>
      <c r="B153" s="10" t="str">
        <f aca="false">'Layout Mercado Libre'!C153</f>
        <v>Hidrasec Racecadotrilo 100 mg 9 Cápsulas</v>
      </c>
      <c r="C153" s="10" t="str">
        <f aca="false">IFERROR(LEFT('Layout Mercado Libre'!E153,FIND(" &gt; ",'Layout Mercado Libre'!E153)-1),"")</f>
        <v>Salud y Equipamiento Médico</v>
      </c>
      <c r="D153" s="12" t="n">
        <v>256.45</v>
      </c>
      <c r="E153" s="13" t="n">
        <f aca="false">Parámetros!$B$5</f>
        <v>4</v>
      </c>
      <c r="F153" s="13" t="n">
        <f aca="false">D153+E153</f>
        <v>260.45</v>
      </c>
      <c r="G153" s="3" t="n">
        <f aca="false">IF(C153="",Parámetros!$B$9,IFERROR(VLOOKUP(C153,Parámetros!$A$20:$B$23,2,FALSE()),Parámetros!$B$9))</f>
        <v>0.14</v>
      </c>
      <c r="H153" s="14" t="n">
        <v>0.14</v>
      </c>
      <c r="I153" s="12" t="n">
        <v>75</v>
      </c>
      <c r="J153" s="13" t="n">
        <f aca="false">ROUNDUP((F153+Parámetros!$C$13)/(1-G153),0)</f>
        <v>332</v>
      </c>
      <c r="K153" s="13" t="n">
        <f aca="false">ROUNDUP((F153+Parámetros!$C$14)/(1-G153),0)</f>
        <v>338</v>
      </c>
      <c r="L153" s="13" t="n">
        <f aca="false">ROUNDUP((F153+Parámetros!$C$15)/(1-G153),0)</f>
        <v>346</v>
      </c>
      <c r="M153" s="13" t="n">
        <f aca="false">MAX(ROUNDUP((F153+I153)/(1-G153),0),Parámetros!$B$7)</f>
        <v>391</v>
      </c>
      <c r="N153" s="12" t="n">
        <v>474.04</v>
      </c>
      <c r="O153" s="12" t="n">
        <v>379</v>
      </c>
      <c r="P153" s="13" t="n">
        <f aca="false">Parámetros!$B$6</f>
        <v>1</v>
      </c>
      <c r="Q153" s="13" t="n">
        <f aca="false">IF(AND(ISNUMBER(O153),O153-P153&gt;=Parámetros!$B$7),M153,IF(J153&lt;Parámetros!$B$13,J153,IF(K153&lt;Parámetros!$B$14,K153,IF(L153&lt;Parámetros!$B$15,L153,M153))))</f>
        <v>391</v>
      </c>
      <c r="R153" s="13" t="n">
        <f aca="false">IF(AND(ISNUMBER(O153),O153-P153&gt;=Q153),O153-P153,Q153)</f>
        <v>391</v>
      </c>
      <c r="S153" s="3" t="n">
        <f aca="false">IF(ISNUMBER(O153),R153/O153-1,"")</f>
        <v>0.0316622691292876</v>
      </c>
      <c r="T153" s="13" t="n">
        <f aca="false">VLOOKUP(R153,Parámetros!$A$13:$C$16,3,TRUE())</f>
        <v>0</v>
      </c>
      <c r="U153" s="13" t="n">
        <f aca="false">IF(R153&gt;=Parámetros!$B$7,I153,0)</f>
        <v>75</v>
      </c>
      <c r="V153" s="13" t="n">
        <f aca="false">R153*(1-G153)-T153-U153</f>
        <v>261.26</v>
      </c>
      <c r="W153" s="13" t="n">
        <f aca="false">V153-F153</f>
        <v>0.810000000000002</v>
      </c>
      <c r="X153" s="2" t="s">
        <v>13588</v>
      </c>
      <c r="Y153" s="2"/>
      <c r="Z153" s="13" t="n">
        <v>377</v>
      </c>
      <c r="AA153" s="2" t="s">
        <v>13519</v>
      </c>
    </row>
    <row r="154" customFormat="false" ht="15" hidden="false" customHeight="false" outlineLevel="0" collapsed="false">
      <c r="A154" s="8" t="s">
        <v>1976</v>
      </c>
      <c r="B154" s="10" t="str">
        <f aca="false">'Layout Mercado Libre'!C154</f>
        <v>Daflon 500 mg Diosmina/Hesperidina 20 Tabletas</v>
      </c>
      <c r="C154" s="10" t="str">
        <f aca="false">IFERROR(LEFT('Layout Mercado Libre'!E154,FIND(" &gt; ",'Layout Mercado Libre'!E154)-1),"")</f>
        <v>Salud y Equipamiento Médico</v>
      </c>
      <c r="D154" s="12" t="n">
        <v>430</v>
      </c>
      <c r="E154" s="13" t="n">
        <f aca="false">Parámetros!$B$5</f>
        <v>4</v>
      </c>
      <c r="F154" s="13" t="n">
        <f aca="false">D154+E154</f>
        <v>434</v>
      </c>
      <c r="G154" s="3" t="n">
        <f aca="false">IF(C154="",Parámetros!$B$9,IFERROR(VLOOKUP(C154,Parámetros!$A$20:$B$23,2,FALSE()),Parámetros!$B$9))</f>
        <v>0.14</v>
      </c>
      <c r="H154" s="14" t="n">
        <v>0.17</v>
      </c>
      <c r="I154" s="12" t="n">
        <v>75</v>
      </c>
      <c r="J154" s="13" t="n">
        <f aca="false">ROUNDUP((F154+Parámetros!$C$13)/(1-G154),0)</f>
        <v>534</v>
      </c>
      <c r="K154" s="13" t="n">
        <f aca="false">ROUNDUP((F154+Parámetros!$C$14)/(1-G154),0)</f>
        <v>540</v>
      </c>
      <c r="L154" s="13" t="n">
        <f aca="false">ROUNDUP((F154+Parámetros!$C$15)/(1-G154),0)</f>
        <v>548</v>
      </c>
      <c r="M154" s="13" t="n">
        <f aca="false">MAX(ROUNDUP((F154+I154)/(1-G154),0),Parámetros!$B$7)</f>
        <v>592</v>
      </c>
      <c r="N154" s="12" t="n">
        <v>721.38</v>
      </c>
      <c r="O154" s="12" t="n">
        <v>499</v>
      </c>
      <c r="P154" s="13" t="n">
        <f aca="false">Parámetros!$B$6</f>
        <v>1</v>
      </c>
      <c r="Q154" s="13" t="n">
        <f aca="false">IF(AND(ISNUMBER(O154),O154-P154&gt;=Parámetros!$B$7),M154,IF(J154&lt;Parámetros!$B$13,J154,IF(K154&lt;Parámetros!$B$14,K154,IF(L154&lt;Parámetros!$B$15,L154,M154))))</f>
        <v>592</v>
      </c>
      <c r="R154" s="13" t="n">
        <f aca="false">IF(AND(ISNUMBER(O154),O154-P154&gt;=Q154),O154-P154,Q154)</f>
        <v>592</v>
      </c>
      <c r="S154" s="3" t="n">
        <f aca="false">IF(ISNUMBER(O154),R154/O154-1,"")</f>
        <v>0.186372745490982</v>
      </c>
      <c r="T154" s="13" t="n">
        <f aca="false">VLOOKUP(R154,Parámetros!$A$13:$C$16,3,TRUE())</f>
        <v>0</v>
      </c>
      <c r="U154" s="13" t="n">
        <f aca="false">IF(R154&gt;=Parámetros!$B$7,I154,0)</f>
        <v>75</v>
      </c>
      <c r="V154" s="13" t="n">
        <f aca="false">R154*(1-G154)-T154-U154</f>
        <v>434.12</v>
      </c>
      <c r="W154" s="13" t="n">
        <f aca="false">V154-F154</f>
        <v>0.120000000000005</v>
      </c>
      <c r="X154" s="2" t="s">
        <v>13521</v>
      </c>
      <c r="Y154" s="2"/>
      <c r="Z154" s="13" t="n">
        <v>701</v>
      </c>
      <c r="AA154" s="2" t="s">
        <v>13523</v>
      </c>
    </row>
    <row r="155" customFormat="false" ht="15" hidden="false" customHeight="false" outlineLevel="0" collapsed="false">
      <c r="A155" s="8" t="s">
        <v>1986</v>
      </c>
      <c r="B155" s="10" t="str">
        <f aca="false">'Layout Mercado Libre'!C155</f>
        <v>Alcohol Etílico Dibar 96° G.L. 1 l Caja con 12 Piezas</v>
      </c>
      <c r="C155" s="10" t="str">
        <f aca="false">IFERROR(LEFT('Layout Mercado Libre'!E155,FIND(" &gt; ",'Layout Mercado Libre'!E155)-1),"")</f>
        <v>Salud y Equipamiento Médico</v>
      </c>
      <c r="D155" s="12" t="n">
        <v>476.49</v>
      </c>
      <c r="E155" s="13" t="n">
        <f aca="false">Parámetros!$B$5</f>
        <v>4</v>
      </c>
      <c r="F155" s="13" t="n">
        <f aca="false">D155+E155</f>
        <v>480.49</v>
      </c>
      <c r="G155" s="3" t="n">
        <f aca="false">IF(C155="",Parámetros!$B$9,IFERROR(VLOOKUP(C155,Parámetros!$A$20:$B$23,2,FALSE()),Parámetros!$B$9))</f>
        <v>0.14</v>
      </c>
      <c r="H155" s="14" t="n">
        <v>14.54</v>
      </c>
      <c r="I155" s="12" t="n">
        <v>150</v>
      </c>
      <c r="J155" s="13" t="n">
        <f aca="false">ROUNDUP((F155+Parámetros!$C$13)/(1-G155),0)</f>
        <v>588</v>
      </c>
      <c r="K155" s="13" t="n">
        <f aca="false">ROUNDUP((F155+Parámetros!$C$14)/(1-G155),0)</f>
        <v>594</v>
      </c>
      <c r="L155" s="13" t="n">
        <f aca="false">ROUNDUP((F155+Parámetros!$C$15)/(1-G155),0)</f>
        <v>602</v>
      </c>
      <c r="M155" s="13" t="n">
        <f aca="false">MAX(ROUNDUP((F155+I155)/(1-G155),0),Parámetros!$B$7)</f>
        <v>734</v>
      </c>
      <c r="N155" s="12"/>
      <c r="O155" s="12"/>
      <c r="P155" s="13" t="n">
        <f aca="false">Parámetros!$B$6</f>
        <v>1</v>
      </c>
      <c r="Q155" s="13" t="n">
        <f aca="false">IF(AND(ISNUMBER(O155),O155-P155&gt;=Parámetros!$B$7),M155,IF(J155&lt;Parámetros!$B$13,J155,IF(K155&lt;Parámetros!$B$14,K155,IF(L155&lt;Parámetros!$B$15,L155,M155))))</f>
        <v>734</v>
      </c>
      <c r="R155" s="13" t="n">
        <f aca="false">IF(AND(ISNUMBER(O155),O155-P155&gt;=Q155),O155-P155,Q155)</f>
        <v>734</v>
      </c>
      <c r="S155" s="3" t="str">
        <f aca="false">IF(ISNUMBER(O155),R155/O155-1,"")</f>
        <v/>
      </c>
      <c r="T155" s="13" t="n">
        <f aca="false">VLOOKUP(R155,Parámetros!$A$13:$C$16,3,TRUE())</f>
        <v>0</v>
      </c>
      <c r="U155" s="13" t="n">
        <f aca="false">IF(R155&gt;=Parámetros!$B$7,I155,0)</f>
        <v>150</v>
      </c>
      <c r="V155" s="13" t="n">
        <f aca="false">R155*(1-G155)-T155-U155</f>
        <v>481.24</v>
      </c>
      <c r="W155" s="13" t="n">
        <f aca="false">V155-F155</f>
        <v>0.75</v>
      </c>
      <c r="X155" s="2" t="s">
        <v>13589</v>
      </c>
      <c r="Y155" s="2"/>
      <c r="Z155" s="13"/>
      <c r="AA155" s="2"/>
    </row>
    <row r="156" customFormat="false" ht="15" hidden="false" customHeight="false" outlineLevel="0" collapsed="false">
      <c r="A156" s="8" t="s">
        <v>2002</v>
      </c>
      <c r="B156" s="10" t="str">
        <f aca="false">'Layout Mercado Libre'!C156</f>
        <v>Unival Sucralfato 1 g/5 ml Suspensión Oral 230 ml</v>
      </c>
      <c r="C156" s="10" t="str">
        <f aca="false">IFERROR(LEFT('Layout Mercado Libre'!E156,FIND(" &gt; ",'Layout Mercado Libre'!E156)-1),"")</f>
        <v>Salud y Equipamiento Médico</v>
      </c>
      <c r="D156" s="12" t="n">
        <v>395.57</v>
      </c>
      <c r="E156" s="13" t="n">
        <f aca="false">Parámetros!$B$5</f>
        <v>4</v>
      </c>
      <c r="F156" s="13" t="n">
        <f aca="false">D156+E156</f>
        <v>399.57</v>
      </c>
      <c r="G156" s="3" t="n">
        <f aca="false">IF(C156="",Parámetros!$B$9,IFERROR(VLOOKUP(C156,Parámetros!$A$20:$B$23,2,FALSE()),Parámetros!$B$9))</f>
        <v>0.14</v>
      </c>
      <c r="H156" s="14" t="n">
        <v>0.33</v>
      </c>
      <c r="I156" s="12" t="n">
        <v>75</v>
      </c>
      <c r="J156" s="13" t="n">
        <f aca="false">ROUNDUP((F156+Parámetros!$C$13)/(1-G156),0)</f>
        <v>494</v>
      </c>
      <c r="K156" s="13" t="n">
        <f aca="false">ROUNDUP((F156+Parámetros!$C$14)/(1-G156),0)</f>
        <v>500</v>
      </c>
      <c r="L156" s="13" t="n">
        <f aca="false">ROUNDUP((F156+Parámetros!$C$15)/(1-G156),0)</f>
        <v>508</v>
      </c>
      <c r="M156" s="13" t="n">
        <f aca="false">MAX(ROUNDUP((F156+I156)/(1-G156),0),Parámetros!$B$7)</f>
        <v>552</v>
      </c>
      <c r="N156" s="12" t="n">
        <v>670.51</v>
      </c>
      <c r="O156" s="12" t="n">
        <v>579</v>
      </c>
      <c r="P156" s="13" t="n">
        <f aca="false">Parámetros!$B$6</f>
        <v>1</v>
      </c>
      <c r="Q156" s="13" t="n">
        <f aca="false">IF(AND(ISNUMBER(O156),O156-P156&gt;=Parámetros!$B$7),M156,IF(J156&lt;Parámetros!$B$13,J156,IF(K156&lt;Parámetros!$B$14,K156,IF(L156&lt;Parámetros!$B$15,L156,M156))))</f>
        <v>552</v>
      </c>
      <c r="R156" s="13" t="n">
        <f aca="false">IF(AND(ISNUMBER(O156),O156-P156&gt;=Q156),O156-P156,Q156)</f>
        <v>578</v>
      </c>
      <c r="S156" s="3" t="n">
        <f aca="false">IF(ISNUMBER(O156),R156/O156-1,"")</f>
        <v>-0.00172711571675299</v>
      </c>
      <c r="T156" s="13" t="n">
        <f aca="false">VLOOKUP(R156,Parámetros!$A$13:$C$16,3,TRUE())</f>
        <v>0</v>
      </c>
      <c r="U156" s="13" t="n">
        <f aca="false">IF(R156&gt;=Parámetros!$B$7,I156,0)</f>
        <v>75</v>
      </c>
      <c r="V156" s="13" t="n">
        <f aca="false">R156*(1-G156)-T156-U156</f>
        <v>422.08</v>
      </c>
      <c r="W156" s="13" t="n">
        <f aca="false">V156-F156</f>
        <v>22.51</v>
      </c>
      <c r="X156" s="2" t="s">
        <v>13590</v>
      </c>
      <c r="Y156" s="2"/>
      <c r="Z156" s="13" t="n">
        <v>413</v>
      </c>
      <c r="AA156" s="2" t="s">
        <v>13523</v>
      </c>
    </row>
    <row r="157" customFormat="false" ht="15" hidden="false" customHeight="false" outlineLevel="0" collapsed="false">
      <c r="A157" s="8" t="s">
        <v>2016</v>
      </c>
      <c r="B157" s="10" t="str">
        <f aca="false">'Layout Mercado Libre'!C157</f>
        <v>Cafiaspirina 500 mg/30 mg 40 Tabletas</v>
      </c>
      <c r="C157" s="10" t="str">
        <f aca="false">IFERROR(LEFT('Layout Mercado Libre'!E157,FIND(" &gt; ",'Layout Mercado Libre'!E157)-1),"")</f>
        <v>Salud y Equipamiento Médico</v>
      </c>
      <c r="D157" s="12" t="n">
        <v>42.05</v>
      </c>
      <c r="E157" s="13" t="n">
        <f aca="false">Parámetros!$B$5</f>
        <v>4</v>
      </c>
      <c r="F157" s="13" t="n">
        <f aca="false">D157+E157</f>
        <v>46.05</v>
      </c>
      <c r="G157" s="3" t="n">
        <f aca="false">IF(C157="",Parámetros!$B$9,IFERROR(VLOOKUP(C157,Parámetros!$A$20:$B$23,2,FALSE()),Parámetros!$B$9))</f>
        <v>0.14</v>
      </c>
      <c r="H157" s="14" t="n">
        <v>0.21</v>
      </c>
      <c r="I157" s="12" t="n">
        <v>75</v>
      </c>
      <c r="J157" s="13" t="n">
        <f aca="false">ROUNDUP((F157+Parámetros!$C$13)/(1-G157),0)</f>
        <v>83</v>
      </c>
      <c r="K157" s="13" t="n">
        <f aca="false">ROUNDUP((F157+Parámetros!$C$14)/(1-G157),0)</f>
        <v>89</v>
      </c>
      <c r="L157" s="13" t="n">
        <f aca="false">ROUNDUP((F157+Parámetros!$C$15)/(1-G157),0)</f>
        <v>97</v>
      </c>
      <c r="M157" s="13" t="n">
        <f aca="false">MAX(ROUNDUP((F157+I157)/(1-G157),0),Parámetros!$B$7)</f>
        <v>299</v>
      </c>
      <c r="N157" s="12" t="n">
        <v>83.05</v>
      </c>
      <c r="O157" s="12" t="n">
        <v>56.16</v>
      </c>
      <c r="P157" s="13" t="n">
        <f aca="false">Parámetros!$B$6</f>
        <v>1</v>
      </c>
      <c r="Q157" s="13" t="n">
        <f aca="false">IF(AND(ISNUMBER(O157),O157-P157&gt;=Parámetros!$B$7),M157,IF(J157&lt;Parámetros!$B$13,J157,IF(K157&lt;Parámetros!$B$14,K157,IF(L157&lt;Parámetros!$B$15,L157,M157))))</f>
        <v>83</v>
      </c>
      <c r="R157" s="13" t="n">
        <f aca="false">IF(AND(ISNUMBER(O157),O157-P157&gt;=Q157),O157-P157,Q157)</f>
        <v>83</v>
      </c>
      <c r="S157" s="3" t="n">
        <f aca="false">IF(ISNUMBER(O157),R157/O157-1,"")</f>
        <v>0.477920227920228</v>
      </c>
      <c r="T157" s="13" t="n">
        <f aca="false">VLOOKUP(R157,Parámetros!$A$13:$C$16,3,TRUE())</f>
        <v>25</v>
      </c>
      <c r="U157" s="13" t="n">
        <f aca="false">IF(R157&gt;=Parámetros!$B$7,I157,0)</f>
        <v>0</v>
      </c>
      <c r="V157" s="13" t="n">
        <f aca="false">R157*(1-G157)-T157-U157</f>
        <v>46.38</v>
      </c>
      <c r="W157" s="13" t="n">
        <f aca="false">V157-F157</f>
        <v>0.329999999999998</v>
      </c>
      <c r="X157" s="2" t="s">
        <v>13591</v>
      </c>
      <c r="Y157" s="2"/>
      <c r="Z157" s="13" t="n">
        <v>67</v>
      </c>
      <c r="AA157" s="2" t="s">
        <v>13519</v>
      </c>
    </row>
    <row r="158" customFormat="false" ht="15" hidden="false" customHeight="false" outlineLevel="0" collapsed="false">
      <c r="A158" s="8" t="s">
        <v>2026</v>
      </c>
      <c r="B158" s="10" t="str">
        <f aca="false">'Layout Mercado Libre'!C158</f>
        <v>Pañales Huggies Supreme Unisex Etapa Recién Nacido 40 Piezas</v>
      </c>
      <c r="C158" s="10" t="str">
        <f aca="false">IFERROR(LEFT('Layout Mercado Libre'!E158,FIND(" &gt; ",'Layout Mercado Libre'!E158)-1),"")</f>
        <v>Bebés</v>
      </c>
      <c r="D158" s="12" t="n">
        <v>145.4</v>
      </c>
      <c r="E158" s="13" t="n">
        <f aca="false">Parámetros!$B$5</f>
        <v>4</v>
      </c>
      <c r="F158" s="13" t="n">
        <f aca="false">D158+E158</f>
        <v>149.4</v>
      </c>
      <c r="G158" s="3" t="n">
        <f aca="false">IF(C158="",Parámetros!$B$9,IFERROR(VLOOKUP(C158,Parámetros!$A$20:$B$23,2,FALSE()),Parámetros!$B$9))</f>
        <v>0.15</v>
      </c>
      <c r="H158" s="14" t="n">
        <v>3.2</v>
      </c>
      <c r="I158" s="12" t="n">
        <v>125</v>
      </c>
      <c r="J158" s="13" t="n">
        <f aca="false">ROUNDUP((F158+Parámetros!$C$13)/(1-G158),0)</f>
        <v>206</v>
      </c>
      <c r="K158" s="13" t="n">
        <f aca="false">ROUNDUP((F158+Parámetros!$C$14)/(1-G158),0)</f>
        <v>212</v>
      </c>
      <c r="L158" s="13" t="n">
        <f aca="false">ROUNDUP((F158+Parámetros!$C$15)/(1-G158),0)</f>
        <v>220</v>
      </c>
      <c r="M158" s="13" t="n">
        <f aca="false">MAX(ROUNDUP((F158+I158)/(1-G158),0),Parámetros!$B$7)</f>
        <v>323</v>
      </c>
      <c r="N158" s="12" t="n">
        <v>405.16</v>
      </c>
      <c r="O158" s="12" t="n">
        <v>221.34</v>
      </c>
      <c r="P158" s="13" t="n">
        <f aca="false">Parámetros!$B$6</f>
        <v>1</v>
      </c>
      <c r="Q158" s="13" t="n">
        <f aca="false">IF(AND(ISNUMBER(O158),O158-P158&gt;=Parámetros!$B$7),M158,IF(J158&lt;Parámetros!$B$13,J158,IF(K158&lt;Parámetros!$B$14,K158,IF(L158&lt;Parámetros!$B$15,L158,M158))))</f>
        <v>220</v>
      </c>
      <c r="R158" s="13" t="n">
        <f aca="false">IF(AND(ISNUMBER(O158),O158-P158&gt;=Q158),O158-P158,Q158)</f>
        <v>220.34</v>
      </c>
      <c r="S158" s="3" t="n">
        <f aca="false">IF(ISNUMBER(O158),R158/O158-1,"")</f>
        <v>-0.00451793620674079</v>
      </c>
      <c r="T158" s="13" t="n">
        <f aca="false">VLOOKUP(R158,Parámetros!$A$13:$C$16,3,TRUE())</f>
        <v>37</v>
      </c>
      <c r="U158" s="13" t="n">
        <f aca="false">IF(R158&gt;=Parámetros!$B$7,I158,0)</f>
        <v>0</v>
      </c>
      <c r="V158" s="13" t="n">
        <f aca="false">R158*(1-G158)-T158-U158</f>
        <v>150.289</v>
      </c>
      <c r="W158" s="13" t="n">
        <f aca="false">V158-F158</f>
        <v>0.888999999999982</v>
      </c>
      <c r="X158" s="2" t="s">
        <v>13510</v>
      </c>
      <c r="Y158" s="2"/>
      <c r="Z158" s="13" t="n">
        <v>219</v>
      </c>
      <c r="AA158" s="2" t="s">
        <v>13504</v>
      </c>
    </row>
    <row r="159" customFormat="false" ht="15" hidden="false" customHeight="false" outlineLevel="0" collapsed="false">
      <c r="A159" s="8" t="s">
        <v>2035</v>
      </c>
      <c r="B159" s="10" t="str">
        <f aca="false">'Layout Mercado Libre'!C159</f>
        <v>Regenesis Max Omega 3 Ácido Fólico 30 Cápsulas</v>
      </c>
      <c r="C159" s="10" t="str">
        <f aca="false">IFERROR(LEFT('Layout Mercado Libre'!E159,FIND(" &gt; ",'Layout Mercado Libre'!E159)-1),"")</f>
        <v>Salud y Equipamiento Médico</v>
      </c>
      <c r="D159" s="12" t="n">
        <v>383.76</v>
      </c>
      <c r="E159" s="13" t="n">
        <f aca="false">Parámetros!$B$5</f>
        <v>4</v>
      </c>
      <c r="F159" s="13" t="n">
        <f aca="false">D159+E159</f>
        <v>387.76</v>
      </c>
      <c r="G159" s="3" t="n">
        <f aca="false">IF(C159="",Parámetros!$B$9,IFERROR(VLOOKUP(C159,Parámetros!$A$20:$B$23,2,FALSE()),Parámetros!$B$9))</f>
        <v>0.14</v>
      </c>
      <c r="H159" s="14" t="n">
        <v>0.19</v>
      </c>
      <c r="I159" s="12" t="n">
        <v>75</v>
      </c>
      <c r="J159" s="13" t="n">
        <f aca="false">ROUNDUP((F159+Parámetros!$C$13)/(1-G159),0)</f>
        <v>480</v>
      </c>
      <c r="K159" s="13" t="n">
        <f aca="false">ROUNDUP((F159+Parámetros!$C$14)/(1-G159),0)</f>
        <v>486</v>
      </c>
      <c r="L159" s="13" t="n">
        <f aca="false">ROUNDUP((F159+Parámetros!$C$15)/(1-G159),0)</f>
        <v>494</v>
      </c>
      <c r="M159" s="13" t="n">
        <f aca="false">MAX(ROUNDUP((F159+I159)/(1-G159),0),Parámetros!$B$7)</f>
        <v>539</v>
      </c>
      <c r="N159" s="12" t="n">
        <v>776.15</v>
      </c>
      <c r="O159" s="12" t="n">
        <v>636.05</v>
      </c>
      <c r="P159" s="13" t="n">
        <f aca="false">Parámetros!$B$6</f>
        <v>1</v>
      </c>
      <c r="Q159" s="13" t="n">
        <f aca="false">IF(AND(ISNUMBER(O159),O159-P159&gt;=Parámetros!$B$7),M159,IF(J159&lt;Parámetros!$B$13,J159,IF(K159&lt;Parámetros!$B$14,K159,IF(L159&lt;Parámetros!$B$15,L159,M159))))</f>
        <v>539</v>
      </c>
      <c r="R159" s="13" t="n">
        <f aca="false">IF(AND(ISNUMBER(O159),O159-P159&gt;=Q159),O159-P159,Q159)</f>
        <v>635.05</v>
      </c>
      <c r="S159" s="3" t="n">
        <f aca="false">IF(ISNUMBER(O159),R159/O159-1,"")</f>
        <v>-0.00157220344312559</v>
      </c>
      <c r="T159" s="13" t="n">
        <f aca="false">VLOOKUP(R159,Parámetros!$A$13:$C$16,3,TRUE())</f>
        <v>0</v>
      </c>
      <c r="U159" s="13" t="n">
        <f aca="false">IF(R159&gt;=Parámetros!$B$7,I159,0)</f>
        <v>75</v>
      </c>
      <c r="V159" s="13" t="n">
        <f aca="false">R159*(1-G159)-T159-U159</f>
        <v>471.143</v>
      </c>
      <c r="W159" s="13" t="n">
        <f aca="false">V159-F159</f>
        <v>83.3829999999999</v>
      </c>
      <c r="X159" s="2" t="s">
        <v>13514</v>
      </c>
      <c r="Y159" s="2"/>
      <c r="Z159" s="13" t="n">
        <v>472</v>
      </c>
      <c r="AA159" s="2" t="s">
        <v>13519</v>
      </c>
    </row>
    <row r="160" customFormat="false" ht="15" hidden="false" customHeight="false" outlineLevel="0" collapsed="false">
      <c r="A160" s="8" t="s">
        <v>2052</v>
      </c>
      <c r="B160" s="10" t="str">
        <f aca="false">'Layout Mercado Libre'!C160</f>
        <v>Reumophan Clorzoxazona/Ketoprofeno 250/50 mg 20 Tabletas</v>
      </c>
      <c r="C160" s="10" t="str">
        <f aca="false">IFERROR(LEFT('Layout Mercado Libre'!E160,FIND(" &gt; ",'Layout Mercado Libre'!E160)-1),"")</f>
        <v>Salud y Equipamiento Médico</v>
      </c>
      <c r="D160" s="12" t="n">
        <v>105</v>
      </c>
      <c r="E160" s="13" t="n">
        <f aca="false">Parámetros!$B$5</f>
        <v>4</v>
      </c>
      <c r="F160" s="13" t="n">
        <f aca="false">D160+E160</f>
        <v>109</v>
      </c>
      <c r="G160" s="3" t="n">
        <f aca="false">IF(C160="",Parámetros!$B$9,IFERROR(VLOOKUP(C160,Parámetros!$A$20:$B$23,2,FALSE()),Parámetros!$B$9))</f>
        <v>0.14</v>
      </c>
      <c r="H160" s="14" t="n">
        <v>0.17</v>
      </c>
      <c r="I160" s="12" t="n">
        <v>75</v>
      </c>
      <c r="J160" s="13" t="n">
        <f aca="false">ROUNDUP((F160+Parámetros!$C$13)/(1-G160),0)</f>
        <v>156</v>
      </c>
      <c r="K160" s="13" t="n">
        <f aca="false">ROUNDUP((F160+Parámetros!$C$14)/(1-G160),0)</f>
        <v>162</v>
      </c>
      <c r="L160" s="13" t="n">
        <f aca="false">ROUNDUP((F160+Parámetros!$C$15)/(1-G160),0)</f>
        <v>170</v>
      </c>
      <c r="M160" s="13" t="n">
        <f aca="false">MAX(ROUNDUP((F160+I160)/(1-G160),0),Parámetros!$B$7)</f>
        <v>299</v>
      </c>
      <c r="N160" s="12" t="n">
        <v>287.93</v>
      </c>
      <c r="O160" s="12" t="n">
        <v>219</v>
      </c>
      <c r="P160" s="13" t="n">
        <f aca="false">Parámetros!$B$6</f>
        <v>1</v>
      </c>
      <c r="Q160" s="13" t="n">
        <f aca="false">IF(AND(ISNUMBER(O160),O160-P160&gt;=Parámetros!$B$7),M160,IF(J160&lt;Parámetros!$B$13,J160,IF(K160&lt;Parámetros!$B$14,K160,IF(L160&lt;Parámetros!$B$15,L160,M160))))</f>
        <v>170</v>
      </c>
      <c r="R160" s="13" t="n">
        <f aca="false">IF(AND(ISNUMBER(O160),O160-P160&gt;=Q160),O160-P160,Q160)</f>
        <v>218</v>
      </c>
      <c r="S160" s="3" t="n">
        <f aca="false">IF(ISNUMBER(O160),R160/O160-1,"")</f>
        <v>-0.00456621004566216</v>
      </c>
      <c r="T160" s="13" t="n">
        <f aca="false">VLOOKUP(R160,Parámetros!$A$13:$C$16,3,TRUE())</f>
        <v>37</v>
      </c>
      <c r="U160" s="13" t="n">
        <f aca="false">IF(R160&gt;=Parámetros!$B$7,I160,0)</f>
        <v>0</v>
      </c>
      <c r="V160" s="13" t="n">
        <f aca="false">R160*(1-G160)-T160-U160</f>
        <v>150.48</v>
      </c>
      <c r="W160" s="13" t="n">
        <f aca="false">V160-F160</f>
        <v>41.48</v>
      </c>
      <c r="X160" s="2" t="s">
        <v>13521</v>
      </c>
      <c r="Y160" s="2"/>
      <c r="Z160" s="13" t="n">
        <v>202</v>
      </c>
      <c r="AA160" s="2" t="s">
        <v>13523</v>
      </c>
    </row>
    <row r="161" customFormat="false" ht="15" hidden="false" customHeight="false" outlineLevel="0" collapsed="false">
      <c r="A161" s="8" t="s">
        <v>2065</v>
      </c>
      <c r="B161" s="10" t="str">
        <f aca="false">'Layout Mercado Libre'!C161</f>
        <v>Sedalmerck Paracetamol 500 mg 10 Sobres con 4 Tabletas</v>
      </c>
      <c r="C161" s="10" t="str">
        <f aca="false">IFERROR(LEFT('Layout Mercado Libre'!E161,FIND(" &gt; ",'Layout Mercado Libre'!E161)-1),"")</f>
        <v>Salud y Equipamiento Médico</v>
      </c>
      <c r="D161" s="12" t="n">
        <v>128.41</v>
      </c>
      <c r="E161" s="13" t="n">
        <f aca="false">Parámetros!$B$5</f>
        <v>4</v>
      </c>
      <c r="F161" s="13" t="n">
        <f aca="false">D161+E161</f>
        <v>132.41</v>
      </c>
      <c r="G161" s="3" t="n">
        <f aca="false">IF(C161="",Parámetros!$B$9,IFERROR(VLOOKUP(C161,Parámetros!$A$20:$B$23,2,FALSE()),Parámetros!$B$9))</f>
        <v>0.14</v>
      </c>
      <c r="H161" s="14" t="n">
        <v>0.21</v>
      </c>
      <c r="I161" s="12" t="n">
        <v>75</v>
      </c>
      <c r="J161" s="13" t="n">
        <f aca="false">ROUNDUP((F161+Parámetros!$C$13)/(1-G161),0)</f>
        <v>184</v>
      </c>
      <c r="K161" s="13" t="n">
        <f aca="false">ROUNDUP((F161+Parámetros!$C$14)/(1-G161),0)</f>
        <v>189</v>
      </c>
      <c r="L161" s="13" t="n">
        <f aca="false">ROUNDUP((F161+Parámetros!$C$15)/(1-G161),0)</f>
        <v>197</v>
      </c>
      <c r="M161" s="13" t="n">
        <f aca="false">MAX(ROUNDUP((F161+I161)/(1-G161),0),Parámetros!$B$7)</f>
        <v>299</v>
      </c>
      <c r="N161" s="12" t="n">
        <v>371.95</v>
      </c>
      <c r="O161" s="12" t="n">
        <v>356.2</v>
      </c>
      <c r="P161" s="13" t="n">
        <f aca="false">Parámetros!$B$6</f>
        <v>1</v>
      </c>
      <c r="Q161" s="13" t="n">
        <f aca="false">IF(AND(ISNUMBER(O161),O161-P161&gt;=Parámetros!$B$7),M161,IF(J161&lt;Parámetros!$B$13,J161,IF(K161&lt;Parámetros!$B$14,K161,IF(L161&lt;Parámetros!$B$15,L161,M161))))</f>
        <v>299</v>
      </c>
      <c r="R161" s="13" t="n">
        <f aca="false">IF(AND(ISNUMBER(O161),O161-P161&gt;=Q161),O161-P161,Q161)</f>
        <v>355.2</v>
      </c>
      <c r="S161" s="3" t="n">
        <f aca="false">IF(ISNUMBER(O161),R161/O161-1,"")</f>
        <v>-0.00280741156653563</v>
      </c>
      <c r="T161" s="13" t="n">
        <f aca="false">VLOOKUP(R161,Parámetros!$A$13:$C$16,3,TRUE())</f>
        <v>0</v>
      </c>
      <c r="U161" s="13" t="n">
        <f aca="false">IF(R161&gt;=Parámetros!$B$7,I161,0)</f>
        <v>75</v>
      </c>
      <c r="V161" s="13" t="n">
        <f aca="false">R161*(1-G161)-T161-U161</f>
        <v>230.472</v>
      </c>
      <c r="W161" s="13" t="n">
        <f aca="false">V161-F161</f>
        <v>98.062</v>
      </c>
      <c r="X161" s="2" t="s">
        <v>13591</v>
      </c>
      <c r="Y161" s="2"/>
      <c r="Z161" s="13" t="n">
        <v>176</v>
      </c>
      <c r="AA161" s="2" t="s">
        <v>13526</v>
      </c>
    </row>
    <row r="162" customFormat="false" ht="15" hidden="false" customHeight="false" outlineLevel="0" collapsed="false">
      <c r="A162" s="8" t="s">
        <v>2078</v>
      </c>
      <c r="B162" s="10" t="str">
        <f aca="false">'Layout Mercado Libre'!C162</f>
        <v>Bepanthen Pomada Regeneradora Multiusos Dexpantenol 5% 30 g</v>
      </c>
      <c r="C162" s="10" t="str">
        <f aca="false">IFERROR(LEFT('Layout Mercado Libre'!E162,FIND(" &gt; ",'Layout Mercado Libre'!E162)-1),"")</f>
        <v>Salud y Equipamiento Médico</v>
      </c>
      <c r="D162" s="12" t="n">
        <v>64.37</v>
      </c>
      <c r="E162" s="13" t="n">
        <f aca="false">Parámetros!$B$5</f>
        <v>4</v>
      </c>
      <c r="F162" s="13" t="n">
        <f aca="false">D162+E162</f>
        <v>68.37</v>
      </c>
      <c r="G162" s="3" t="n">
        <f aca="false">IF(C162="",Parámetros!$B$9,IFERROR(VLOOKUP(C162,Parámetros!$A$20:$B$23,2,FALSE()),Parámetros!$B$9))</f>
        <v>0.14</v>
      </c>
      <c r="H162" s="14" t="n">
        <v>0.08</v>
      </c>
      <c r="I162" s="12" t="n">
        <v>75</v>
      </c>
      <c r="J162" s="13" t="n">
        <f aca="false">ROUNDUP((F162+Parámetros!$C$13)/(1-G162),0)</f>
        <v>109</v>
      </c>
      <c r="K162" s="13" t="n">
        <f aca="false">ROUNDUP((F162+Parámetros!$C$14)/(1-G162),0)</f>
        <v>115</v>
      </c>
      <c r="L162" s="13" t="n">
        <f aca="false">ROUNDUP((F162+Parámetros!$C$15)/(1-G162),0)</f>
        <v>123</v>
      </c>
      <c r="M162" s="13" t="n">
        <f aca="false">MAX(ROUNDUP((F162+I162)/(1-G162),0),Parámetros!$B$7)</f>
        <v>299</v>
      </c>
      <c r="N162" s="12" t="n">
        <v>106.91</v>
      </c>
      <c r="O162" s="12" t="n">
        <v>68</v>
      </c>
      <c r="P162" s="13" t="n">
        <f aca="false">Parámetros!$B$6</f>
        <v>1</v>
      </c>
      <c r="Q162" s="13" t="n">
        <f aca="false">IF(AND(ISNUMBER(O162),O162-P162&gt;=Parámetros!$B$7),M162,IF(J162&lt;Parámetros!$B$13,J162,IF(K162&lt;Parámetros!$B$14,K162,IF(L162&lt;Parámetros!$B$15,L162,M162))))</f>
        <v>115</v>
      </c>
      <c r="R162" s="13" t="n">
        <f aca="false">IF(AND(ISNUMBER(O162),O162-P162&gt;=Q162),O162-P162,Q162)</f>
        <v>115</v>
      </c>
      <c r="S162" s="3" t="n">
        <f aca="false">IF(ISNUMBER(O162),R162/O162-1,"")</f>
        <v>0.691176470588235</v>
      </c>
      <c r="T162" s="13" t="n">
        <f aca="false">VLOOKUP(R162,Parámetros!$A$13:$C$16,3,TRUE())</f>
        <v>30</v>
      </c>
      <c r="U162" s="13" t="n">
        <f aca="false">IF(R162&gt;=Parámetros!$B$7,I162,0)</f>
        <v>0</v>
      </c>
      <c r="V162" s="13" t="n">
        <f aca="false">R162*(1-G162)-T162-U162</f>
        <v>68.9</v>
      </c>
      <c r="W162" s="13" t="n">
        <f aca="false">V162-F162</f>
        <v>0.529999999999987</v>
      </c>
      <c r="X162" s="2" t="s">
        <v>13582</v>
      </c>
      <c r="Y162" s="2"/>
      <c r="Z162" s="13" t="n">
        <v>72.5</v>
      </c>
      <c r="AA162" s="2" t="s">
        <v>13523</v>
      </c>
    </row>
    <row r="163" customFormat="false" ht="15" hidden="false" customHeight="false" outlineLevel="0" collapsed="false">
      <c r="A163" s="8" t="s">
        <v>2092</v>
      </c>
      <c r="B163" s="10" t="str">
        <f aca="false">'Layout Mercado Libre'!C163</f>
        <v>Cefaxona I.M. Ceftriaxona 1 g Solución Inyectable</v>
      </c>
      <c r="C163" s="10" t="str">
        <f aca="false">IFERROR(LEFT('Layout Mercado Libre'!E163,FIND(" &gt; ",'Layout Mercado Libre'!E163)-1),"")</f>
        <v>Salud y Equipamiento Médico</v>
      </c>
      <c r="D163" s="12" t="n">
        <v>146.07</v>
      </c>
      <c r="E163" s="13" t="n">
        <f aca="false">Parámetros!$B$5</f>
        <v>4</v>
      </c>
      <c r="F163" s="13" t="n">
        <f aca="false">D163+E163</f>
        <v>150.07</v>
      </c>
      <c r="G163" s="3" t="n">
        <f aca="false">IF(C163="",Parámetros!$B$9,IFERROR(VLOOKUP(C163,Parámetros!$A$20:$B$23,2,FALSE()),Parámetros!$B$9))</f>
        <v>0.14</v>
      </c>
      <c r="H163" s="14" t="n">
        <v>0.05</v>
      </c>
      <c r="I163" s="12" t="n">
        <v>75</v>
      </c>
      <c r="J163" s="13" t="n">
        <f aca="false">ROUNDUP((F163+Parámetros!$C$13)/(1-G163),0)</f>
        <v>204</v>
      </c>
      <c r="K163" s="13" t="n">
        <f aca="false">ROUNDUP((F163+Parámetros!$C$14)/(1-G163),0)</f>
        <v>210</v>
      </c>
      <c r="L163" s="13" t="n">
        <f aca="false">ROUNDUP((F163+Parámetros!$C$15)/(1-G163),0)</f>
        <v>218</v>
      </c>
      <c r="M163" s="13" t="n">
        <f aca="false">MAX(ROUNDUP((F163+I163)/(1-G163),0),Parámetros!$B$7)</f>
        <v>299</v>
      </c>
      <c r="N163" s="12" t="n">
        <v>417.43</v>
      </c>
      <c r="O163" s="12" t="n">
        <v>480</v>
      </c>
      <c r="P163" s="13" t="n">
        <f aca="false">Parámetros!$B$6</f>
        <v>1</v>
      </c>
      <c r="Q163" s="13" t="n">
        <f aca="false">IF(AND(ISNUMBER(O163),O163-P163&gt;=Parámetros!$B$7),M163,IF(J163&lt;Parámetros!$B$13,J163,IF(K163&lt;Parámetros!$B$14,K163,IF(L163&lt;Parámetros!$B$15,L163,M163))))</f>
        <v>299</v>
      </c>
      <c r="R163" s="13" t="n">
        <f aca="false">IF(AND(ISNUMBER(O163),O163-P163&gt;=Q163),O163-P163,Q163)</f>
        <v>479</v>
      </c>
      <c r="S163" s="3" t="n">
        <f aca="false">IF(ISNUMBER(O163),R163/O163-1,"")</f>
        <v>-0.00208333333333333</v>
      </c>
      <c r="T163" s="13" t="n">
        <f aca="false">VLOOKUP(R163,Parámetros!$A$13:$C$16,3,TRUE())</f>
        <v>0</v>
      </c>
      <c r="U163" s="13" t="n">
        <f aca="false">IF(R163&gt;=Parámetros!$B$7,I163,0)</f>
        <v>75</v>
      </c>
      <c r="V163" s="13" t="n">
        <f aca="false">R163*(1-G163)-T163-U163</f>
        <v>336.94</v>
      </c>
      <c r="W163" s="13" t="n">
        <f aca="false">V163-F163</f>
        <v>186.87</v>
      </c>
      <c r="X163" s="2" t="s">
        <v>13592</v>
      </c>
      <c r="Y163" s="2"/>
      <c r="Z163" s="13" t="n">
        <v>477</v>
      </c>
      <c r="AA163" s="2" t="s">
        <v>13515</v>
      </c>
    </row>
    <row r="164" customFormat="false" ht="15" hidden="false" customHeight="false" outlineLevel="0" collapsed="false">
      <c r="A164" s="8" t="s">
        <v>2106</v>
      </c>
      <c r="B164" s="10" t="str">
        <f aca="false">'Layout Mercado Libre'!C164</f>
        <v>XL-3 VR Antigripal 375 mg/50 mg/3 mg 24 Tabletas</v>
      </c>
      <c r="C164" s="10" t="str">
        <f aca="false">IFERROR(LEFT('Layout Mercado Libre'!E164,FIND(" &gt; ",'Layout Mercado Libre'!E164)-1),"")</f>
        <v>Salud y Equipamiento Médico</v>
      </c>
      <c r="D164" s="12" t="n">
        <v>93.01</v>
      </c>
      <c r="E164" s="13" t="n">
        <f aca="false">Parámetros!$B$5</f>
        <v>4</v>
      </c>
      <c r="F164" s="13" t="n">
        <f aca="false">D164+E164</f>
        <v>97.01</v>
      </c>
      <c r="G164" s="3" t="n">
        <f aca="false">IF(C164="",Parámetros!$B$9,IFERROR(VLOOKUP(C164,Parámetros!$A$20:$B$23,2,FALSE()),Parámetros!$B$9))</f>
        <v>0.14</v>
      </c>
      <c r="H164" s="14" t="n">
        <v>0.17</v>
      </c>
      <c r="I164" s="12" t="n">
        <v>75</v>
      </c>
      <c r="J164" s="13" t="n">
        <f aca="false">ROUNDUP((F164+Parámetros!$C$13)/(1-G164),0)</f>
        <v>142</v>
      </c>
      <c r="K164" s="13" t="n">
        <f aca="false">ROUNDUP((F164+Parámetros!$C$14)/(1-G164),0)</f>
        <v>148</v>
      </c>
      <c r="L164" s="13" t="n">
        <f aca="false">ROUNDUP((F164+Parámetros!$C$15)/(1-G164),0)</f>
        <v>156</v>
      </c>
      <c r="M164" s="13" t="n">
        <f aca="false">MAX(ROUNDUP((F164+I164)/(1-G164),0),Parámetros!$B$7)</f>
        <v>299</v>
      </c>
      <c r="N164" s="12" t="n">
        <v>215.24</v>
      </c>
      <c r="O164" s="12" t="n">
        <v>233.37</v>
      </c>
      <c r="P164" s="13" t="n">
        <f aca="false">Parámetros!$B$6</f>
        <v>1</v>
      </c>
      <c r="Q164" s="13" t="n">
        <f aca="false">IF(AND(ISNUMBER(O164),O164-P164&gt;=Parámetros!$B$7),M164,IF(J164&lt;Parámetros!$B$13,J164,IF(K164&lt;Parámetros!$B$14,K164,IF(L164&lt;Parámetros!$B$15,L164,M164))))</f>
        <v>148</v>
      </c>
      <c r="R164" s="13" t="n">
        <f aca="false">IF(AND(ISNUMBER(O164),O164-P164&gt;=Q164),O164-P164,Q164)</f>
        <v>232.37</v>
      </c>
      <c r="S164" s="3" t="n">
        <f aca="false">IF(ISNUMBER(O164),R164/O164-1,"")</f>
        <v>-0.00428504092214077</v>
      </c>
      <c r="T164" s="13" t="n">
        <f aca="false">VLOOKUP(R164,Parámetros!$A$13:$C$16,3,TRUE())</f>
        <v>37</v>
      </c>
      <c r="U164" s="13" t="n">
        <f aca="false">IF(R164&gt;=Parámetros!$B$7,I164,0)</f>
        <v>0</v>
      </c>
      <c r="V164" s="13" t="n">
        <f aca="false">R164*(1-G164)-T164-U164</f>
        <v>162.8382</v>
      </c>
      <c r="W164" s="13" t="n">
        <f aca="false">V164-F164</f>
        <v>65.8282</v>
      </c>
      <c r="X164" s="2" t="s">
        <v>13593</v>
      </c>
      <c r="Y164" s="2"/>
      <c r="Z164" s="13" t="n">
        <v>139</v>
      </c>
      <c r="AA164" s="2" t="s">
        <v>13519</v>
      </c>
    </row>
    <row r="165" customFormat="false" ht="15" hidden="false" customHeight="false" outlineLevel="0" collapsed="false">
      <c r="A165" s="8" t="s">
        <v>2118</v>
      </c>
      <c r="B165" s="10" t="str">
        <f aca="false">'Layout Mercado Libre'!C165</f>
        <v>Italdermol Gasas Crema Triticum Vulgare 150 mg/g 10 Piezas</v>
      </c>
      <c r="C165" s="10" t="str">
        <f aca="false">IFERROR(LEFT('Layout Mercado Libre'!E165,FIND(" &gt; ",'Layout Mercado Libre'!E165)-1),"")</f>
        <v>Salud y Equipamiento Médico</v>
      </c>
      <c r="D165" s="12" t="n">
        <v>714.33</v>
      </c>
      <c r="E165" s="13" t="n">
        <f aca="false">Parámetros!$B$5</f>
        <v>4</v>
      </c>
      <c r="F165" s="13" t="n">
        <f aca="false">D165+E165</f>
        <v>718.33</v>
      </c>
      <c r="G165" s="3" t="n">
        <f aca="false">IF(C165="",Parámetros!$B$9,IFERROR(VLOOKUP(C165,Parámetros!$A$20:$B$23,2,FALSE()),Parámetros!$B$9))</f>
        <v>0.14</v>
      </c>
      <c r="H165" s="14" t="n">
        <v>0.18</v>
      </c>
      <c r="I165" s="12" t="n">
        <v>75</v>
      </c>
      <c r="J165" s="13" t="n">
        <f aca="false">ROUNDUP((F165+Parámetros!$C$13)/(1-G165),0)</f>
        <v>865</v>
      </c>
      <c r="K165" s="13" t="n">
        <f aca="false">ROUNDUP((F165+Parámetros!$C$14)/(1-G165),0)</f>
        <v>871</v>
      </c>
      <c r="L165" s="13" t="n">
        <f aca="false">ROUNDUP((F165+Parámetros!$C$15)/(1-G165),0)</f>
        <v>879</v>
      </c>
      <c r="M165" s="13" t="n">
        <f aca="false">MAX(ROUNDUP((F165+I165)/(1-G165),0),Parámetros!$B$7)</f>
        <v>923</v>
      </c>
      <c r="N165" s="12" t="n">
        <v>1230.08</v>
      </c>
      <c r="O165" s="12" t="n">
        <v>1020.35</v>
      </c>
      <c r="P165" s="13" t="n">
        <f aca="false">Parámetros!$B$6</f>
        <v>1</v>
      </c>
      <c r="Q165" s="13" t="n">
        <f aca="false">IF(AND(ISNUMBER(O165),O165-P165&gt;=Parámetros!$B$7),M165,IF(J165&lt;Parámetros!$B$13,J165,IF(K165&lt;Parámetros!$B$14,K165,IF(L165&lt;Parámetros!$B$15,L165,M165))))</f>
        <v>923</v>
      </c>
      <c r="R165" s="13" t="n">
        <f aca="false">IF(AND(ISNUMBER(O165),O165-P165&gt;=Q165),O165-P165,Q165)</f>
        <v>1019.35</v>
      </c>
      <c r="S165" s="3" t="n">
        <f aca="false">IF(ISNUMBER(O165),R165/O165-1,"")</f>
        <v>-0.000980055863184171</v>
      </c>
      <c r="T165" s="13" t="n">
        <f aca="false">VLOOKUP(R165,Parámetros!$A$13:$C$16,3,TRUE())</f>
        <v>0</v>
      </c>
      <c r="U165" s="13" t="n">
        <f aca="false">IF(R165&gt;=Parámetros!$B$7,I165,0)</f>
        <v>75</v>
      </c>
      <c r="V165" s="13" t="n">
        <f aca="false">R165*(1-G165)-T165-U165</f>
        <v>801.641</v>
      </c>
      <c r="W165" s="13" t="n">
        <f aca="false">V165-F165</f>
        <v>83.3109999999999</v>
      </c>
      <c r="X165" s="2" t="s">
        <v>13594</v>
      </c>
      <c r="Y165" s="2"/>
      <c r="Z165" s="13" t="n">
        <v>896</v>
      </c>
      <c r="AA165" s="2" t="s">
        <v>13523</v>
      </c>
    </row>
    <row r="166" customFormat="false" ht="15" hidden="false" customHeight="false" outlineLevel="0" collapsed="false">
      <c r="A166" s="8" t="s">
        <v>2133</v>
      </c>
      <c r="B166" s="10" t="str">
        <f aca="false">'Layout Mercado Libre'!C166</f>
        <v>Flumil Gotas Aminofenazona Bufenina Difenilpiralina 25 ml</v>
      </c>
      <c r="C166" s="10" t="str">
        <f aca="false">IFERROR(LEFT('Layout Mercado Libre'!E166,FIND(" &gt; ",'Layout Mercado Libre'!E166)-1),"")</f>
        <v>Salud y Equipamiento Médico</v>
      </c>
      <c r="D166" s="12" t="n">
        <v>311.1</v>
      </c>
      <c r="E166" s="13" t="n">
        <f aca="false">Parámetros!$B$5</f>
        <v>4</v>
      </c>
      <c r="F166" s="13" t="n">
        <f aca="false">D166+E166</f>
        <v>315.1</v>
      </c>
      <c r="G166" s="3" t="n">
        <f aca="false">IF(C166="",Parámetros!$B$9,IFERROR(VLOOKUP(C166,Parámetros!$A$20:$B$23,2,FALSE()),Parámetros!$B$9))</f>
        <v>0.14</v>
      </c>
      <c r="H166" s="14" t="n">
        <v>0.08</v>
      </c>
      <c r="I166" s="12" t="n">
        <v>75</v>
      </c>
      <c r="J166" s="13" t="n">
        <f aca="false">ROUNDUP((F166+Parámetros!$C$13)/(1-G166),0)</f>
        <v>396</v>
      </c>
      <c r="K166" s="13" t="n">
        <f aca="false">ROUNDUP((F166+Parámetros!$C$14)/(1-G166),0)</f>
        <v>402</v>
      </c>
      <c r="L166" s="13" t="n">
        <f aca="false">ROUNDUP((F166+Parámetros!$C$15)/(1-G166),0)</f>
        <v>410</v>
      </c>
      <c r="M166" s="13" t="n">
        <f aca="false">MAX(ROUNDUP((F166+I166)/(1-G166),0),Parámetros!$B$7)</f>
        <v>454</v>
      </c>
      <c r="N166" s="12" t="n">
        <v>578.85</v>
      </c>
      <c r="O166" s="12" t="n">
        <v>538.56</v>
      </c>
      <c r="P166" s="13" t="n">
        <f aca="false">Parámetros!$B$6</f>
        <v>1</v>
      </c>
      <c r="Q166" s="13" t="n">
        <f aca="false">IF(AND(ISNUMBER(O166),O166-P166&gt;=Parámetros!$B$7),M166,IF(J166&lt;Parámetros!$B$13,J166,IF(K166&lt;Parámetros!$B$14,K166,IF(L166&lt;Parámetros!$B$15,L166,M166))))</f>
        <v>454</v>
      </c>
      <c r="R166" s="13" t="n">
        <f aca="false">IF(AND(ISNUMBER(O166),O166-P166&gt;=Q166),O166-P166,Q166)</f>
        <v>537.56</v>
      </c>
      <c r="S166" s="3" t="n">
        <f aca="false">IF(ISNUMBER(O166),R166/O166-1,"")</f>
        <v>-0.00185680332739158</v>
      </c>
      <c r="T166" s="13" t="n">
        <f aca="false">VLOOKUP(R166,Parámetros!$A$13:$C$16,3,TRUE())</f>
        <v>0</v>
      </c>
      <c r="U166" s="13" t="n">
        <f aca="false">IF(R166&gt;=Parámetros!$B$7,I166,0)</f>
        <v>75</v>
      </c>
      <c r="V166" s="13" t="n">
        <f aca="false">R166*(1-G166)-T166-U166</f>
        <v>387.3016</v>
      </c>
      <c r="W166" s="13" t="n">
        <f aca="false">V166-F166</f>
        <v>72.2015999999999</v>
      </c>
      <c r="X166" s="2" t="s">
        <v>13595</v>
      </c>
      <c r="Y166" s="2"/>
      <c r="Z166" s="13" t="n">
        <v>378</v>
      </c>
      <c r="AA166" s="2" t="s">
        <v>13519</v>
      </c>
    </row>
    <row r="167" customFormat="false" ht="15" hidden="false" customHeight="false" outlineLevel="0" collapsed="false">
      <c r="A167" s="8" t="s">
        <v>2148</v>
      </c>
      <c r="B167" s="10" t="str">
        <f aca="false">'Layout Mercado Libre'!C167</f>
        <v>Pañales Kleenbebé Absorsec Etapa 4 Grande 40 Piezas</v>
      </c>
      <c r="C167" s="10" t="str">
        <f aca="false">IFERROR(LEFT('Layout Mercado Libre'!E167,FIND(" &gt; ",'Layout Mercado Libre'!E167)-1),"")</f>
        <v>Bebés</v>
      </c>
      <c r="D167" s="12" t="n">
        <v>124.02</v>
      </c>
      <c r="E167" s="13" t="n">
        <f aca="false">Parámetros!$B$5</f>
        <v>4</v>
      </c>
      <c r="F167" s="13" t="n">
        <f aca="false">D167+E167</f>
        <v>128.02</v>
      </c>
      <c r="G167" s="3" t="n">
        <f aca="false">IF(C167="",Parámetros!$B$9,IFERROR(VLOOKUP(C167,Parámetros!$A$20:$B$23,2,FALSE()),Parámetros!$B$9))</f>
        <v>0.15</v>
      </c>
      <c r="H167" s="14" t="n">
        <v>3.2</v>
      </c>
      <c r="I167" s="12" t="n">
        <v>125</v>
      </c>
      <c r="J167" s="13" t="n">
        <f aca="false">ROUNDUP((F167+Parámetros!$C$13)/(1-G167),0)</f>
        <v>181</v>
      </c>
      <c r="K167" s="13" t="n">
        <f aca="false">ROUNDUP((F167+Parámetros!$C$14)/(1-G167),0)</f>
        <v>186</v>
      </c>
      <c r="L167" s="13" t="n">
        <f aca="false">ROUNDUP((F167+Parámetros!$C$15)/(1-G167),0)</f>
        <v>195</v>
      </c>
      <c r="M167" s="13" t="n">
        <f aca="false">MAX(ROUNDUP((F167+I167)/(1-G167),0),Parámetros!$B$7)</f>
        <v>299</v>
      </c>
      <c r="N167" s="12" t="n">
        <v>252.93</v>
      </c>
      <c r="O167" s="12" t="n">
        <v>189.78</v>
      </c>
      <c r="P167" s="13" t="n">
        <f aca="false">Parámetros!$B$6</f>
        <v>1</v>
      </c>
      <c r="Q167" s="13" t="n">
        <f aca="false">IF(AND(ISNUMBER(O167),O167-P167&gt;=Parámetros!$B$7),M167,IF(J167&lt;Parámetros!$B$13,J167,IF(K167&lt;Parámetros!$B$14,K167,IF(L167&lt;Parámetros!$B$15,L167,M167))))</f>
        <v>195</v>
      </c>
      <c r="R167" s="13" t="n">
        <f aca="false">IF(AND(ISNUMBER(O167),O167-P167&gt;=Q167),O167-P167,Q167)</f>
        <v>195</v>
      </c>
      <c r="S167" s="3" t="n">
        <f aca="false">IF(ISNUMBER(O167),R167/O167-1,"")</f>
        <v>0.0275055327220992</v>
      </c>
      <c r="T167" s="13" t="n">
        <f aca="false">VLOOKUP(R167,Parámetros!$A$13:$C$16,3,TRUE())</f>
        <v>37</v>
      </c>
      <c r="U167" s="13" t="n">
        <f aca="false">IF(R167&gt;=Parámetros!$B$7,I167,0)</f>
        <v>0</v>
      </c>
      <c r="V167" s="13" t="n">
        <f aca="false">R167*(1-G167)-T167-U167</f>
        <v>128.75</v>
      </c>
      <c r="W167" s="13" t="n">
        <f aca="false">V167-F167</f>
        <v>0.730000000000018</v>
      </c>
      <c r="X167" s="2" t="s">
        <v>13510</v>
      </c>
      <c r="Y167" s="2"/>
      <c r="Z167" s="13" t="n">
        <v>148.4</v>
      </c>
      <c r="AA167" s="2" t="s">
        <v>13518</v>
      </c>
    </row>
    <row r="168" customFormat="false" ht="15" hidden="false" customHeight="false" outlineLevel="0" collapsed="false">
      <c r="A168" s="8" t="s">
        <v>2157</v>
      </c>
      <c r="B168" s="10" t="str">
        <f aca="false">'Layout Mercado Libre'!C168</f>
        <v>Biomics Cefixima 400 mg 6 Cápsulas</v>
      </c>
      <c r="C168" s="10" t="str">
        <f aca="false">IFERROR(LEFT('Layout Mercado Libre'!E168,FIND(" &gt; ",'Layout Mercado Libre'!E168)-1),"")</f>
        <v>Salud y Equipamiento Médico</v>
      </c>
      <c r="D168" s="12" t="n">
        <v>872.3</v>
      </c>
      <c r="E168" s="13" t="n">
        <f aca="false">Parámetros!$B$5</f>
        <v>4</v>
      </c>
      <c r="F168" s="13" t="n">
        <f aca="false">D168+E168</f>
        <v>876.3</v>
      </c>
      <c r="G168" s="3" t="n">
        <f aca="false">IF(C168="",Parámetros!$B$9,IFERROR(VLOOKUP(C168,Parámetros!$A$20:$B$23,2,FALSE()),Parámetros!$B$9))</f>
        <v>0.14</v>
      </c>
      <c r="H168" s="14" t="n">
        <v>0.13</v>
      </c>
      <c r="I168" s="12" t="n">
        <v>75</v>
      </c>
      <c r="J168" s="13" t="n">
        <f aca="false">ROUNDUP((F168+Parámetros!$C$13)/(1-G168),0)</f>
        <v>1049</v>
      </c>
      <c r="K168" s="13" t="n">
        <f aca="false">ROUNDUP((F168+Parámetros!$C$14)/(1-G168),0)</f>
        <v>1054</v>
      </c>
      <c r="L168" s="13" t="n">
        <f aca="false">ROUNDUP((F168+Parámetros!$C$15)/(1-G168),0)</f>
        <v>1062</v>
      </c>
      <c r="M168" s="13" t="n">
        <f aca="false">MAX(ROUNDUP((F168+I168)/(1-G168),0),Parámetros!$B$7)</f>
        <v>1107</v>
      </c>
      <c r="N168" s="12" t="n">
        <v>1156.06</v>
      </c>
      <c r="O168" s="12" t="n">
        <v>1086.12</v>
      </c>
      <c r="P168" s="13" t="n">
        <f aca="false">Parámetros!$B$6</f>
        <v>1</v>
      </c>
      <c r="Q168" s="13" t="n">
        <f aca="false">IF(AND(ISNUMBER(O168),O168-P168&gt;=Parámetros!$B$7),M168,IF(J168&lt;Parámetros!$B$13,J168,IF(K168&lt;Parámetros!$B$14,K168,IF(L168&lt;Parámetros!$B$15,L168,M168))))</f>
        <v>1107</v>
      </c>
      <c r="R168" s="13" t="n">
        <f aca="false">IF(AND(ISNUMBER(O168),O168-P168&gt;=Q168),O168-P168,Q168)</f>
        <v>1107</v>
      </c>
      <c r="S168" s="3" t="n">
        <f aca="false">IF(ISNUMBER(O168),R168/O168-1,"")</f>
        <v>0.0192243950944648</v>
      </c>
      <c r="T168" s="13" t="n">
        <f aca="false">VLOOKUP(R168,Parámetros!$A$13:$C$16,3,TRUE())</f>
        <v>0</v>
      </c>
      <c r="U168" s="13" t="n">
        <f aca="false">IF(R168&gt;=Parámetros!$B$7,I168,0)</f>
        <v>75</v>
      </c>
      <c r="V168" s="13" t="n">
        <f aca="false">R168*(1-G168)-T168-U168</f>
        <v>877.02</v>
      </c>
      <c r="W168" s="13" t="n">
        <f aca="false">V168-F168</f>
        <v>0.720000000000027</v>
      </c>
      <c r="X168" s="2" t="s">
        <v>13596</v>
      </c>
      <c r="Y168" s="2"/>
      <c r="Z168" s="13" t="n">
        <v>916.5</v>
      </c>
      <c r="AA168" s="2" t="s">
        <v>13523</v>
      </c>
    </row>
    <row r="169" customFormat="false" ht="15" hidden="false" customHeight="false" outlineLevel="0" collapsed="false">
      <c r="A169" s="8" t="s">
        <v>2172</v>
      </c>
      <c r="B169" s="10" t="str">
        <f aca="false">'Layout Mercado Libre'!C169</f>
        <v>Sedalmerck Max Paracetamol Cafeína 650 mg/65 mg 24 Tabletas</v>
      </c>
      <c r="C169" s="10" t="str">
        <f aca="false">IFERROR(LEFT('Layout Mercado Libre'!E169,FIND(" &gt; ",'Layout Mercado Libre'!E169)-1),"")</f>
        <v>Salud y Equipamiento Médico</v>
      </c>
      <c r="D169" s="12" t="n">
        <v>108.3</v>
      </c>
      <c r="E169" s="13" t="n">
        <f aca="false">Parámetros!$B$5</f>
        <v>4</v>
      </c>
      <c r="F169" s="13" t="n">
        <f aca="false">D169+E169</f>
        <v>112.3</v>
      </c>
      <c r="G169" s="3" t="n">
        <f aca="false">IF(C169="",Parámetros!$B$9,IFERROR(VLOOKUP(C169,Parámetros!$A$20:$B$23,2,FALSE()),Parámetros!$B$9))</f>
        <v>0.14</v>
      </c>
      <c r="H169" s="14" t="n">
        <v>0.17</v>
      </c>
      <c r="I169" s="12" t="n">
        <v>75</v>
      </c>
      <c r="J169" s="13" t="n">
        <f aca="false">ROUNDUP((F169+Parámetros!$C$13)/(1-G169),0)</f>
        <v>160</v>
      </c>
      <c r="K169" s="13" t="n">
        <f aca="false">ROUNDUP((F169+Parámetros!$C$14)/(1-G169),0)</f>
        <v>166</v>
      </c>
      <c r="L169" s="13" t="n">
        <f aca="false">ROUNDUP((F169+Parámetros!$C$15)/(1-G169),0)</f>
        <v>174</v>
      </c>
      <c r="M169" s="13" t="n">
        <f aca="false">MAX(ROUNDUP((F169+I169)/(1-G169),0),Parámetros!$B$7)</f>
        <v>299</v>
      </c>
      <c r="N169" s="12" t="n">
        <v>237.61</v>
      </c>
      <c r="O169" s="12" t="n">
        <v>189</v>
      </c>
      <c r="P169" s="13" t="n">
        <f aca="false">Parámetros!$B$6</f>
        <v>1</v>
      </c>
      <c r="Q169" s="13" t="n">
        <f aca="false">IF(AND(ISNUMBER(O169),O169-P169&gt;=Parámetros!$B$7),M169,IF(J169&lt;Parámetros!$B$13,J169,IF(K169&lt;Parámetros!$B$14,K169,IF(L169&lt;Parámetros!$B$15,L169,M169))))</f>
        <v>174</v>
      </c>
      <c r="R169" s="13" t="n">
        <f aca="false">IF(AND(ISNUMBER(O169),O169-P169&gt;=Q169),O169-P169,Q169)</f>
        <v>188</v>
      </c>
      <c r="S169" s="3" t="n">
        <f aca="false">IF(ISNUMBER(O169),R169/O169-1,"")</f>
        <v>-0.00529100529100535</v>
      </c>
      <c r="T169" s="13" t="n">
        <f aca="false">VLOOKUP(R169,Parámetros!$A$13:$C$16,3,TRUE())</f>
        <v>37</v>
      </c>
      <c r="U169" s="13" t="n">
        <f aca="false">IF(R169&gt;=Parámetros!$B$7,I169,0)</f>
        <v>0</v>
      </c>
      <c r="V169" s="13" t="n">
        <f aca="false">R169*(1-G169)-T169-U169</f>
        <v>124.68</v>
      </c>
      <c r="W169" s="13" t="n">
        <f aca="false">V169-F169</f>
        <v>12.38</v>
      </c>
      <c r="X169" s="2" t="s">
        <v>13593</v>
      </c>
      <c r="Y169" s="2"/>
      <c r="Z169" s="13" t="n">
        <v>155.5</v>
      </c>
      <c r="AA169" s="2" t="s">
        <v>13518</v>
      </c>
    </row>
    <row r="170" customFormat="false" ht="15" hidden="false" customHeight="false" outlineLevel="0" collapsed="false">
      <c r="A170" s="8" t="s">
        <v>2185</v>
      </c>
      <c r="B170" s="10" t="str">
        <f aca="false">'Layout Mercado Libre'!C170</f>
        <v>Pañales Kleenbebé Suavelastic Jumbo Etapa 5 14 Piezas</v>
      </c>
      <c r="C170" s="10" t="str">
        <f aca="false">IFERROR(LEFT('Layout Mercado Libre'!E170,FIND(" &gt; ",'Layout Mercado Libre'!E170)-1),"")</f>
        <v>Bebés</v>
      </c>
      <c r="D170" s="12" t="n">
        <v>70.49</v>
      </c>
      <c r="E170" s="13" t="n">
        <f aca="false">Parámetros!$B$5</f>
        <v>4</v>
      </c>
      <c r="F170" s="13" t="n">
        <f aca="false">D170+E170</f>
        <v>74.49</v>
      </c>
      <c r="G170" s="3" t="n">
        <f aca="false">IF(C170="",Parámetros!$B$9,IFERROR(VLOOKUP(C170,Parámetros!$A$20:$B$23,2,FALSE()),Parámetros!$B$9))</f>
        <v>0.15</v>
      </c>
      <c r="H170" s="14" t="n">
        <v>1.12</v>
      </c>
      <c r="I170" s="12" t="n">
        <v>105</v>
      </c>
      <c r="J170" s="13" t="n">
        <f aca="false">ROUNDUP((F170+Parámetros!$C$13)/(1-G170),0)</f>
        <v>118</v>
      </c>
      <c r="K170" s="13" t="n">
        <f aca="false">ROUNDUP((F170+Parámetros!$C$14)/(1-G170),0)</f>
        <v>123</v>
      </c>
      <c r="L170" s="13" t="n">
        <f aca="false">ROUNDUP((F170+Parámetros!$C$15)/(1-G170),0)</f>
        <v>132</v>
      </c>
      <c r="M170" s="13" t="n">
        <f aca="false">MAX(ROUNDUP((F170+I170)/(1-G170),0),Parámetros!$B$7)</f>
        <v>299</v>
      </c>
      <c r="N170" s="12" t="n">
        <v>222.16</v>
      </c>
      <c r="O170" s="12" t="n">
        <v>184</v>
      </c>
      <c r="P170" s="13" t="n">
        <f aca="false">Parámetros!$B$6</f>
        <v>1</v>
      </c>
      <c r="Q170" s="13" t="n">
        <f aca="false">IF(AND(ISNUMBER(O170),O170-P170&gt;=Parámetros!$B$7),M170,IF(J170&lt;Parámetros!$B$13,J170,IF(K170&lt;Parámetros!$B$14,K170,IF(L170&lt;Parámetros!$B$15,L170,M170))))</f>
        <v>123</v>
      </c>
      <c r="R170" s="13" t="n">
        <f aca="false">IF(AND(ISNUMBER(O170),O170-P170&gt;=Q170),O170-P170,Q170)</f>
        <v>183</v>
      </c>
      <c r="S170" s="3" t="n">
        <f aca="false">IF(ISNUMBER(O170),R170/O170-1,"")</f>
        <v>-0.00543478260869568</v>
      </c>
      <c r="T170" s="13" t="n">
        <f aca="false">VLOOKUP(R170,Parámetros!$A$13:$C$16,3,TRUE())</f>
        <v>37</v>
      </c>
      <c r="U170" s="13" t="n">
        <f aca="false">IF(R170&gt;=Parámetros!$B$7,I170,0)</f>
        <v>0</v>
      </c>
      <c r="V170" s="13" t="n">
        <f aca="false">R170*(1-G170)-T170-U170</f>
        <v>118.55</v>
      </c>
      <c r="W170" s="13" t="n">
        <f aca="false">V170-F170</f>
        <v>44.06</v>
      </c>
      <c r="X170" s="2" t="s">
        <v>13597</v>
      </c>
      <c r="Y170" s="2"/>
      <c r="Z170" s="13"/>
      <c r="AA170" s="2"/>
    </row>
    <row r="171" customFormat="false" ht="15" hidden="false" customHeight="false" outlineLevel="0" collapsed="false">
      <c r="A171" s="8" t="s">
        <v>2195</v>
      </c>
      <c r="B171" s="10" t="str">
        <f aca="false">'Layout Mercado Libre'!C171</f>
        <v>Trixona I.M. Ceftriaxona 1 g Solución Inyectable</v>
      </c>
      <c r="C171" s="10" t="str">
        <f aca="false">IFERROR(LEFT('Layout Mercado Libre'!E171,FIND(" &gt; ",'Layout Mercado Libre'!E171)-1),"")</f>
        <v>Salud y Equipamiento Médico</v>
      </c>
      <c r="D171" s="12" t="n">
        <v>22.73</v>
      </c>
      <c r="E171" s="13" t="n">
        <f aca="false">Parámetros!$B$5</f>
        <v>4</v>
      </c>
      <c r="F171" s="13" t="n">
        <f aca="false">D171+E171</f>
        <v>26.73</v>
      </c>
      <c r="G171" s="3" t="n">
        <f aca="false">IF(C171="",Parámetros!$B$9,IFERROR(VLOOKUP(C171,Parámetros!$A$20:$B$23,2,FALSE()),Parámetros!$B$9))</f>
        <v>0.14</v>
      </c>
      <c r="H171" s="14" t="n">
        <v>0.05</v>
      </c>
      <c r="I171" s="12" t="n">
        <v>75</v>
      </c>
      <c r="J171" s="13" t="n">
        <f aca="false">ROUNDUP((F171+Parámetros!$C$13)/(1-G171),0)</f>
        <v>61</v>
      </c>
      <c r="K171" s="13" t="n">
        <f aca="false">ROUNDUP((F171+Parámetros!$C$14)/(1-G171),0)</f>
        <v>66</v>
      </c>
      <c r="L171" s="13" t="n">
        <f aca="false">ROUNDUP((F171+Parámetros!$C$15)/(1-G171),0)</f>
        <v>75</v>
      </c>
      <c r="M171" s="13" t="n">
        <f aca="false">MAX(ROUNDUP((F171+I171)/(1-G171),0),Parámetros!$B$7)</f>
        <v>299</v>
      </c>
      <c r="N171" s="12" t="n">
        <v>111.33</v>
      </c>
      <c r="O171" s="12" t="n">
        <v>95</v>
      </c>
      <c r="P171" s="13" t="n">
        <f aca="false">Parámetros!$B$6</f>
        <v>1</v>
      </c>
      <c r="Q171" s="13" t="n">
        <f aca="false">IF(AND(ISNUMBER(O171),O171-P171&gt;=Parámetros!$B$7),M171,IF(J171&lt;Parámetros!$B$13,J171,IF(K171&lt;Parámetros!$B$14,K171,IF(L171&lt;Parámetros!$B$15,L171,M171))))</f>
        <v>61</v>
      </c>
      <c r="R171" s="13" t="n">
        <f aca="false">IF(AND(ISNUMBER(O171),O171-P171&gt;=Q171),O171-P171,Q171)</f>
        <v>94</v>
      </c>
      <c r="S171" s="3" t="n">
        <f aca="false">IF(ISNUMBER(O171),R171/O171-1,"")</f>
        <v>-0.0105263157894737</v>
      </c>
      <c r="T171" s="13" t="n">
        <f aca="false">VLOOKUP(R171,Parámetros!$A$13:$C$16,3,TRUE())</f>
        <v>25</v>
      </c>
      <c r="U171" s="13" t="n">
        <f aca="false">IF(R171&gt;=Parámetros!$B$7,I171,0)</f>
        <v>0</v>
      </c>
      <c r="V171" s="13" t="n">
        <f aca="false">R171*(1-G171)-T171-U171</f>
        <v>55.84</v>
      </c>
      <c r="W171" s="13" t="n">
        <f aca="false">V171-F171</f>
        <v>29.11</v>
      </c>
      <c r="X171" s="2" t="s">
        <v>13592</v>
      </c>
      <c r="Y171" s="2"/>
      <c r="Z171" s="13" t="n">
        <v>120</v>
      </c>
      <c r="AA171" s="2" t="s">
        <v>13523</v>
      </c>
    </row>
    <row r="172" customFormat="false" ht="15" hidden="false" customHeight="false" outlineLevel="0" collapsed="false">
      <c r="A172" s="8" t="s">
        <v>2206</v>
      </c>
      <c r="B172" s="10" t="str">
        <f aca="false">'Layout Mercado Libre'!C172</f>
        <v>Glucerna Suplemento Alimenticio Sabor Chocolate 237 ml</v>
      </c>
      <c r="C172" s="10" t="str">
        <f aca="false">IFERROR(LEFT('Layout Mercado Libre'!E172,FIND(" &gt; ",'Layout Mercado Libre'!E172)-1),"")</f>
        <v>Salud y Equipamiento Médico</v>
      </c>
      <c r="D172" s="12" t="n">
        <v>43.59</v>
      </c>
      <c r="E172" s="13" t="n">
        <f aca="false">Parámetros!$B$5</f>
        <v>4</v>
      </c>
      <c r="F172" s="13" t="n">
        <f aca="false">D172+E172</f>
        <v>47.59</v>
      </c>
      <c r="G172" s="3" t="n">
        <f aca="false">IF(C172="",Parámetros!$B$9,IFERROR(VLOOKUP(C172,Parámetros!$A$20:$B$23,2,FALSE()),Parámetros!$B$9))</f>
        <v>0.14</v>
      </c>
      <c r="H172" s="14" t="n">
        <v>0.34</v>
      </c>
      <c r="I172" s="12" t="n">
        <v>75</v>
      </c>
      <c r="J172" s="13" t="n">
        <f aca="false">ROUNDUP((F172+Parámetros!$C$13)/(1-G172),0)</f>
        <v>85</v>
      </c>
      <c r="K172" s="13" t="n">
        <f aca="false">ROUNDUP((F172+Parámetros!$C$14)/(1-G172),0)</f>
        <v>91</v>
      </c>
      <c r="L172" s="13" t="n">
        <f aca="false">ROUNDUP((F172+Parámetros!$C$15)/(1-G172),0)</f>
        <v>99</v>
      </c>
      <c r="M172" s="13" t="n">
        <f aca="false">MAX(ROUNDUP((F172+I172)/(1-G172),0),Parámetros!$B$7)</f>
        <v>299</v>
      </c>
      <c r="N172" s="12" t="n">
        <v>130.2</v>
      </c>
      <c r="O172" s="12" t="n">
        <v>74</v>
      </c>
      <c r="P172" s="13" t="n">
        <f aca="false">Parámetros!$B$6</f>
        <v>1</v>
      </c>
      <c r="Q172" s="13" t="n">
        <f aca="false">IF(AND(ISNUMBER(O172),O172-P172&gt;=Parámetros!$B$7),M172,IF(J172&lt;Parámetros!$B$13,J172,IF(K172&lt;Parámetros!$B$14,K172,IF(L172&lt;Parámetros!$B$15,L172,M172))))</f>
        <v>85</v>
      </c>
      <c r="R172" s="13" t="n">
        <f aca="false">IF(AND(ISNUMBER(O172),O172-P172&gt;=Q172),O172-P172,Q172)</f>
        <v>85</v>
      </c>
      <c r="S172" s="3" t="n">
        <f aca="false">IF(ISNUMBER(O172),R172/O172-1,"")</f>
        <v>0.148648648648649</v>
      </c>
      <c r="T172" s="13" t="n">
        <f aca="false">VLOOKUP(R172,Parámetros!$A$13:$C$16,3,TRUE())</f>
        <v>25</v>
      </c>
      <c r="U172" s="13" t="n">
        <f aca="false">IF(R172&gt;=Parámetros!$B$7,I172,0)</f>
        <v>0</v>
      </c>
      <c r="V172" s="13" t="n">
        <f aca="false">R172*(1-G172)-T172-U172</f>
        <v>48.1</v>
      </c>
      <c r="W172" s="13" t="n">
        <f aca="false">V172-F172</f>
        <v>0.509999999999991</v>
      </c>
      <c r="X172" s="2" t="s">
        <v>13566</v>
      </c>
      <c r="Y172" s="2"/>
      <c r="Z172" s="13" t="n">
        <v>63.91</v>
      </c>
      <c r="AA172" s="2" t="s">
        <v>13500</v>
      </c>
    </row>
    <row r="173" customFormat="false" ht="15" hidden="false" customHeight="false" outlineLevel="0" collapsed="false">
      <c r="A173" s="8" t="s">
        <v>2216</v>
      </c>
      <c r="B173" s="10" t="str">
        <f aca="false">'Layout Mercado Libre'!C173</f>
        <v>Tempra Forte Paracetamol 650 mg 24 Tabletas</v>
      </c>
      <c r="C173" s="10" t="str">
        <f aca="false">IFERROR(LEFT('Layout Mercado Libre'!E173,FIND(" &gt; ",'Layout Mercado Libre'!E173)-1),"")</f>
        <v>Salud y Equipamiento Médico</v>
      </c>
      <c r="D173" s="12" t="n">
        <v>124.33</v>
      </c>
      <c r="E173" s="13" t="n">
        <f aca="false">Parámetros!$B$5</f>
        <v>4</v>
      </c>
      <c r="F173" s="13" t="n">
        <f aca="false">D173+E173</f>
        <v>128.33</v>
      </c>
      <c r="G173" s="3" t="n">
        <f aca="false">IF(C173="",Parámetros!$B$9,IFERROR(VLOOKUP(C173,Parámetros!$A$20:$B$23,2,FALSE()),Parámetros!$B$9))</f>
        <v>0.14</v>
      </c>
      <c r="H173" s="14" t="n">
        <v>0.17</v>
      </c>
      <c r="I173" s="12" t="n">
        <v>75</v>
      </c>
      <c r="J173" s="13" t="n">
        <f aca="false">ROUNDUP((F173+Parámetros!$C$13)/(1-G173),0)</f>
        <v>179</v>
      </c>
      <c r="K173" s="13" t="n">
        <f aca="false">ROUNDUP((F173+Parámetros!$C$14)/(1-G173),0)</f>
        <v>185</v>
      </c>
      <c r="L173" s="13" t="n">
        <f aca="false">ROUNDUP((F173+Parámetros!$C$15)/(1-G173),0)</f>
        <v>193</v>
      </c>
      <c r="M173" s="13" t="n">
        <f aca="false">MAX(ROUNDUP((F173+I173)/(1-G173),0),Parámetros!$B$7)</f>
        <v>299</v>
      </c>
      <c r="N173" s="12" t="n">
        <v>201.49</v>
      </c>
      <c r="O173" s="12" t="n">
        <v>149</v>
      </c>
      <c r="P173" s="13" t="n">
        <f aca="false">Parámetros!$B$6</f>
        <v>1</v>
      </c>
      <c r="Q173" s="13" t="n">
        <f aca="false">IF(AND(ISNUMBER(O173),O173-P173&gt;=Parámetros!$B$7),M173,IF(J173&lt;Parámetros!$B$13,J173,IF(K173&lt;Parámetros!$B$14,K173,IF(L173&lt;Parámetros!$B$15,L173,M173))))</f>
        <v>193</v>
      </c>
      <c r="R173" s="13" t="n">
        <f aca="false">IF(AND(ISNUMBER(O173),O173-P173&gt;=Q173),O173-P173,Q173)</f>
        <v>193</v>
      </c>
      <c r="S173" s="3" t="n">
        <f aca="false">IF(ISNUMBER(O173),R173/O173-1,"")</f>
        <v>0.295302013422819</v>
      </c>
      <c r="T173" s="13" t="n">
        <f aca="false">VLOOKUP(R173,Parámetros!$A$13:$C$16,3,TRUE())</f>
        <v>37</v>
      </c>
      <c r="U173" s="13" t="n">
        <f aca="false">IF(R173&gt;=Parámetros!$B$7,I173,0)</f>
        <v>0</v>
      </c>
      <c r="V173" s="13" t="n">
        <f aca="false">R173*(1-G173)-T173-U173</f>
        <v>128.98</v>
      </c>
      <c r="W173" s="13" t="n">
        <f aca="false">V173-F173</f>
        <v>0.650000000000006</v>
      </c>
      <c r="X173" s="2" t="s">
        <v>13593</v>
      </c>
      <c r="Y173" s="2"/>
      <c r="Z173" s="13" t="n">
        <v>162</v>
      </c>
      <c r="AA173" s="2" t="s">
        <v>13519</v>
      </c>
    </row>
    <row r="174" customFormat="false" ht="15" hidden="false" customHeight="false" outlineLevel="0" collapsed="false">
      <c r="A174" s="8" t="s">
        <v>2226</v>
      </c>
      <c r="B174" s="10" t="str">
        <f aca="false">'Layout Mercado Libre'!C174</f>
        <v>Antiflu-Des Jr Jarabe Infantil 60 ml</v>
      </c>
      <c r="C174" s="10" t="str">
        <f aca="false">IFERROR(LEFT('Layout Mercado Libre'!E174,FIND(" &gt; ",'Layout Mercado Libre'!E174)-1),"")</f>
        <v>Salud y Equipamiento Médico</v>
      </c>
      <c r="D174" s="12" t="n">
        <v>122</v>
      </c>
      <c r="E174" s="13" t="n">
        <f aca="false">Parámetros!$B$5</f>
        <v>4</v>
      </c>
      <c r="F174" s="13" t="n">
        <f aca="false">D174+E174</f>
        <v>126</v>
      </c>
      <c r="G174" s="3" t="n">
        <f aca="false">IF(C174="",Parámetros!$B$9,IFERROR(VLOOKUP(C174,Parámetros!$A$20:$B$23,2,FALSE()),Parámetros!$B$9))</f>
        <v>0.14</v>
      </c>
      <c r="H174" s="14" t="n">
        <v>0.12</v>
      </c>
      <c r="I174" s="12" t="n">
        <v>75</v>
      </c>
      <c r="J174" s="13" t="n">
        <f aca="false">ROUNDUP((F174+Parámetros!$C$13)/(1-G174),0)</f>
        <v>176</v>
      </c>
      <c r="K174" s="13" t="n">
        <f aca="false">ROUNDUP((F174+Parámetros!$C$14)/(1-G174),0)</f>
        <v>182</v>
      </c>
      <c r="L174" s="13" t="n">
        <f aca="false">ROUNDUP((F174+Parámetros!$C$15)/(1-G174),0)</f>
        <v>190</v>
      </c>
      <c r="M174" s="13" t="n">
        <f aca="false">MAX(ROUNDUP((F174+I174)/(1-G174),0),Parámetros!$B$7)</f>
        <v>299</v>
      </c>
      <c r="N174" s="12" t="n">
        <v>253.01</v>
      </c>
      <c r="O174" s="12" t="n">
        <v>249</v>
      </c>
      <c r="P174" s="13" t="n">
        <f aca="false">Parámetros!$B$6</f>
        <v>1</v>
      </c>
      <c r="Q174" s="13" t="n">
        <f aca="false">IF(AND(ISNUMBER(O174),O174-P174&gt;=Parámetros!$B$7),M174,IF(J174&lt;Parámetros!$B$13,J174,IF(K174&lt;Parámetros!$B$14,K174,IF(L174&lt;Parámetros!$B$15,L174,M174))))</f>
        <v>190</v>
      </c>
      <c r="R174" s="13" t="n">
        <f aca="false">IF(AND(ISNUMBER(O174),O174-P174&gt;=Q174),O174-P174,Q174)</f>
        <v>248</v>
      </c>
      <c r="S174" s="3" t="n">
        <f aca="false">IF(ISNUMBER(O174),R174/O174-1,"")</f>
        <v>-0.00401606425702816</v>
      </c>
      <c r="T174" s="13" t="n">
        <f aca="false">VLOOKUP(R174,Parámetros!$A$13:$C$16,3,TRUE())</f>
        <v>37</v>
      </c>
      <c r="U174" s="13" t="n">
        <f aca="false">IF(R174&gt;=Parámetros!$B$7,I174,0)</f>
        <v>0</v>
      </c>
      <c r="V174" s="13" t="n">
        <f aca="false">R174*(1-G174)-T174-U174</f>
        <v>176.28</v>
      </c>
      <c r="W174" s="13" t="n">
        <f aca="false">V174-F174</f>
        <v>50.28</v>
      </c>
      <c r="X174" s="2" t="s">
        <v>13598</v>
      </c>
      <c r="Y174" s="2"/>
      <c r="Z174" s="13" t="n">
        <v>139</v>
      </c>
      <c r="AA174" s="2" t="s">
        <v>13523</v>
      </c>
    </row>
    <row r="175" customFormat="false" ht="15" hidden="false" customHeight="false" outlineLevel="0" collapsed="false">
      <c r="A175" s="8" t="s">
        <v>2237</v>
      </c>
      <c r="B175" s="10" t="str">
        <f aca="false">'Layout Mercado Libre'!C175</f>
        <v>Tabcin Noche Bayer 325 mg / 10 mg 12 Cápsulas</v>
      </c>
      <c r="C175" s="10" t="str">
        <f aca="false">IFERROR(LEFT('Layout Mercado Libre'!E175,FIND(" &gt; ",'Layout Mercado Libre'!E175)-1),"")</f>
        <v>Salud y Equipamiento Médico</v>
      </c>
      <c r="D175" s="12" t="n">
        <v>65.83</v>
      </c>
      <c r="E175" s="13" t="n">
        <f aca="false">Parámetros!$B$5</f>
        <v>4</v>
      </c>
      <c r="F175" s="13" t="n">
        <f aca="false">D175+E175</f>
        <v>69.83</v>
      </c>
      <c r="G175" s="3" t="n">
        <f aca="false">IF(C175="",Parámetros!$B$9,IFERROR(VLOOKUP(C175,Parámetros!$A$20:$B$23,2,FALSE()),Parámetros!$B$9))</f>
        <v>0.14</v>
      </c>
      <c r="H175" s="14" t="n">
        <v>0.15</v>
      </c>
      <c r="I175" s="12" t="n">
        <v>75</v>
      </c>
      <c r="J175" s="13" t="n">
        <f aca="false">ROUNDUP((F175+Parámetros!$C$13)/(1-G175),0)</f>
        <v>111</v>
      </c>
      <c r="K175" s="13" t="n">
        <f aca="false">ROUNDUP((F175+Parámetros!$C$14)/(1-G175),0)</f>
        <v>117</v>
      </c>
      <c r="L175" s="13" t="n">
        <f aca="false">ROUNDUP((F175+Parámetros!$C$15)/(1-G175),0)</f>
        <v>125</v>
      </c>
      <c r="M175" s="13" t="n">
        <f aca="false">MAX(ROUNDUP((F175+I175)/(1-G175),0),Parámetros!$B$7)</f>
        <v>299</v>
      </c>
      <c r="N175" s="12" t="n">
        <v>120.74</v>
      </c>
      <c r="O175" s="12" t="n">
        <v>67.62</v>
      </c>
      <c r="P175" s="13" t="n">
        <f aca="false">Parámetros!$B$6</f>
        <v>1</v>
      </c>
      <c r="Q175" s="13" t="n">
        <f aca="false">IF(AND(ISNUMBER(O175),O175-P175&gt;=Parámetros!$B$7),M175,IF(J175&lt;Parámetros!$B$13,J175,IF(K175&lt;Parámetros!$B$14,K175,IF(L175&lt;Parámetros!$B$15,L175,M175))))</f>
        <v>117</v>
      </c>
      <c r="R175" s="13" t="n">
        <f aca="false">IF(AND(ISNUMBER(O175),O175-P175&gt;=Q175),O175-P175,Q175)</f>
        <v>117</v>
      </c>
      <c r="S175" s="3" t="n">
        <f aca="false">IF(ISNUMBER(O175),R175/O175-1,"")</f>
        <v>0.730257320319432</v>
      </c>
      <c r="T175" s="13" t="n">
        <f aca="false">VLOOKUP(R175,Parámetros!$A$13:$C$16,3,TRUE())</f>
        <v>30</v>
      </c>
      <c r="U175" s="13" t="n">
        <f aca="false">IF(R175&gt;=Parámetros!$B$7,I175,0)</f>
        <v>0</v>
      </c>
      <c r="V175" s="13" t="n">
        <f aca="false">R175*(1-G175)-T175-U175</f>
        <v>70.62</v>
      </c>
      <c r="W175" s="13" t="n">
        <f aca="false">V175-F175</f>
        <v>0.790000000000006</v>
      </c>
      <c r="X175" s="2" t="s">
        <v>13545</v>
      </c>
      <c r="Y175" s="2"/>
      <c r="Z175" s="13" t="n">
        <v>71</v>
      </c>
      <c r="AA175" s="2" t="s">
        <v>13523</v>
      </c>
    </row>
    <row r="176" customFormat="false" ht="15" hidden="false" customHeight="false" outlineLevel="0" collapsed="false">
      <c r="A176" s="8" t="s">
        <v>2248</v>
      </c>
      <c r="B176" s="10" t="str">
        <f aca="false">'Layout Mercado Libre'!C176</f>
        <v>Depo-Provera Medroxiprogesterona 150 mg/ml Inyectable 1 ml</v>
      </c>
      <c r="C176" s="10" t="str">
        <f aca="false">IFERROR(LEFT('Layout Mercado Libre'!E176,FIND(" &gt; ",'Layout Mercado Libre'!E176)-1),"")</f>
        <v>Salud y Equipamiento Médico</v>
      </c>
      <c r="D176" s="12" t="n">
        <v>345.27</v>
      </c>
      <c r="E176" s="13" t="n">
        <f aca="false">Parámetros!$B$5</f>
        <v>4</v>
      </c>
      <c r="F176" s="13" t="n">
        <f aca="false">D176+E176</f>
        <v>349.27</v>
      </c>
      <c r="G176" s="3" t="n">
        <f aca="false">IF(C176="",Parámetros!$B$9,IFERROR(VLOOKUP(C176,Parámetros!$A$20:$B$23,2,FALSE()),Parámetros!$B$9))</f>
        <v>0.14</v>
      </c>
      <c r="H176" s="14" t="n">
        <v>0.05</v>
      </c>
      <c r="I176" s="12" t="n">
        <v>75</v>
      </c>
      <c r="J176" s="13" t="n">
        <f aca="false">ROUNDUP((F176+Parámetros!$C$13)/(1-G176),0)</f>
        <v>436</v>
      </c>
      <c r="K176" s="13" t="n">
        <f aca="false">ROUNDUP((F176+Parámetros!$C$14)/(1-G176),0)</f>
        <v>442</v>
      </c>
      <c r="L176" s="13" t="n">
        <f aca="false">ROUNDUP((F176+Parámetros!$C$15)/(1-G176),0)</f>
        <v>450</v>
      </c>
      <c r="M176" s="13" t="n">
        <f aca="false">MAX(ROUNDUP((F176+I176)/(1-G176),0),Parámetros!$B$7)</f>
        <v>494</v>
      </c>
      <c r="N176" s="12" t="n">
        <v>736.81</v>
      </c>
      <c r="O176" s="12" t="n">
        <v>489</v>
      </c>
      <c r="P176" s="13" t="n">
        <f aca="false">Parámetros!$B$6</f>
        <v>1</v>
      </c>
      <c r="Q176" s="13" t="n">
        <f aca="false">IF(AND(ISNUMBER(O176),O176-P176&gt;=Parámetros!$B$7),M176,IF(J176&lt;Parámetros!$B$13,J176,IF(K176&lt;Parámetros!$B$14,K176,IF(L176&lt;Parámetros!$B$15,L176,M176))))</f>
        <v>494</v>
      </c>
      <c r="R176" s="13" t="n">
        <f aca="false">IF(AND(ISNUMBER(O176),O176-P176&gt;=Q176),O176-P176,Q176)</f>
        <v>494</v>
      </c>
      <c r="S176" s="3" t="n">
        <f aca="false">IF(ISNUMBER(O176),R176/O176-1,"")</f>
        <v>0.0102249488752557</v>
      </c>
      <c r="T176" s="13" t="n">
        <f aca="false">VLOOKUP(R176,Parámetros!$A$13:$C$16,3,TRUE())</f>
        <v>0</v>
      </c>
      <c r="U176" s="13" t="n">
        <f aca="false">IF(R176&gt;=Parámetros!$B$7,I176,0)</f>
        <v>75</v>
      </c>
      <c r="V176" s="13" t="n">
        <f aca="false">R176*(1-G176)-T176-U176</f>
        <v>349.84</v>
      </c>
      <c r="W176" s="13" t="n">
        <f aca="false">V176-F176</f>
        <v>0.569999999999993</v>
      </c>
      <c r="X176" s="2" t="s">
        <v>13599</v>
      </c>
      <c r="Y176" s="2"/>
      <c r="Z176" s="13" t="n">
        <v>572.5</v>
      </c>
      <c r="AA176" s="2" t="s">
        <v>13523</v>
      </c>
    </row>
    <row r="177" customFormat="false" ht="15" hidden="false" customHeight="false" outlineLevel="0" collapsed="false">
      <c r="A177" s="8" t="s">
        <v>2261</v>
      </c>
      <c r="B177" s="10" t="str">
        <f aca="false">'Layout Mercado Libre'!C177</f>
        <v>Danzen Serratiopeptidasa 10 mg 20 Tabletas</v>
      </c>
      <c r="C177" s="10" t="str">
        <f aca="false">IFERROR(LEFT('Layout Mercado Libre'!E177,FIND(" &gt; ",'Layout Mercado Libre'!E177)-1),"")</f>
        <v>Salud y Equipamiento Médico</v>
      </c>
      <c r="D177" s="12" t="n">
        <v>388.82</v>
      </c>
      <c r="E177" s="13" t="n">
        <f aca="false">Parámetros!$B$5</f>
        <v>4</v>
      </c>
      <c r="F177" s="13" t="n">
        <f aca="false">D177+E177</f>
        <v>392.82</v>
      </c>
      <c r="G177" s="3" t="n">
        <f aca="false">IF(C177="",Parámetros!$B$9,IFERROR(VLOOKUP(C177,Parámetros!$A$20:$B$23,2,FALSE()),Parámetros!$B$9))</f>
        <v>0.14</v>
      </c>
      <c r="H177" s="14" t="n">
        <v>0.17</v>
      </c>
      <c r="I177" s="12" t="n">
        <v>75</v>
      </c>
      <c r="J177" s="13" t="n">
        <f aca="false">ROUNDUP((F177+Parámetros!$C$13)/(1-G177),0)</f>
        <v>486</v>
      </c>
      <c r="K177" s="13" t="n">
        <f aca="false">ROUNDUP((F177+Parámetros!$C$14)/(1-G177),0)</f>
        <v>492</v>
      </c>
      <c r="L177" s="13" t="n">
        <f aca="false">ROUNDUP((F177+Parámetros!$C$15)/(1-G177),0)</f>
        <v>500</v>
      </c>
      <c r="M177" s="13" t="n">
        <f aca="false">MAX(ROUNDUP((F177+I177)/(1-G177),0),Parámetros!$B$7)</f>
        <v>544</v>
      </c>
      <c r="N177" s="12" t="n">
        <v>601.47</v>
      </c>
      <c r="O177" s="12" t="n">
        <v>428</v>
      </c>
      <c r="P177" s="13" t="n">
        <f aca="false">Parámetros!$B$6</f>
        <v>1</v>
      </c>
      <c r="Q177" s="13" t="n">
        <f aca="false">IF(AND(ISNUMBER(O177),O177-P177&gt;=Parámetros!$B$7),M177,IF(J177&lt;Parámetros!$B$13,J177,IF(K177&lt;Parámetros!$B$14,K177,IF(L177&lt;Parámetros!$B$15,L177,M177))))</f>
        <v>544</v>
      </c>
      <c r="R177" s="13" t="n">
        <f aca="false">IF(AND(ISNUMBER(O177),O177-P177&gt;=Q177),O177-P177,Q177)</f>
        <v>544</v>
      </c>
      <c r="S177" s="3" t="n">
        <f aca="false">IF(ISNUMBER(O177),R177/O177-1,"")</f>
        <v>0.271028037383178</v>
      </c>
      <c r="T177" s="13" t="n">
        <f aca="false">VLOOKUP(R177,Parámetros!$A$13:$C$16,3,TRUE())</f>
        <v>0</v>
      </c>
      <c r="U177" s="13" t="n">
        <f aca="false">IF(R177&gt;=Parámetros!$B$7,I177,0)</f>
        <v>75</v>
      </c>
      <c r="V177" s="13" t="n">
        <f aca="false">R177*(1-G177)-T177-U177</f>
        <v>392.84</v>
      </c>
      <c r="W177" s="13" t="n">
        <f aca="false">V177-F177</f>
        <v>0.0199999999999818</v>
      </c>
      <c r="X177" s="2" t="s">
        <v>13521</v>
      </c>
      <c r="Y177" s="2"/>
      <c r="Z177" s="13" t="n">
        <v>395</v>
      </c>
      <c r="AA177" s="2" t="s">
        <v>13523</v>
      </c>
    </row>
    <row r="178" customFormat="false" ht="15" hidden="false" customHeight="false" outlineLevel="0" collapsed="false">
      <c r="A178" s="8" t="s">
        <v>2274</v>
      </c>
      <c r="B178" s="10" t="str">
        <f aca="false">'Layout Mercado Libre'!C178</f>
        <v>Arfla Rifaximina 550 mg 15 Tabletas</v>
      </c>
      <c r="C178" s="10" t="str">
        <f aca="false">IFERROR(LEFT('Layout Mercado Libre'!E178,FIND(" &gt; ",'Layout Mercado Libre'!E178)-1),"")</f>
        <v>Salud y Equipamiento Médico</v>
      </c>
      <c r="D178" s="12" t="n">
        <v>915</v>
      </c>
      <c r="E178" s="13" t="n">
        <f aca="false">Parámetros!$B$5</f>
        <v>4</v>
      </c>
      <c r="F178" s="13" t="n">
        <f aca="false">D178+E178</f>
        <v>919</v>
      </c>
      <c r="G178" s="3" t="n">
        <f aca="false">IF(C178="",Parámetros!$B$9,IFERROR(VLOOKUP(C178,Parámetros!$A$20:$B$23,2,FALSE()),Parámetros!$B$9))</f>
        <v>0.14</v>
      </c>
      <c r="H178" s="14" t="n">
        <v>0.15</v>
      </c>
      <c r="I178" s="12" t="n">
        <v>75</v>
      </c>
      <c r="J178" s="13" t="n">
        <f aca="false">ROUNDUP((F178+Parámetros!$C$13)/(1-G178),0)</f>
        <v>1098</v>
      </c>
      <c r="K178" s="13" t="n">
        <f aca="false">ROUNDUP((F178+Parámetros!$C$14)/(1-G178),0)</f>
        <v>1104</v>
      </c>
      <c r="L178" s="13" t="n">
        <f aca="false">ROUNDUP((F178+Parámetros!$C$15)/(1-G178),0)</f>
        <v>1112</v>
      </c>
      <c r="M178" s="13" t="n">
        <f aca="false">MAX(ROUNDUP((F178+I178)/(1-G178),0),Parámetros!$B$7)</f>
        <v>1156</v>
      </c>
      <c r="N178" s="12" t="n">
        <v>1340.32</v>
      </c>
      <c r="O178" s="12" t="n">
        <v>1109.46</v>
      </c>
      <c r="P178" s="13" t="n">
        <f aca="false">Parámetros!$B$6</f>
        <v>1</v>
      </c>
      <c r="Q178" s="13" t="n">
        <f aca="false">IF(AND(ISNUMBER(O178),O178-P178&gt;=Parámetros!$B$7),M178,IF(J178&lt;Parámetros!$B$13,J178,IF(K178&lt;Parámetros!$B$14,K178,IF(L178&lt;Parámetros!$B$15,L178,M178))))</f>
        <v>1156</v>
      </c>
      <c r="R178" s="13" t="n">
        <f aca="false">IF(AND(ISNUMBER(O178),O178-P178&gt;=Q178),O178-P178,Q178)</f>
        <v>1156</v>
      </c>
      <c r="S178" s="3" t="n">
        <f aca="false">IF(ISNUMBER(O178),R178/O178-1,"")</f>
        <v>0.0419483352261461</v>
      </c>
      <c r="T178" s="13" t="n">
        <f aca="false">VLOOKUP(R178,Parámetros!$A$13:$C$16,3,TRUE())</f>
        <v>0</v>
      </c>
      <c r="U178" s="13" t="n">
        <f aca="false">IF(R178&gt;=Parámetros!$B$7,I178,0)</f>
        <v>75</v>
      </c>
      <c r="V178" s="13" t="n">
        <f aca="false">R178*(1-G178)-T178-U178</f>
        <v>919.16</v>
      </c>
      <c r="W178" s="13" t="n">
        <f aca="false">V178-F178</f>
        <v>0.159999999999968</v>
      </c>
      <c r="X178" s="2" t="s">
        <v>13535</v>
      </c>
      <c r="Y178" s="2"/>
      <c r="Z178" s="13" t="n">
        <v>955.5</v>
      </c>
      <c r="AA178" s="2" t="s">
        <v>13523</v>
      </c>
    </row>
    <row r="179" customFormat="false" ht="15" hidden="false" customHeight="false" outlineLevel="0" collapsed="false">
      <c r="A179" s="8" t="s">
        <v>2285</v>
      </c>
      <c r="B179" s="10" t="str">
        <f aca="false">'Layout Mercado Libre'!C179</f>
        <v>Pañales Adulto Diapro Confort Manzanilla Grande 10 Piezas</v>
      </c>
      <c r="C179" s="10" t="str">
        <f aca="false">IFERROR(LEFT('Layout Mercado Libre'!E179,FIND(" &gt; ",'Layout Mercado Libre'!E179)-1),"")</f>
        <v>Salud y Equipamiento Médico</v>
      </c>
      <c r="D179" s="12" t="n">
        <v>87.1</v>
      </c>
      <c r="E179" s="13" t="n">
        <f aca="false">Parámetros!$B$5</f>
        <v>4</v>
      </c>
      <c r="F179" s="13" t="n">
        <f aca="false">D179+E179</f>
        <v>91.1</v>
      </c>
      <c r="G179" s="3" t="n">
        <f aca="false">IF(C179="",Parámetros!$B$9,IFERROR(VLOOKUP(C179,Parámetros!$A$20:$B$23,2,FALSE()),Parámetros!$B$9))</f>
        <v>0.14</v>
      </c>
      <c r="H179" s="14" t="n">
        <v>0.8</v>
      </c>
      <c r="I179" s="12" t="n">
        <v>90</v>
      </c>
      <c r="J179" s="13" t="n">
        <f aca="false">ROUNDUP((F179+Parámetros!$C$13)/(1-G179),0)</f>
        <v>135</v>
      </c>
      <c r="K179" s="13" t="n">
        <f aca="false">ROUNDUP((F179+Parámetros!$C$14)/(1-G179),0)</f>
        <v>141</v>
      </c>
      <c r="L179" s="13" t="n">
        <f aca="false">ROUNDUP((F179+Parámetros!$C$15)/(1-G179),0)</f>
        <v>149</v>
      </c>
      <c r="M179" s="13" t="n">
        <f aca="false">MAX(ROUNDUP((F179+I179)/(1-G179),0),Parámetros!$B$7)</f>
        <v>299</v>
      </c>
      <c r="N179" s="12" t="n">
        <v>215.43</v>
      </c>
      <c r="O179" s="12" t="n">
        <v>210</v>
      </c>
      <c r="P179" s="13" t="n">
        <f aca="false">Parámetros!$B$6</f>
        <v>1</v>
      </c>
      <c r="Q179" s="13" t="n">
        <f aca="false">IF(AND(ISNUMBER(O179),O179-P179&gt;=Parámetros!$B$7),M179,IF(J179&lt;Parámetros!$B$13,J179,IF(K179&lt;Parámetros!$B$14,K179,IF(L179&lt;Parámetros!$B$15,L179,M179))))</f>
        <v>141</v>
      </c>
      <c r="R179" s="13" t="n">
        <f aca="false">IF(AND(ISNUMBER(O179),O179-P179&gt;=Q179),O179-P179,Q179)</f>
        <v>209</v>
      </c>
      <c r="S179" s="3" t="n">
        <f aca="false">IF(ISNUMBER(O179),R179/O179-1,"")</f>
        <v>-0.00476190476190475</v>
      </c>
      <c r="T179" s="13" t="n">
        <f aca="false">VLOOKUP(R179,Parámetros!$A$13:$C$16,3,TRUE())</f>
        <v>37</v>
      </c>
      <c r="U179" s="13" t="n">
        <f aca="false">IF(R179&gt;=Parámetros!$B$7,I179,0)</f>
        <v>0</v>
      </c>
      <c r="V179" s="13" t="n">
        <f aca="false">R179*(1-G179)-T179-U179</f>
        <v>142.74</v>
      </c>
      <c r="W179" s="13" t="n">
        <f aca="false">V179-F179</f>
        <v>51.64</v>
      </c>
      <c r="X179" s="2" t="s">
        <v>13530</v>
      </c>
      <c r="Y179" s="2"/>
      <c r="Z179" s="13" t="n">
        <v>143</v>
      </c>
      <c r="AA179" s="2" t="s">
        <v>13526</v>
      </c>
    </row>
    <row r="180" customFormat="false" ht="15" hidden="false" customHeight="false" outlineLevel="0" collapsed="false">
      <c r="A180" s="8" t="s">
        <v>2297</v>
      </c>
      <c r="B180" s="10" t="str">
        <f aca="false">'Layout Mercado Libre'!C180</f>
        <v>Enterogermina Bacillus Clausii 2 Billones 20 Ampolletas</v>
      </c>
      <c r="C180" s="10" t="str">
        <f aca="false">IFERROR(LEFT('Layout Mercado Libre'!E180,FIND(" &gt; ",'Layout Mercado Libre'!E180)-1),"")</f>
        <v>Salud y Equipamiento Médico</v>
      </c>
      <c r="D180" s="12" t="n">
        <v>361.3</v>
      </c>
      <c r="E180" s="13" t="n">
        <f aca="false">Parámetros!$B$5</f>
        <v>4</v>
      </c>
      <c r="F180" s="13" t="n">
        <f aca="false">D180+E180</f>
        <v>365.3</v>
      </c>
      <c r="G180" s="3" t="n">
        <f aca="false">IF(C180="",Parámetros!$B$9,IFERROR(VLOOKUP(C180,Parámetros!$A$20:$B$23,2,FALSE()),Parámetros!$B$9))</f>
        <v>0.14</v>
      </c>
      <c r="H180" s="14" t="n">
        <v>0.48</v>
      </c>
      <c r="I180" s="12" t="n">
        <v>75</v>
      </c>
      <c r="J180" s="13" t="n">
        <f aca="false">ROUNDUP((F180+Parámetros!$C$13)/(1-G180),0)</f>
        <v>454</v>
      </c>
      <c r="K180" s="13" t="n">
        <f aca="false">ROUNDUP((F180+Parámetros!$C$14)/(1-G180),0)</f>
        <v>460</v>
      </c>
      <c r="L180" s="13" t="n">
        <f aca="false">ROUNDUP((F180+Parámetros!$C$15)/(1-G180),0)</f>
        <v>468</v>
      </c>
      <c r="M180" s="13" t="n">
        <f aca="false">MAX(ROUNDUP((F180+I180)/(1-G180),0),Parámetros!$B$7)</f>
        <v>512</v>
      </c>
      <c r="N180" s="12" t="n">
        <v>576.12</v>
      </c>
      <c r="O180" s="12" t="n">
        <v>325</v>
      </c>
      <c r="P180" s="13" t="n">
        <f aca="false">Parámetros!$B$6</f>
        <v>1</v>
      </c>
      <c r="Q180" s="13" t="n">
        <f aca="false">IF(AND(ISNUMBER(O180),O180-P180&gt;=Parámetros!$B$7),M180,IF(J180&lt;Parámetros!$B$13,J180,IF(K180&lt;Parámetros!$B$14,K180,IF(L180&lt;Parámetros!$B$15,L180,M180))))</f>
        <v>512</v>
      </c>
      <c r="R180" s="13" t="n">
        <f aca="false">IF(AND(ISNUMBER(O180),O180-P180&gt;=Q180),O180-P180,Q180)</f>
        <v>512</v>
      </c>
      <c r="S180" s="3" t="n">
        <f aca="false">IF(ISNUMBER(O180),R180/O180-1,"")</f>
        <v>0.575384615384615</v>
      </c>
      <c r="T180" s="13" t="n">
        <f aca="false">VLOOKUP(R180,Parámetros!$A$13:$C$16,3,TRUE())</f>
        <v>0</v>
      </c>
      <c r="U180" s="13" t="n">
        <f aca="false">IF(R180&gt;=Parámetros!$B$7,I180,0)</f>
        <v>75</v>
      </c>
      <c r="V180" s="13" t="n">
        <f aca="false">R180*(1-G180)-T180-U180</f>
        <v>365.32</v>
      </c>
      <c r="W180" s="13" t="n">
        <f aca="false">V180-F180</f>
        <v>0.0199999999999818</v>
      </c>
      <c r="X180" s="2" t="s">
        <v>13600</v>
      </c>
      <c r="Y180" s="2"/>
      <c r="Z180" s="13" t="n">
        <v>328.3</v>
      </c>
      <c r="AA180" s="2" t="s">
        <v>13518</v>
      </c>
    </row>
    <row r="181" customFormat="false" ht="15" hidden="false" customHeight="false" outlineLevel="0" collapsed="false">
      <c r="A181" s="8" t="s">
        <v>2308</v>
      </c>
      <c r="B181" s="10" t="str">
        <f aca="false">'Layout Mercado Libre'!C181</f>
        <v>Adhesivo para Dentadura Corega Ultra Crema Sin Sabor 40 g</v>
      </c>
      <c r="C181" s="10" t="str">
        <f aca="false">IFERROR(LEFT('Layout Mercado Libre'!E181,FIND(" &gt; ",'Layout Mercado Libre'!E181)-1),"")</f>
        <v>Belleza y Cuidado Personal</v>
      </c>
      <c r="D181" s="12" t="n">
        <v>102.73</v>
      </c>
      <c r="E181" s="13" t="n">
        <f aca="false">Parámetros!$B$5</f>
        <v>4</v>
      </c>
      <c r="F181" s="13" t="n">
        <f aca="false">D181+E181</f>
        <v>106.73</v>
      </c>
      <c r="G181" s="3" t="n">
        <f aca="false">IF(C181="",Parámetros!$B$9,IFERROR(VLOOKUP(C181,Parámetros!$A$20:$B$23,2,FALSE()),Parámetros!$B$9))</f>
        <v>0.14</v>
      </c>
      <c r="H181" s="14" t="n">
        <v>0.1</v>
      </c>
      <c r="I181" s="12" t="n">
        <v>75</v>
      </c>
      <c r="J181" s="13" t="n">
        <f aca="false">ROUNDUP((F181+Parámetros!$C$13)/(1-G181),0)</f>
        <v>154</v>
      </c>
      <c r="K181" s="13" t="n">
        <f aca="false">ROUNDUP((F181+Parámetros!$C$14)/(1-G181),0)</f>
        <v>159</v>
      </c>
      <c r="L181" s="13" t="n">
        <f aca="false">ROUNDUP((F181+Parámetros!$C$15)/(1-G181),0)</f>
        <v>168</v>
      </c>
      <c r="M181" s="13" t="n">
        <f aca="false">MAX(ROUNDUP((F181+I181)/(1-G181),0),Parámetros!$B$7)</f>
        <v>299</v>
      </c>
      <c r="N181" s="12" t="n">
        <v>230.99</v>
      </c>
      <c r="O181" s="12" t="n">
        <v>118.27</v>
      </c>
      <c r="P181" s="13" t="n">
        <f aca="false">Parámetros!$B$6</f>
        <v>1</v>
      </c>
      <c r="Q181" s="13" t="n">
        <f aca="false">IF(AND(ISNUMBER(O181),O181-P181&gt;=Parámetros!$B$7),M181,IF(J181&lt;Parámetros!$B$13,J181,IF(K181&lt;Parámetros!$B$14,K181,IF(L181&lt;Parámetros!$B$15,L181,M181))))</f>
        <v>168</v>
      </c>
      <c r="R181" s="13" t="n">
        <f aca="false">IF(AND(ISNUMBER(O181),O181-P181&gt;=Q181),O181-P181,Q181)</f>
        <v>168</v>
      </c>
      <c r="S181" s="3" t="n">
        <f aca="false">IF(ISNUMBER(O181),R181/O181-1,"")</f>
        <v>0.420478565993067</v>
      </c>
      <c r="T181" s="13" t="n">
        <f aca="false">VLOOKUP(R181,Parámetros!$A$13:$C$16,3,TRUE())</f>
        <v>37</v>
      </c>
      <c r="U181" s="13" t="n">
        <f aca="false">IF(R181&gt;=Parámetros!$B$7,I181,0)</f>
        <v>0</v>
      </c>
      <c r="V181" s="13" t="n">
        <f aca="false">R181*(1-G181)-T181-U181</f>
        <v>107.48</v>
      </c>
      <c r="W181" s="13" t="n">
        <f aca="false">V181-F181</f>
        <v>0.749999999999986</v>
      </c>
      <c r="X181" s="2" t="s">
        <v>13601</v>
      </c>
      <c r="Y181" s="2"/>
      <c r="Z181" s="13" t="n">
        <v>145</v>
      </c>
      <c r="AA181" s="2" t="s">
        <v>13500</v>
      </c>
    </row>
    <row r="182" customFormat="false" ht="15" hidden="false" customHeight="false" outlineLevel="0" collapsed="false">
      <c r="A182" s="8" t="s">
        <v>2321</v>
      </c>
      <c r="B182" s="10" t="str">
        <f aca="false">'Layout Mercado Libre'!C182</f>
        <v>Ampliron Duo Amoxicilina 875 mg/125 mg 14 Comprimidos</v>
      </c>
      <c r="C182" s="10" t="str">
        <f aca="false">IFERROR(LEFT('Layout Mercado Libre'!E182,FIND(" &gt; ",'Layout Mercado Libre'!E182)-1),"")</f>
        <v>Salud y Equipamiento Médico</v>
      </c>
      <c r="D182" s="12" t="n">
        <v>377.11</v>
      </c>
      <c r="E182" s="13" t="n">
        <f aca="false">Parámetros!$B$5</f>
        <v>4</v>
      </c>
      <c r="F182" s="13" t="n">
        <f aca="false">D182+E182</f>
        <v>381.11</v>
      </c>
      <c r="G182" s="3" t="n">
        <f aca="false">IF(C182="",Parámetros!$B$9,IFERROR(VLOOKUP(C182,Parámetros!$A$20:$B$23,2,FALSE()),Parámetros!$B$9))</f>
        <v>0.14</v>
      </c>
      <c r="H182" s="14" t="n">
        <v>0.15</v>
      </c>
      <c r="I182" s="12" t="n">
        <v>75</v>
      </c>
      <c r="J182" s="13" t="n">
        <f aca="false">ROUNDUP((F182+Parámetros!$C$13)/(1-G182),0)</f>
        <v>473</v>
      </c>
      <c r="K182" s="13" t="n">
        <f aca="false">ROUNDUP((F182+Parámetros!$C$14)/(1-G182),0)</f>
        <v>479</v>
      </c>
      <c r="L182" s="13" t="n">
        <f aca="false">ROUNDUP((F182+Parámetros!$C$15)/(1-G182),0)</f>
        <v>487</v>
      </c>
      <c r="M182" s="13" t="n">
        <f aca="false">MAX(ROUNDUP((F182+I182)/(1-G182),0),Parámetros!$B$7)</f>
        <v>531</v>
      </c>
      <c r="N182" s="12" t="n">
        <v>843.59</v>
      </c>
      <c r="O182" s="12" t="n">
        <v>723</v>
      </c>
      <c r="P182" s="13" t="n">
        <f aca="false">Parámetros!$B$6</f>
        <v>1</v>
      </c>
      <c r="Q182" s="13" t="n">
        <f aca="false">IF(AND(ISNUMBER(O182),O182-P182&gt;=Parámetros!$B$7),M182,IF(J182&lt;Parámetros!$B$13,J182,IF(K182&lt;Parámetros!$B$14,K182,IF(L182&lt;Parámetros!$B$15,L182,M182))))</f>
        <v>531</v>
      </c>
      <c r="R182" s="13" t="n">
        <f aca="false">IF(AND(ISNUMBER(O182),O182-P182&gt;=Q182),O182-P182,Q182)</f>
        <v>722</v>
      </c>
      <c r="S182" s="3" t="n">
        <f aca="false">IF(ISNUMBER(O182),R182/O182-1,"")</f>
        <v>-0.00138312586445366</v>
      </c>
      <c r="T182" s="13" t="n">
        <f aca="false">VLOOKUP(R182,Parámetros!$A$13:$C$16,3,TRUE())</f>
        <v>0</v>
      </c>
      <c r="U182" s="13" t="n">
        <f aca="false">IF(R182&gt;=Parámetros!$B$7,I182,0)</f>
        <v>75</v>
      </c>
      <c r="V182" s="13" t="n">
        <f aca="false">R182*(1-G182)-T182-U182</f>
        <v>545.92</v>
      </c>
      <c r="W182" s="13" t="n">
        <f aca="false">V182-F182</f>
        <v>164.81</v>
      </c>
      <c r="X182" s="2" t="s">
        <v>13602</v>
      </c>
      <c r="Y182" s="2"/>
      <c r="Z182" s="13" t="n">
        <v>613</v>
      </c>
      <c r="AA182" s="2" t="s">
        <v>13523</v>
      </c>
    </row>
    <row r="183" customFormat="false" ht="15" hidden="false" customHeight="false" outlineLevel="0" collapsed="false">
      <c r="A183" s="8" t="s">
        <v>2336</v>
      </c>
      <c r="B183" s="10" t="str">
        <f aca="false">'Layout Mercado Libre'!C183</f>
        <v>Pramigel Suspensión Metoclopramida Aluminio Magnesio 180 ml</v>
      </c>
      <c r="C183" s="10" t="str">
        <f aca="false">IFERROR(LEFT('Layout Mercado Libre'!E183,FIND(" &gt; ",'Layout Mercado Libre'!E183)-1),"")</f>
        <v>Salud y Equipamiento Médico</v>
      </c>
      <c r="D183" s="12" t="n">
        <v>314.37</v>
      </c>
      <c r="E183" s="13" t="n">
        <f aca="false">Parámetros!$B$5</f>
        <v>4</v>
      </c>
      <c r="F183" s="13" t="n">
        <f aca="false">D183+E183</f>
        <v>318.37</v>
      </c>
      <c r="G183" s="3" t="n">
        <f aca="false">IF(C183="",Parámetros!$B$9,IFERROR(VLOOKUP(C183,Parámetros!$A$20:$B$23,2,FALSE()),Parámetros!$B$9))</f>
        <v>0.14</v>
      </c>
      <c r="H183" s="14" t="n">
        <v>0.27</v>
      </c>
      <c r="I183" s="12" t="n">
        <v>75</v>
      </c>
      <c r="J183" s="13" t="n">
        <f aca="false">ROUNDUP((F183+Parámetros!$C$13)/(1-G183),0)</f>
        <v>400</v>
      </c>
      <c r="K183" s="13" t="n">
        <f aca="false">ROUNDUP((F183+Parámetros!$C$14)/(1-G183),0)</f>
        <v>406</v>
      </c>
      <c r="L183" s="13" t="n">
        <f aca="false">ROUNDUP((F183+Parámetros!$C$15)/(1-G183),0)</f>
        <v>414</v>
      </c>
      <c r="M183" s="13" t="n">
        <f aca="false">MAX(ROUNDUP((F183+I183)/(1-G183),0),Parámetros!$B$7)</f>
        <v>458</v>
      </c>
      <c r="N183" s="12" t="n">
        <v>536.07</v>
      </c>
      <c r="O183" s="12" t="n">
        <v>449.46</v>
      </c>
      <c r="P183" s="13" t="n">
        <f aca="false">Parámetros!$B$6</f>
        <v>1</v>
      </c>
      <c r="Q183" s="13" t="n">
        <f aca="false">IF(AND(ISNUMBER(O183),O183-P183&gt;=Parámetros!$B$7),M183,IF(J183&lt;Parámetros!$B$13,J183,IF(K183&lt;Parámetros!$B$14,K183,IF(L183&lt;Parámetros!$B$15,L183,M183))))</f>
        <v>458</v>
      </c>
      <c r="R183" s="13" t="n">
        <f aca="false">IF(AND(ISNUMBER(O183),O183-P183&gt;=Q183),O183-P183,Q183)</f>
        <v>458</v>
      </c>
      <c r="S183" s="3" t="n">
        <f aca="false">IF(ISNUMBER(O183),R183/O183-1,"")</f>
        <v>0.0190005784719443</v>
      </c>
      <c r="T183" s="13" t="n">
        <f aca="false">VLOOKUP(R183,Parámetros!$A$13:$C$16,3,TRUE())</f>
        <v>0</v>
      </c>
      <c r="U183" s="13" t="n">
        <f aca="false">IF(R183&gt;=Parámetros!$B$7,I183,0)</f>
        <v>75</v>
      </c>
      <c r="V183" s="13" t="n">
        <f aca="false">R183*(1-G183)-T183-U183</f>
        <v>318.88</v>
      </c>
      <c r="W183" s="13" t="n">
        <f aca="false">V183-F183</f>
        <v>0.509999999999991</v>
      </c>
      <c r="X183" s="2" t="s">
        <v>13603</v>
      </c>
      <c r="Y183" s="2"/>
      <c r="Z183" s="13" t="n">
        <v>317.5</v>
      </c>
      <c r="AA183" s="2" t="s">
        <v>13523</v>
      </c>
    </row>
    <row r="184" customFormat="false" ht="15" hidden="false" customHeight="false" outlineLevel="0" collapsed="false">
      <c r="A184" s="8" t="s">
        <v>2349</v>
      </c>
      <c r="B184" s="10" t="str">
        <f aca="false">'Layout Mercado Libre'!C184</f>
        <v>Fijador Spray Caprice Naturals Kiwi y Lavanda 316 ml</v>
      </c>
      <c r="C184" s="10" t="str">
        <f aca="false">IFERROR(LEFT('Layout Mercado Libre'!E184,FIND(" &gt; ",'Layout Mercado Libre'!E184)-1),"")</f>
        <v>Belleza y Cuidado Personal</v>
      </c>
      <c r="D184" s="12" t="n">
        <v>39.98</v>
      </c>
      <c r="E184" s="13" t="n">
        <f aca="false">Parámetros!$B$5</f>
        <v>4</v>
      </c>
      <c r="F184" s="13" t="n">
        <f aca="false">D184+E184</f>
        <v>43.98</v>
      </c>
      <c r="G184" s="3" t="n">
        <f aca="false">IF(C184="",Parámetros!$B$9,IFERROR(VLOOKUP(C184,Parámetros!$A$20:$B$23,2,FALSE()),Parámetros!$B$9))</f>
        <v>0.14</v>
      </c>
      <c r="H184" s="14" t="n">
        <v>0.43</v>
      </c>
      <c r="I184" s="12" t="n">
        <v>75</v>
      </c>
      <c r="J184" s="13" t="n">
        <f aca="false">ROUNDUP((F184+Parámetros!$C$13)/(1-G184),0)</f>
        <v>81</v>
      </c>
      <c r="K184" s="13" t="n">
        <f aca="false">ROUNDUP((F184+Parámetros!$C$14)/(1-G184),0)</f>
        <v>87</v>
      </c>
      <c r="L184" s="13" t="n">
        <f aca="false">ROUNDUP((F184+Parámetros!$C$15)/(1-G184),0)</f>
        <v>95</v>
      </c>
      <c r="M184" s="13" t="n">
        <f aca="false">MAX(ROUNDUP((F184+I184)/(1-G184),0),Parámetros!$B$7)</f>
        <v>299</v>
      </c>
      <c r="N184" s="12" t="n">
        <v>260</v>
      </c>
      <c r="O184" s="12" t="n">
        <v>260</v>
      </c>
      <c r="P184" s="13" t="n">
        <f aca="false">Parámetros!$B$6</f>
        <v>1</v>
      </c>
      <c r="Q184" s="13" t="n">
        <f aca="false">IF(AND(ISNUMBER(O184),O184-P184&gt;=Parámetros!$B$7),M184,IF(J184&lt;Parámetros!$B$13,J184,IF(K184&lt;Parámetros!$B$14,K184,IF(L184&lt;Parámetros!$B$15,L184,M184))))</f>
        <v>81</v>
      </c>
      <c r="R184" s="13" t="n">
        <f aca="false">IF(AND(ISNUMBER(O184),O184-P184&gt;=Q184),O184-P184,Q184)</f>
        <v>259</v>
      </c>
      <c r="S184" s="3" t="n">
        <f aca="false">IF(ISNUMBER(O184),R184/O184-1,"")</f>
        <v>-0.00384615384615383</v>
      </c>
      <c r="T184" s="13" t="n">
        <f aca="false">VLOOKUP(R184,Parámetros!$A$13:$C$16,3,TRUE())</f>
        <v>37</v>
      </c>
      <c r="U184" s="13" t="n">
        <f aca="false">IF(R184&gt;=Parámetros!$B$7,I184,0)</f>
        <v>0</v>
      </c>
      <c r="V184" s="13" t="n">
        <f aca="false">R184*(1-G184)-T184-U184</f>
        <v>185.74</v>
      </c>
      <c r="W184" s="13" t="n">
        <f aca="false">V184-F184</f>
        <v>141.76</v>
      </c>
      <c r="X184" s="2" t="s">
        <v>13604</v>
      </c>
      <c r="Y184" s="2"/>
      <c r="Z184" s="13" t="n">
        <v>85</v>
      </c>
      <c r="AA184" s="2" t="s">
        <v>13518</v>
      </c>
    </row>
    <row r="185" customFormat="false" ht="15" hidden="false" customHeight="false" outlineLevel="0" collapsed="false">
      <c r="A185" s="8" t="s">
        <v>2363</v>
      </c>
      <c r="B185" s="10" t="str">
        <f aca="false">'Layout Mercado Libre'!C185</f>
        <v>Travatan Travoprost Solución Oftálmica 0.004% 2.5 ml</v>
      </c>
      <c r="C185" s="10" t="str">
        <f aca="false">IFERROR(LEFT('Layout Mercado Libre'!E185,FIND(" &gt; ",'Layout Mercado Libre'!E185)-1),"")</f>
        <v>Salud y Equipamiento Médico</v>
      </c>
      <c r="D185" s="12" t="n">
        <v>500</v>
      </c>
      <c r="E185" s="13" t="n">
        <f aca="false">Parámetros!$B$5</f>
        <v>4</v>
      </c>
      <c r="F185" s="13" t="n">
        <f aca="false">D185+E185</f>
        <v>504</v>
      </c>
      <c r="G185" s="3" t="n">
        <f aca="false">IF(C185="",Parámetros!$B$9,IFERROR(VLOOKUP(C185,Parámetros!$A$20:$B$23,2,FALSE()),Parámetros!$B$9))</f>
        <v>0.14</v>
      </c>
      <c r="H185" s="14" t="n">
        <v>0.05</v>
      </c>
      <c r="I185" s="12" t="n">
        <v>75</v>
      </c>
      <c r="J185" s="13" t="n">
        <f aca="false">ROUNDUP((F185+Parámetros!$C$13)/(1-G185),0)</f>
        <v>616</v>
      </c>
      <c r="K185" s="13" t="n">
        <f aca="false">ROUNDUP((F185+Parámetros!$C$14)/(1-G185),0)</f>
        <v>621</v>
      </c>
      <c r="L185" s="13" t="n">
        <f aca="false">ROUNDUP((F185+Parámetros!$C$15)/(1-G185),0)</f>
        <v>630</v>
      </c>
      <c r="M185" s="13" t="n">
        <f aca="false">MAX(ROUNDUP((F185+I185)/(1-G185),0),Parámetros!$B$7)</f>
        <v>674</v>
      </c>
      <c r="N185" s="12" t="n">
        <v>1415.19</v>
      </c>
      <c r="O185" s="12" t="n">
        <v>1379</v>
      </c>
      <c r="P185" s="13" t="n">
        <f aca="false">Parámetros!$B$6</f>
        <v>1</v>
      </c>
      <c r="Q185" s="13" t="n">
        <f aca="false">IF(AND(ISNUMBER(O185),O185-P185&gt;=Parámetros!$B$7),M185,IF(J185&lt;Parámetros!$B$13,J185,IF(K185&lt;Parámetros!$B$14,K185,IF(L185&lt;Parámetros!$B$15,L185,M185))))</f>
        <v>674</v>
      </c>
      <c r="R185" s="13" t="n">
        <f aca="false">IF(AND(ISNUMBER(O185),O185-P185&gt;=Q185),O185-P185,Q185)</f>
        <v>1378</v>
      </c>
      <c r="S185" s="3" t="n">
        <f aca="false">IF(ISNUMBER(O185),R185/O185-1,"")</f>
        <v>-0.00072516316171134</v>
      </c>
      <c r="T185" s="13" t="n">
        <f aca="false">VLOOKUP(R185,Parámetros!$A$13:$C$16,3,TRUE())</f>
        <v>0</v>
      </c>
      <c r="U185" s="13" t="n">
        <f aca="false">IF(R185&gt;=Parámetros!$B$7,I185,0)</f>
        <v>75</v>
      </c>
      <c r="V185" s="13" t="n">
        <f aca="false">R185*(1-G185)-T185-U185</f>
        <v>1110.08</v>
      </c>
      <c r="W185" s="13" t="n">
        <f aca="false">V185-F185</f>
        <v>606.08</v>
      </c>
      <c r="X185" s="2" t="s">
        <v>13605</v>
      </c>
      <c r="Y185" s="2"/>
      <c r="Z185" s="13" t="n">
        <v>1316</v>
      </c>
      <c r="AA185" s="2" t="s">
        <v>13504</v>
      </c>
    </row>
    <row r="186" customFormat="false" ht="15" hidden="false" customHeight="false" outlineLevel="0" collapsed="false">
      <c r="A186" s="8" t="s">
        <v>2375</v>
      </c>
      <c r="B186" s="10" t="str">
        <f aca="false">'Layout Mercado Libre'!C186</f>
        <v>Espavén Enzimático Pancreatina Simeticona 50 Tabletas</v>
      </c>
      <c r="C186" s="10" t="str">
        <f aca="false">IFERROR(LEFT('Layout Mercado Libre'!E186,FIND(" &gt; ",'Layout Mercado Libre'!E186)-1),"")</f>
        <v>Salud y Equipamiento Médico</v>
      </c>
      <c r="D186" s="12" t="n">
        <v>194.55</v>
      </c>
      <c r="E186" s="13" t="n">
        <f aca="false">Parámetros!$B$5</f>
        <v>4</v>
      </c>
      <c r="F186" s="13" t="n">
        <f aca="false">D186+E186</f>
        <v>198.55</v>
      </c>
      <c r="G186" s="3" t="n">
        <f aca="false">IF(C186="",Parámetros!$B$9,IFERROR(VLOOKUP(C186,Parámetros!$A$20:$B$23,2,FALSE()),Parámetros!$B$9))</f>
        <v>0.14</v>
      </c>
      <c r="H186" s="14" t="n">
        <v>0.23</v>
      </c>
      <c r="I186" s="12" t="n">
        <v>75</v>
      </c>
      <c r="J186" s="13" t="n">
        <f aca="false">ROUNDUP((F186+Parámetros!$C$13)/(1-G186),0)</f>
        <v>260</v>
      </c>
      <c r="K186" s="13" t="n">
        <f aca="false">ROUNDUP((F186+Parámetros!$C$14)/(1-G186),0)</f>
        <v>266</v>
      </c>
      <c r="L186" s="13" t="n">
        <f aca="false">ROUNDUP((F186+Parámetros!$C$15)/(1-G186),0)</f>
        <v>274</v>
      </c>
      <c r="M186" s="13" t="n">
        <f aca="false">MAX(ROUNDUP((F186+I186)/(1-G186),0),Parámetros!$B$7)</f>
        <v>319</v>
      </c>
      <c r="N186" s="12" t="n">
        <v>406.57</v>
      </c>
      <c r="O186" s="12" t="n">
        <v>420</v>
      </c>
      <c r="P186" s="13" t="n">
        <f aca="false">Parámetros!$B$6</f>
        <v>1</v>
      </c>
      <c r="Q186" s="13" t="n">
        <f aca="false">IF(AND(ISNUMBER(O186),O186-P186&gt;=Parámetros!$B$7),M186,IF(J186&lt;Parámetros!$B$13,J186,IF(K186&lt;Parámetros!$B$14,K186,IF(L186&lt;Parámetros!$B$15,L186,M186))))</f>
        <v>319</v>
      </c>
      <c r="R186" s="13" t="n">
        <f aca="false">IF(AND(ISNUMBER(O186),O186-P186&gt;=Q186),O186-P186,Q186)</f>
        <v>419</v>
      </c>
      <c r="S186" s="3" t="n">
        <f aca="false">IF(ISNUMBER(O186),R186/O186-1,"")</f>
        <v>-0.00238095238095237</v>
      </c>
      <c r="T186" s="13" t="n">
        <f aca="false">VLOOKUP(R186,Parámetros!$A$13:$C$16,3,TRUE())</f>
        <v>0</v>
      </c>
      <c r="U186" s="13" t="n">
        <f aca="false">IF(R186&gt;=Parámetros!$B$7,I186,0)</f>
        <v>75</v>
      </c>
      <c r="V186" s="13" t="n">
        <f aca="false">R186*(1-G186)-T186-U186</f>
        <v>285.34</v>
      </c>
      <c r="W186" s="13" t="n">
        <f aca="false">V186-F186</f>
        <v>86.79</v>
      </c>
      <c r="X186" s="2" t="s">
        <v>13567</v>
      </c>
      <c r="Y186" s="2"/>
      <c r="Z186" s="13" t="n">
        <v>331</v>
      </c>
      <c r="AA186" s="2" t="s">
        <v>13518</v>
      </c>
    </row>
    <row r="187" customFormat="false" ht="15" hidden="false" customHeight="false" outlineLevel="0" collapsed="false">
      <c r="A187" s="8" t="s">
        <v>2389</v>
      </c>
      <c r="B187" s="10" t="str">
        <f aca="false">'Layout Mercado Libre'!C187</f>
        <v>Demus Colecalciferol 100000 UI 2 Cápsulas</v>
      </c>
      <c r="C187" s="10" t="str">
        <f aca="false">IFERROR(LEFT('Layout Mercado Libre'!E187,FIND(" &gt; ",'Layout Mercado Libre'!E187)-1),"")</f>
        <v>Salud y Equipamiento Médico</v>
      </c>
      <c r="D187" s="12" t="n">
        <v>696.67</v>
      </c>
      <c r="E187" s="13" t="n">
        <f aca="false">Parámetros!$B$5</f>
        <v>4</v>
      </c>
      <c r="F187" s="13" t="n">
        <f aca="false">D187+E187</f>
        <v>700.67</v>
      </c>
      <c r="G187" s="3" t="n">
        <f aca="false">IF(C187="",Parámetros!$B$9,IFERROR(VLOOKUP(C187,Parámetros!$A$20:$B$23,2,FALSE()),Parámetros!$B$9))</f>
        <v>0.14</v>
      </c>
      <c r="H187" s="14" t="n">
        <v>0.12</v>
      </c>
      <c r="I187" s="12" t="n">
        <v>75</v>
      </c>
      <c r="J187" s="13" t="n">
        <f aca="false">ROUNDUP((F187+Parámetros!$C$13)/(1-G187),0)</f>
        <v>844</v>
      </c>
      <c r="K187" s="13" t="n">
        <f aca="false">ROUNDUP((F187+Parámetros!$C$14)/(1-G187),0)</f>
        <v>850</v>
      </c>
      <c r="L187" s="13" t="n">
        <f aca="false">ROUNDUP((F187+Parámetros!$C$15)/(1-G187),0)</f>
        <v>858</v>
      </c>
      <c r="M187" s="13" t="n">
        <f aca="false">MAX(ROUNDUP((F187+I187)/(1-G187),0),Parámetros!$B$7)</f>
        <v>902</v>
      </c>
      <c r="N187" s="12" t="n">
        <v>981.63</v>
      </c>
      <c r="O187" s="12" t="n">
        <v>967</v>
      </c>
      <c r="P187" s="13" t="n">
        <f aca="false">Parámetros!$B$6</f>
        <v>1</v>
      </c>
      <c r="Q187" s="13" t="n">
        <f aca="false">IF(AND(ISNUMBER(O187),O187-P187&gt;=Parámetros!$B$7),M187,IF(J187&lt;Parámetros!$B$13,J187,IF(K187&lt;Parámetros!$B$14,K187,IF(L187&lt;Parámetros!$B$15,L187,M187))))</f>
        <v>902</v>
      </c>
      <c r="R187" s="13" t="n">
        <f aca="false">IF(AND(ISNUMBER(O187),O187-P187&gt;=Q187),O187-P187,Q187)</f>
        <v>966</v>
      </c>
      <c r="S187" s="3" t="n">
        <f aca="false">IF(ISNUMBER(O187),R187/O187-1,"")</f>
        <v>-0.00103412616339194</v>
      </c>
      <c r="T187" s="13" t="n">
        <f aca="false">VLOOKUP(R187,Parámetros!$A$13:$C$16,3,TRUE())</f>
        <v>0</v>
      </c>
      <c r="U187" s="13" t="n">
        <f aca="false">IF(R187&gt;=Parámetros!$B$7,I187,0)</f>
        <v>75</v>
      </c>
      <c r="V187" s="13" t="n">
        <f aca="false">R187*(1-G187)-T187-U187</f>
        <v>755.76</v>
      </c>
      <c r="W187" s="13" t="n">
        <f aca="false">V187-F187</f>
        <v>55.09</v>
      </c>
      <c r="X187" s="2" t="s">
        <v>13606</v>
      </c>
      <c r="Y187" s="2"/>
      <c r="Z187" s="13" t="n">
        <v>723</v>
      </c>
      <c r="AA187" s="2" t="s">
        <v>13537</v>
      </c>
    </row>
    <row r="188" customFormat="false" ht="15" hidden="false" customHeight="false" outlineLevel="0" collapsed="false">
      <c r="A188" s="8" t="s">
        <v>2400</v>
      </c>
      <c r="B188" s="10" t="str">
        <f aca="false">'Layout Mercado Libre'!C188</f>
        <v>Sies Hidrosmina 200 mg 20 Cápsulas</v>
      </c>
      <c r="C188" s="10" t="str">
        <f aca="false">IFERROR(LEFT('Layout Mercado Libre'!E188,FIND(" &gt; ",'Layout Mercado Libre'!E188)-1),"")</f>
        <v>Salud y Equipamiento Médico</v>
      </c>
      <c r="D188" s="12" t="n">
        <v>414.8</v>
      </c>
      <c r="E188" s="13" t="n">
        <f aca="false">Parámetros!$B$5</f>
        <v>4</v>
      </c>
      <c r="F188" s="13" t="n">
        <f aca="false">D188+E188</f>
        <v>418.8</v>
      </c>
      <c r="G188" s="3" t="n">
        <f aca="false">IF(C188="",Parámetros!$B$9,IFERROR(VLOOKUP(C188,Parámetros!$A$20:$B$23,2,FALSE()),Parámetros!$B$9))</f>
        <v>0.14</v>
      </c>
      <c r="H188" s="14" t="n">
        <v>0.17</v>
      </c>
      <c r="I188" s="12" t="n">
        <v>75</v>
      </c>
      <c r="J188" s="13" t="n">
        <f aca="false">ROUNDUP((F188+Parámetros!$C$13)/(1-G188),0)</f>
        <v>517</v>
      </c>
      <c r="K188" s="13" t="n">
        <f aca="false">ROUNDUP((F188+Parámetros!$C$14)/(1-G188),0)</f>
        <v>522</v>
      </c>
      <c r="L188" s="13" t="n">
        <f aca="false">ROUNDUP((F188+Parámetros!$C$15)/(1-G188),0)</f>
        <v>530</v>
      </c>
      <c r="M188" s="13" t="n">
        <f aca="false">MAX(ROUNDUP((F188+I188)/(1-G188),0),Parámetros!$B$7)</f>
        <v>575</v>
      </c>
      <c r="N188" s="12" t="n">
        <v>731.03</v>
      </c>
      <c r="O188" s="12" t="n">
        <v>652.41</v>
      </c>
      <c r="P188" s="13" t="n">
        <f aca="false">Parámetros!$B$6</f>
        <v>1</v>
      </c>
      <c r="Q188" s="13" t="n">
        <f aca="false">IF(AND(ISNUMBER(O188),O188-P188&gt;=Parámetros!$B$7),M188,IF(J188&lt;Parámetros!$B$13,J188,IF(K188&lt;Parámetros!$B$14,K188,IF(L188&lt;Parámetros!$B$15,L188,M188))))</f>
        <v>575</v>
      </c>
      <c r="R188" s="13" t="n">
        <f aca="false">IF(AND(ISNUMBER(O188),O188-P188&gt;=Q188),O188-P188,Q188)</f>
        <v>651.41</v>
      </c>
      <c r="S188" s="3" t="n">
        <f aca="false">IF(ISNUMBER(O188),R188/O188-1,"")</f>
        <v>-0.00153277846752808</v>
      </c>
      <c r="T188" s="13" t="n">
        <f aca="false">VLOOKUP(R188,Parámetros!$A$13:$C$16,3,TRUE())</f>
        <v>0</v>
      </c>
      <c r="U188" s="13" t="n">
        <f aca="false">IF(R188&gt;=Parámetros!$B$7,I188,0)</f>
        <v>75</v>
      </c>
      <c r="V188" s="13" t="n">
        <f aca="false">R188*(1-G188)-T188-U188</f>
        <v>485.2126</v>
      </c>
      <c r="W188" s="13" t="n">
        <f aca="false">V188-F188</f>
        <v>66.4125999999999</v>
      </c>
      <c r="X188" s="2" t="s">
        <v>13532</v>
      </c>
      <c r="Y188" s="2"/>
      <c r="Z188" s="13" t="n">
        <v>438.75</v>
      </c>
      <c r="AA188" s="2" t="s">
        <v>13523</v>
      </c>
    </row>
    <row r="189" customFormat="false" ht="15" hidden="false" customHeight="false" outlineLevel="0" collapsed="false">
      <c r="A189" s="8" t="s">
        <v>2409</v>
      </c>
      <c r="B189" s="10" t="str">
        <f aca="false">'Layout Mercado Libre'!C189</f>
        <v>Esoxx-One Barrera Bioadhesiva 20 Sticks de 10 ml</v>
      </c>
      <c r="C189" s="10" t="str">
        <f aca="false">IFERROR(LEFT('Layout Mercado Libre'!E189,FIND(" &gt; ",'Layout Mercado Libre'!E189)-1),"")</f>
        <v>Salud y Equipamiento Médico</v>
      </c>
      <c r="D189" s="12" t="n">
        <v>449.92</v>
      </c>
      <c r="E189" s="13" t="n">
        <f aca="false">Parámetros!$B$5</f>
        <v>4</v>
      </c>
      <c r="F189" s="13" t="n">
        <f aca="false">D189+E189</f>
        <v>453.92</v>
      </c>
      <c r="G189" s="3" t="n">
        <f aca="false">IF(C189="",Parámetros!$B$9,IFERROR(VLOOKUP(C189,Parámetros!$A$20:$B$23,2,FALSE()),Parámetros!$B$9))</f>
        <v>0.14</v>
      </c>
      <c r="H189" s="14" t="n">
        <v>0.48</v>
      </c>
      <c r="I189" s="12" t="n">
        <v>75</v>
      </c>
      <c r="J189" s="13" t="n">
        <f aca="false">ROUNDUP((F189+Parámetros!$C$13)/(1-G189),0)</f>
        <v>557</v>
      </c>
      <c r="K189" s="13" t="n">
        <f aca="false">ROUNDUP((F189+Parámetros!$C$14)/(1-G189),0)</f>
        <v>563</v>
      </c>
      <c r="L189" s="13" t="n">
        <f aca="false">ROUNDUP((F189+Parámetros!$C$15)/(1-G189),0)</f>
        <v>571</v>
      </c>
      <c r="M189" s="13" t="n">
        <f aca="false">MAX(ROUNDUP((F189+I189)/(1-G189),0),Parámetros!$B$7)</f>
        <v>616</v>
      </c>
      <c r="N189" s="12" t="n">
        <v>884.26</v>
      </c>
      <c r="O189" s="12" t="n">
        <v>848</v>
      </c>
      <c r="P189" s="13" t="n">
        <f aca="false">Parámetros!$B$6</f>
        <v>1</v>
      </c>
      <c r="Q189" s="13" t="n">
        <f aca="false">IF(AND(ISNUMBER(O189),O189-P189&gt;=Parámetros!$B$7),M189,IF(J189&lt;Parámetros!$B$13,J189,IF(K189&lt;Parámetros!$B$14,K189,IF(L189&lt;Parámetros!$B$15,L189,M189))))</f>
        <v>616</v>
      </c>
      <c r="R189" s="13" t="n">
        <f aca="false">IF(AND(ISNUMBER(O189),O189-P189&gt;=Q189),O189-P189,Q189)</f>
        <v>847</v>
      </c>
      <c r="S189" s="3" t="n">
        <f aca="false">IF(ISNUMBER(O189),R189/O189-1,"")</f>
        <v>-0.00117924528301883</v>
      </c>
      <c r="T189" s="13" t="n">
        <f aca="false">VLOOKUP(R189,Parámetros!$A$13:$C$16,3,TRUE())</f>
        <v>0</v>
      </c>
      <c r="U189" s="13" t="n">
        <f aca="false">IF(R189&gt;=Parámetros!$B$7,I189,0)</f>
        <v>75</v>
      </c>
      <c r="V189" s="13" t="n">
        <f aca="false">R189*(1-G189)-T189-U189</f>
        <v>653.42</v>
      </c>
      <c r="W189" s="13" t="n">
        <f aca="false">V189-F189</f>
        <v>199.5</v>
      </c>
      <c r="X189" s="2" t="s">
        <v>13607</v>
      </c>
      <c r="Y189" s="2"/>
      <c r="Z189" s="13" t="n">
        <v>420</v>
      </c>
      <c r="AA189" s="2" t="s">
        <v>13523</v>
      </c>
    </row>
    <row r="190" customFormat="false" ht="15" hidden="false" customHeight="false" outlineLevel="0" collapsed="false">
      <c r="A190" s="8" t="s">
        <v>2422</v>
      </c>
      <c r="B190" s="10" t="str">
        <f aca="false">'Layout Mercado Libre'!C190</f>
        <v>Amoxiclav Bid 875 mg/125 mg 14 Tabletas</v>
      </c>
      <c r="C190" s="10" t="str">
        <f aca="false">IFERROR(LEFT('Layout Mercado Libre'!E190,FIND(" &gt; ",'Layout Mercado Libre'!E190)-1),"")</f>
        <v>Salud y Equipamiento Médico</v>
      </c>
      <c r="D190" s="12" t="n">
        <v>305.56</v>
      </c>
      <c r="E190" s="13" t="n">
        <f aca="false">Parámetros!$B$5</f>
        <v>4</v>
      </c>
      <c r="F190" s="13" t="n">
        <f aca="false">D190+E190</f>
        <v>309.56</v>
      </c>
      <c r="G190" s="3" t="n">
        <f aca="false">IF(C190="",Parámetros!$B$9,IFERROR(VLOOKUP(C190,Parámetros!$A$20:$B$23,2,FALSE()),Parámetros!$B$9))</f>
        <v>0.14</v>
      </c>
      <c r="H190" s="14" t="n">
        <v>0.15</v>
      </c>
      <c r="I190" s="12" t="n">
        <v>75</v>
      </c>
      <c r="J190" s="13" t="n">
        <f aca="false">ROUNDUP((F190+Parámetros!$C$13)/(1-G190),0)</f>
        <v>390</v>
      </c>
      <c r="K190" s="13" t="n">
        <f aca="false">ROUNDUP((F190+Parámetros!$C$14)/(1-G190),0)</f>
        <v>395</v>
      </c>
      <c r="L190" s="13" t="n">
        <f aca="false">ROUNDUP((F190+Parámetros!$C$15)/(1-G190),0)</f>
        <v>403</v>
      </c>
      <c r="M190" s="13" t="n">
        <f aca="false">MAX(ROUNDUP((F190+I190)/(1-G190),0),Parámetros!$B$7)</f>
        <v>448</v>
      </c>
      <c r="N190" s="12" t="n">
        <v>650</v>
      </c>
      <c r="O190" s="12" t="n">
        <v>650</v>
      </c>
      <c r="P190" s="13" t="n">
        <f aca="false">Parámetros!$B$6</f>
        <v>1</v>
      </c>
      <c r="Q190" s="13" t="n">
        <f aca="false">IF(AND(ISNUMBER(O190),O190-P190&gt;=Parámetros!$B$7),M190,IF(J190&lt;Parámetros!$B$13,J190,IF(K190&lt;Parámetros!$B$14,K190,IF(L190&lt;Parámetros!$B$15,L190,M190))))</f>
        <v>448</v>
      </c>
      <c r="R190" s="13" t="n">
        <f aca="false">IF(AND(ISNUMBER(O190),O190-P190&gt;=Q190),O190-P190,Q190)</f>
        <v>649</v>
      </c>
      <c r="S190" s="3" t="n">
        <f aca="false">IF(ISNUMBER(O190),R190/O190-1,"")</f>
        <v>-0.00153846153846149</v>
      </c>
      <c r="T190" s="13" t="n">
        <f aca="false">VLOOKUP(R190,Parámetros!$A$13:$C$16,3,TRUE())</f>
        <v>0</v>
      </c>
      <c r="U190" s="13" t="n">
        <f aca="false">IF(R190&gt;=Parámetros!$B$7,I190,0)</f>
        <v>75</v>
      </c>
      <c r="V190" s="13" t="n">
        <f aca="false">R190*(1-G190)-T190-U190</f>
        <v>483.14</v>
      </c>
      <c r="W190" s="13" t="n">
        <f aca="false">V190-F190</f>
        <v>173.58</v>
      </c>
      <c r="X190" s="2" t="s">
        <v>13554</v>
      </c>
      <c r="Y190" s="2"/>
      <c r="Z190" s="13" t="n">
        <v>510</v>
      </c>
      <c r="AA190" s="2" t="s">
        <v>13504</v>
      </c>
    </row>
    <row r="191" customFormat="false" ht="15" hidden="false" customHeight="false" outlineLevel="0" collapsed="false">
      <c r="A191" s="8" t="s">
        <v>2438</v>
      </c>
      <c r="B191" s="10" t="str">
        <f aca="false">'Layout Mercado Libre'!C191</f>
        <v>Manzanilla Sophia Gotas Oftálmicas 15 ml</v>
      </c>
      <c r="C191" s="10" t="str">
        <f aca="false">IFERROR(LEFT('Layout Mercado Libre'!E191,FIND(" &gt; ",'Layout Mercado Libre'!E191)-1),"")</f>
        <v>Salud y Equipamiento Médico</v>
      </c>
      <c r="D191" s="12" t="n">
        <v>62.1</v>
      </c>
      <c r="E191" s="13" t="n">
        <f aca="false">Parámetros!$B$5</f>
        <v>4</v>
      </c>
      <c r="F191" s="13" t="n">
        <f aca="false">D191+E191</f>
        <v>66.1</v>
      </c>
      <c r="G191" s="3" t="n">
        <f aca="false">IF(C191="",Parámetros!$B$9,IFERROR(VLOOKUP(C191,Parámetros!$A$20:$B$23,2,FALSE()),Parámetros!$B$9))</f>
        <v>0.14</v>
      </c>
      <c r="H191" s="14" t="n">
        <v>0.07</v>
      </c>
      <c r="I191" s="12" t="n">
        <v>75</v>
      </c>
      <c r="J191" s="13" t="n">
        <f aca="false">ROUNDUP((F191+Parámetros!$C$13)/(1-G191),0)</f>
        <v>106</v>
      </c>
      <c r="K191" s="13" t="n">
        <f aca="false">ROUNDUP((F191+Parámetros!$C$14)/(1-G191),0)</f>
        <v>112</v>
      </c>
      <c r="L191" s="13" t="n">
        <f aca="false">ROUNDUP((F191+Parámetros!$C$15)/(1-G191),0)</f>
        <v>120</v>
      </c>
      <c r="M191" s="13" t="n">
        <f aca="false">MAX(ROUNDUP((F191+I191)/(1-G191),0),Parámetros!$B$7)</f>
        <v>299</v>
      </c>
      <c r="N191" s="12" t="n">
        <v>130.81</v>
      </c>
      <c r="O191" s="12" t="n">
        <v>101</v>
      </c>
      <c r="P191" s="13" t="n">
        <f aca="false">Parámetros!$B$6</f>
        <v>1</v>
      </c>
      <c r="Q191" s="13" t="n">
        <f aca="false">IF(AND(ISNUMBER(O191),O191-P191&gt;=Parámetros!$B$7),M191,IF(J191&lt;Parámetros!$B$13,J191,IF(K191&lt;Parámetros!$B$14,K191,IF(L191&lt;Parámetros!$B$15,L191,M191))))</f>
        <v>112</v>
      </c>
      <c r="R191" s="13" t="n">
        <f aca="false">IF(AND(ISNUMBER(O191),O191-P191&gt;=Q191),O191-P191,Q191)</f>
        <v>112</v>
      </c>
      <c r="S191" s="3" t="n">
        <f aca="false">IF(ISNUMBER(O191),R191/O191-1,"")</f>
        <v>0.108910891089109</v>
      </c>
      <c r="T191" s="13" t="n">
        <f aca="false">VLOOKUP(R191,Parámetros!$A$13:$C$16,3,TRUE())</f>
        <v>30</v>
      </c>
      <c r="U191" s="13" t="n">
        <f aca="false">IF(R191&gt;=Parámetros!$B$7,I191,0)</f>
        <v>0</v>
      </c>
      <c r="V191" s="13" t="n">
        <f aca="false">R191*(1-G191)-T191-U191</f>
        <v>66.32</v>
      </c>
      <c r="W191" s="13" t="n">
        <f aca="false">V191-F191</f>
        <v>0.219999999999999</v>
      </c>
      <c r="X191" s="2" t="s">
        <v>13569</v>
      </c>
      <c r="Y191" s="2"/>
      <c r="Z191" s="13" t="n">
        <v>73</v>
      </c>
      <c r="AA191" s="2" t="s">
        <v>13518</v>
      </c>
    </row>
    <row r="192" customFormat="false" ht="15" hidden="false" customHeight="false" outlineLevel="0" collapsed="false">
      <c r="A192" s="8" t="s">
        <v>2450</v>
      </c>
      <c r="B192" s="10" t="str">
        <f aca="false">'Layout Mercado Libre'!C192</f>
        <v>Neo-Melubrina Infantil Jarabe 250 mg/5 ml 100 ml</v>
      </c>
      <c r="C192" s="10" t="str">
        <f aca="false">IFERROR(LEFT('Layout Mercado Libre'!E192,FIND(" &gt; ",'Layout Mercado Libre'!E192)-1),"")</f>
        <v>Salud y Equipamiento Médico</v>
      </c>
      <c r="D192" s="12" t="n">
        <v>110.86</v>
      </c>
      <c r="E192" s="13" t="n">
        <f aca="false">Parámetros!$B$5</f>
        <v>4</v>
      </c>
      <c r="F192" s="13" t="n">
        <f aca="false">D192+E192</f>
        <v>114.86</v>
      </c>
      <c r="G192" s="3" t="n">
        <f aca="false">IF(C192="",Parámetros!$B$9,IFERROR(VLOOKUP(C192,Parámetros!$A$20:$B$23,2,FALSE()),Parámetros!$B$9))</f>
        <v>0.14</v>
      </c>
      <c r="H192" s="14" t="n">
        <v>0.17</v>
      </c>
      <c r="I192" s="12" t="n">
        <v>75</v>
      </c>
      <c r="J192" s="13" t="n">
        <f aca="false">ROUNDUP((F192+Parámetros!$C$13)/(1-G192),0)</f>
        <v>163</v>
      </c>
      <c r="K192" s="13" t="n">
        <f aca="false">ROUNDUP((F192+Parámetros!$C$14)/(1-G192),0)</f>
        <v>169</v>
      </c>
      <c r="L192" s="13" t="n">
        <f aca="false">ROUNDUP((F192+Parámetros!$C$15)/(1-G192),0)</f>
        <v>177</v>
      </c>
      <c r="M192" s="13" t="n">
        <f aca="false">MAX(ROUNDUP((F192+I192)/(1-G192),0),Parámetros!$B$7)</f>
        <v>299</v>
      </c>
      <c r="N192" s="12" t="n">
        <v>253.78</v>
      </c>
      <c r="O192" s="12" t="n">
        <v>158.12</v>
      </c>
      <c r="P192" s="13" t="n">
        <f aca="false">Parámetros!$B$6</f>
        <v>1</v>
      </c>
      <c r="Q192" s="13" t="n">
        <f aca="false">IF(AND(ISNUMBER(O192),O192-P192&gt;=Parámetros!$B$7),M192,IF(J192&lt;Parámetros!$B$13,J192,IF(K192&lt;Parámetros!$B$14,K192,IF(L192&lt;Parámetros!$B$15,L192,M192))))</f>
        <v>177</v>
      </c>
      <c r="R192" s="13" t="n">
        <f aca="false">IF(AND(ISNUMBER(O192),O192-P192&gt;=Q192),O192-P192,Q192)</f>
        <v>177</v>
      </c>
      <c r="S192" s="3" t="n">
        <f aca="false">IF(ISNUMBER(O192),R192/O192-1,"")</f>
        <v>0.119402985074627</v>
      </c>
      <c r="T192" s="13" t="n">
        <f aca="false">VLOOKUP(R192,Parámetros!$A$13:$C$16,3,TRUE())</f>
        <v>37</v>
      </c>
      <c r="U192" s="13" t="n">
        <f aca="false">IF(R192&gt;=Parámetros!$B$7,I192,0)</f>
        <v>0</v>
      </c>
      <c r="V192" s="13" t="n">
        <f aca="false">R192*(1-G192)-T192-U192</f>
        <v>115.22</v>
      </c>
      <c r="W192" s="13" t="n">
        <f aca="false">V192-F192</f>
        <v>0.359999999999999</v>
      </c>
      <c r="X192" s="2" t="s">
        <v>13608</v>
      </c>
      <c r="Y192" s="2"/>
      <c r="Z192" s="13" t="n">
        <v>152</v>
      </c>
      <c r="AA192" s="2" t="s">
        <v>13500</v>
      </c>
    </row>
    <row r="193" customFormat="false" ht="15" hidden="false" customHeight="false" outlineLevel="0" collapsed="false">
      <c r="A193" s="8" t="s">
        <v>2460</v>
      </c>
      <c r="B193" s="10" t="str">
        <f aca="false">'Layout Mercado Libre'!C193</f>
        <v>Fijador Caprice Especialidades Acti-Ceramidas 316 ml</v>
      </c>
      <c r="C193" s="10" t="str">
        <f aca="false">IFERROR(LEFT('Layout Mercado Libre'!E193,FIND(" &gt; ",'Layout Mercado Libre'!E193)-1),"")</f>
        <v>Belleza y Cuidado Personal</v>
      </c>
      <c r="D193" s="12" t="n">
        <v>39.98</v>
      </c>
      <c r="E193" s="13" t="n">
        <f aca="false">Parámetros!$B$5</f>
        <v>4</v>
      </c>
      <c r="F193" s="13" t="n">
        <f aca="false">D193+E193</f>
        <v>43.98</v>
      </c>
      <c r="G193" s="3" t="n">
        <f aca="false">IF(C193="",Parámetros!$B$9,IFERROR(VLOOKUP(C193,Parámetros!$A$20:$B$23,2,FALSE()),Parámetros!$B$9))</f>
        <v>0.14</v>
      </c>
      <c r="H193" s="14" t="n">
        <v>0.43</v>
      </c>
      <c r="I193" s="12" t="n">
        <v>75</v>
      </c>
      <c r="J193" s="13" t="n">
        <f aca="false">ROUNDUP((F193+Parámetros!$C$13)/(1-G193),0)</f>
        <v>81</v>
      </c>
      <c r="K193" s="13" t="n">
        <f aca="false">ROUNDUP((F193+Parámetros!$C$14)/(1-G193),0)</f>
        <v>87</v>
      </c>
      <c r="L193" s="13" t="n">
        <f aca="false">ROUNDUP((F193+Parámetros!$C$15)/(1-G193),0)</f>
        <v>95</v>
      </c>
      <c r="M193" s="13" t="n">
        <f aca="false">MAX(ROUNDUP((F193+I193)/(1-G193),0),Parámetros!$B$7)</f>
        <v>299</v>
      </c>
      <c r="N193" s="12"/>
      <c r="O193" s="12"/>
      <c r="P193" s="13" t="n">
        <f aca="false">Parámetros!$B$6</f>
        <v>1</v>
      </c>
      <c r="Q193" s="13" t="n">
        <f aca="false">IF(AND(ISNUMBER(O193),O193-P193&gt;=Parámetros!$B$7),M193,IF(J193&lt;Parámetros!$B$13,J193,IF(K193&lt;Parámetros!$B$14,K193,IF(L193&lt;Parámetros!$B$15,L193,M193))))</f>
        <v>81</v>
      </c>
      <c r="R193" s="13" t="n">
        <f aca="false">IF(AND(ISNUMBER(O193),O193-P193&gt;=Q193),O193-P193,Q193)</f>
        <v>81</v>
      </c>
      <c r="S193" s="3" t="str">
        <f aca="false">IF(ISNUMBER(O193),R193/O193-1,"")</f>
        <v/>
      </c>
      <c r="T193" s="13" t="n">
        <f aca="false">VLOOKUP(R193,Parámetros!$A$13:$C$16,3,TRUE())</f>
        <v>25</v>
      </c>
      <c r="U193" s="13" t="n">
        <f aca="false">IF(R193&gt;=Parámetros!$B$7,I193,0)</f>
        <v>0</v>
      </c>
      <c r="V193" s="13" t="n">
        <f aca="false">R193*(1-G193)-T193-U193</f>
        <v>44.66</v>
      </c>
      <c r="W193" s="13" t="n">
        <f aca="false">V193-F193</f>
        <v>0.68</v>
      </c>
      <c r="X193" s="2" t="s">
        <v>13604</v>
      </c>
      <c r="Y193" s="2"/>
      <c r="Z193" s="13" t="n">
        <v>92</v>
      </c>
      <c r="AA193" s="2" t="s">
        <v>13519</v>
      </c>
    </row>
    <row r="194" customFormat="false" ht="15" hidden="false" customHeight="false" outlineLevel="0" collapsed="false">
      <c r="A194" s="8" t="s">
        <v>2471</v>
      </c>
      <c r="B194" s="10" t="str">
        <f aca="false">'Layout Mercado Libre'!C194</f>
        <v>Nesajar Pinaverio Dimeticona 100 mg/300 mg 16 Cápsulas</v>
      </c>
      <c r="C194" s="10" t="str">
        <f aca="false">IFERROR(LEFT('Layout Mercado Libre'!E194,FIND(" &gt; ",'Layout Mercado Libre'!E194)-1),"")</f>
        <v>Salud y Equipamiento Médico</v>
      </c>
      <c r="D194" s="12" t="n">
        <v>103.09</v>
      </c>
      <c r="E194" s="13" t="n">
        <f aca="false">Parámetros!$B$5</f>
        <v>4</v>
      </c>
      <c r="F194" s="13" t="n">
        <f aca="false">D194+E194</f>
        <v>107.09</v>
      </c>
      <c r="G194" s="3" t="n">
        <f aca="false">IF(C194="",Parámetros!$B$9,IFERROR(VLOOKUP(C194,Parámetros!$A$20:$B$23,2,FALSE()),Parámetros!$B$9))</f>
        <v>0.14</v>
      </c>
      <c r="H194" s="14" t="n">
        <v>0.16</v>
      </c>
      <c r="I194" s="12" t="n">
        <v>75</v>
      </c>
      <c r="J194" s="13" t="n">
        <f aca="false">ROUNDUP((F194+Parámetros!$C$13)/(1-G194),0)</f>
        <v>154</v>
      </c>
      <c r="K194" s="13" t="n">
        <f aca="false">ROUNDUP((F194+Parámetros!$C$14)/(1-G194),0)</f>
        <v>160</v>
      </c>
      <c r="L194" s="13" t="n">
        <f aca="false">ROUNDUP((F194+Parámetros!$C$15)/(1-G194),0)</f>
        <v>168</v>
      </c>
      <c r="M194" s="13" t="n">
        <f aca="false">MAX(ROUNDUP((F194+I194)/(1-G194),0),Parámetros!$B$7)</f>
        <v>299</v>
      </c>
      <c r="N194" s="12" t="n">
        <v>181.08</v>
      </c>
      <c r="O194" s="12" t="n">
        <v>136.47</v>
      </c>
      <c r="P194" s="13" t="n">
        <f aca="false">Parámetros!$B$6</f>
        <v>1</v>
      </c>
      <c r="Q194" s="13" t="n">
        <f aca="false">IF(AND(ISNUMBER(O194),O194-P194&gt;=Parámetros!$B$7),M194,IF(J194&lt;Parámetros!$B$13,J194,IF(K194&lt;Parámetros!$B$14,K194,IF(L194&lt;Parámetros!$B$15,L194,M194))))</f>
        <v>168</v>
      </c>
      <c r="R194" s="13" t="n">
        <f aca="false">IF(AND(ISNUMBER(O194),O194-P194&gt;=Q194),O194-P194,Q194)</f>
        <v>168</v>
      </c>
      <c r="S194" s="3" t="n">
        <f aca="false">IF(ISNUMBER(O194),R194/O194-1,"")</f>
        <v>0.231039788964608</v>
      </c>
      <c r="T194" s="13" t="n">
        <f aca="false">VLOOKUP(R194,Parámetros!$A$13:$C$16,3,TRUE())</f>
        <v>37</v>
      </c>
      <c r="U194" s="13" t="n">
        <f aca="false">IF(R194&gt;=Parámetros!$B$7,I194,0)</f>
        <v>0</v>
      </c>
      <c r="V194" s="13" t="n">
        <f aca="false">R194*(1-G194)-T194-U194</f>
        <v>107.48</v>
      </c>
      <c r="W194" s="13" t="n">
        <f aca="false">V194-F194</f>
        <v>0.389999999999986</v>
      </c>
      <c r="X194" s="2" t="s">
        <v>13522</v>
      </c>
      <c r="Y194" s="2"/>
      <c r="Z194" s="13" t="n">
        <v>207.9</v>
      </c>
      <c r="AA194" s="2" t="s">
        <v>13504</v>
      </c>
    </row>
    <row r="195" customFormat="false" ht="15" hidden="false" customHeight="false" outlineLevel="0" collapsed="false">
      <c r="A195" s="8" t="s">
        <v>2483</v>
      </c>
      <c r="B195" s="10" t="str">
        <f aca="false">'Layout Mercado Libre'!C195</f>
        <v>Lactulax Lactulosa Jarabe 10 g/15 ml 125 ml</v>
      </c>
      <c r="C195" s="10" t="str">
        <f aca="false">IFERROR(LEFT('Layout Mercado Libre'!E195,FIND(" &gt; ",'Layout Mercado Libre'!E195)-1),"")</f>
        <v>Salud y Equipamiento Médico</v>
      </c>
      <c r="D195" s="12" t="n">
        <v>267.87</v>
      </c>
      <c r="E195" s="13" t="n">
        <f aca="false">Parámetros!$B$5</f>
        <v>4</v>
      </c>
      <c r="F195" s="13" t="n">
        <f aca="false">D195+E195</f>
        <v>271.87</v>
      </c>
      <c r="G195" s="3" t="n">
        <f aca="false">IF(C195="",Parámetros!$B$9,IFERROR(VLOOKUP(C195,Parámetros!$A$20:$B$23,2,FALSE()),Parámetros!$B$9))</f>
        <v>0.14</v>
      </c>
      <c r="H195" s="14" t="n">
        <v>0.2</v>
      </c>
      <c r="I195" s="12" t="n">
        <v>75</v>
      </c>
      <c r="J195" s="13" t="n">
        <f aca="false">ROUNDUP((F195+Parámetros!$C$13)/(1-G195),0)</f>
        <v>346</v>
      </c>
      <c r="K195" s="13" t="n">
        <f aca="false">ROUNDUP((F195+Parámetros!$C$14)/(1-G195),0)</f>
        <v>352</v>
      </c>
      <c r="L195" s="13" t="n">
        <f aca="false">ROUNDUP((F195+Parámetros!$C$15)/(1-G195),0)</f>
        <v>360</v>
      </c>
      <c r="M195" s="13" t="n">
        <f aca="false">MAX(ROUNDUP((F195+I195)/(1-G195),0),Parámetros!$B$7)</f>
        <v>404</v>
      </c>
      <c r="N195" s="12" t="n">
        <v>549.95</v>
      </c>
      <c r="O195" s="12" t="n">
        <v>484.11</v>
      </c>
      <c r="P195" s="13" t="n">
        <f aca="false">Parámetros!$B$6</f>
        <v>1</v>
      </c>
      <c r="Q195" s="13" t="n">
        <f aca="false">IF(AND(ISNUMBER(O195),O195-P195&gt;=Parámetros!$B$7),M195,IF(J195&lt;Parámetros!$B$13,J195,IF(K195&lt;Parámetros!$B$14,K195,IF(L195&lt;Parámetros!$B$15,L195,M195))))</f>
        <v>404</v>
      </c>
      <c r="R195" s="13" t="n">
        <f aca="false">IF(AND(ISNUMBER(O195),O195-P195&gt;=Q195),O195-P195,Q195)</f>
        <v>483.11</v>
      </c>
      <c r="S195" s="3" t="n">
        <f aca="false">IF(ISNUMBER(O195),R195/O195-1,"")</f>
        <v>-0.00206564623742533</v>
      </c>
      <c r="T195" s="13" t="n">
        <f aca="false">VLOOKUP(R195,Parámetros!$A$13:$C$16,3,TRUE())</f>
        <v>0</v>
      </c>
      <c r="U195" s="13" t="n">
        <f aca="false">IF(R195&gt;=Parámetros!$B$7,I195,0)</f>
        <v>75</v>
      </c>
      <c r="V195" s="13" t="n">
        <f aca="false">R195*(1-G195)-T195-U195</f>
        <v>340.4746</v>
      </c>
      <c r="W195" s="13" t="n">
        <f aca="false">V195-F195</f>
        <v>68.6046</v>
      </c>
      <c r="X195" s="2" t="s">
        <v>13609</v>
      </c>
      <c r="Y195" s="2"/>
      <c r="Z195" s="13" t="n">
        <v>323.5</v>
      </c>
      <c r="AA195" s="2" t="s">
        <v>13518</v>
      </c>
    </row>
    <row r="196" customFormat="false" ht="15" hidden="false" customHeight="false" outlineLevel="0" collapsed="false">
      <c r="A196" s="8" t="s">
        <v>2493</v>
      </c>
      <c r="B196" s="10" t="str">
        <f aca="false">'Layout Mercado Libre'!C196</f>
        <v>Barmicil Compuesto Betametasona Clotrimazol Gentamicina 40 g</v>
      </c>
      <c r="C196" s="10" t="str">
        <f aca="false">IFERROR(LEFT('Layout Mercado Libre'!E196,FIND(" &gt; ",'Layout Mercado Libre'!E196)-1),"")</f>
        <v>Salud y Equipamiento Médico</v>
      </c>
      <c r="D196" s="12" t="n">
        <v>19.82</v>
      </c>
      <c r="E196" s="13" t="n">
        <f aca="false">Parámetros!$B$5</f>
        <v>4</v>
      </c>
      <c r="F196" s="13" t="n">
        <f aca="false">D196+E196</f>
        <v>23.82</v>
      </c>
      <c r="G196" s="3" t="n">
        <f aca="false">IF(C196="",Parámetros!$B$9,IFERROR(VLOOKUP(C196,Parámetros!$A$20:$B$23,2,FALSE()),Parámetros!$B$9))</f>
        <v>0.14</v>
      </c>
      <c r="H196" s="14" t="n">
        <v>0.1</v>
      </c>
      <c r="I196" s="12" t="n">
        <v>75</v>
      </c>
      <c r="J196" s="13" t="n">
        <f aca="false">ROUNDUP((F196+Parámetros!$C$13)/(1-G196),0)</f>
        <v>57</v>
      </c>
      <c r="K196" s="13" t="n">
        <f aca="false">ROUNDUP((F196+Parámetros!$C$14)/(1-G196),0)</f>
        <v>63</v>
      </c>
      <c r="L196" s="13" t="n">
        <f aca="false">ROUNDUP((F196+Parámetros!$C$15)/(1-G196),0)</f>
        <v>71</v>
      </c>
      <c r="M196" s="13" t="n">
        <f aca="false">MAX(ROUNDUP((F196+I196)/(1-G196),0),Parámetros!$B$7)</f>
        <v>299</v>
      </c>
      <c r="N196" s="12" t="n">
        <v>67.08</v>
      </c>
      <c r="O196" s="12" t="n">
        <v>26.59</v>
      </c>
      <c r="P196" s="13" t="n">
        <f aca="false">Parámetros!$B$6</f>
        <v>1</v>
      </c>
      <c r="Q196" s="13" t="n">
        <f aca="false">IF(AND(ISNUMBER(O196),O196-P196&gt;=Parámetros!$B$7),M196,IF(J196&lt;Parámetros!$B$13,J196,IF(K196&lt;Parámetros!$B$14,K196,IF(L196&lt;Parámetros!$B$15,L196,M196))))</f>
        <v>57</v>
      </c>
      <c r="R196" s="13" t="n">
        <f aca="false">IF(AND(ISNUMBER(O196),O196-P196&gt;=Q196),O196-P196,Q196)</f>
        <v>57</v>
      </c>
      <c r="S196" s="3" t="n">
        <f aca="false">IF(ISNUMBER(O196),R196/O196-1,"")</f>
        <v>1.14366303121474</v>
      </c>
      <c r="T196" s="13" t="n">
        <f aca="false">VLOOKUP(R196,Parámetros!$A$13:$C$16,3,TRUE())</f>
        <v>25</v>
      </c>
      <c r="U196" s="13" t="n">
        <f aca="false">IF(R196&gt;=Parámetros!$B$7,I196,0)</f>
        <v>0</v>
      </c>
      <c r="V196" s="13" t="n">
        <f aca="false">R196*(1-G196)-T196-U196</f>
        <v>24.02</v>
      </c>
      <c r="W196" s="13" t="n">
        <f aca="false">V196-F196</f>
        <v>0.199999999999996</v>
      </c>
      <c r="X196" s="2" t="s">
        <v>13601</v>
      </c>
      <c r="Y196" s="2"/>
      <c r="Z196" s="13" t="n">
        <v>38</v>
      </c>
      <c r="AA196" s="2" t="s">
        <v>13537</v>
      </c>
    </row>
    <row r="197" customFormat="false" ht="15" hidden="false" customHeight="false" outlineLevel="0" collapsed="false">
      <c r="A197" s="8" t="s">
        <v>2506</v>
      </c>
      <c r="B197" s="10" t="str">
        <f aca="false">'Layout Mercado Libre'!C197</f>
        <v>Neuralin Relief Ketoprofeno y Complejo B 20 Tabletas</v>
      </c>
      <c r="C197" s="10" t="str">
        <f aca="false">IFERROR(LEFT('Layout Mercado Libre'!E197,FIND(" &gt; ",'Layout Mercado Libre'!E197)-1),"")</f>
        <v>Salud y Equipamiento Médico</v>
      </c>
      <c r="D197" s="12" t="n">
        <v>406.35</v>
      </c>
      <c r="E197" s="13" t="n">
        <f aca="false">Parámetros!$B$5</f>
        <v>4</v>
      </c>
      <c r="F197" s="13" t="n">
        <f aca="false">D197+E197</f>
        <v>410.35</v>
      </c>
      <c r="G197" s="3" t="n">
        <f aca="false">IF(C197="",Parámetros!$B$9,IFERROR(VLOOKUP(C197,Parámetros!$A$20:$B$23,2,FALSE()),Parámetros!$B$9))</f>
        <v>0.14</v>
      </c>
      <c r="H197" s="14" t="n">
        <v>0.17</v>
      </c>
      <c r="I197" s="12" t="n">
        <v>75</v>
      </c>
      <c r="J197" s="13" t="n">
        <f aca="false">ROUNDUP((F197+Parámetros!$C$13)/(1-G197),0)</f>
        <v>507</v>
      </c>
      <c r="K197" s="13" t="n">
        <f aca="false">ROUNDUP((F197+Parámetros!$C$14)/(1-G197),0)</f>
        <v>513</v>
      </c>
      <c r="L197" s="13" t="n">
        <f aca="false">ROUNDUP((F197+Parámetros!$C$15)/(1-G197),0)</f>
        <v>521</v>
      </c>
      <c r="M197" s="13" t="n">
        <f aca="false">MAX(ROUNDUP((F197+I197)/(1-G197),0),Parámetros!$B$7)</f>
        <v>565</v>
      </c>
      <c r="N197" s="12" t="n">
        <v>677.26</v>
      </c>
      <c r="O197" s="12" t="n">
        <v>660.31</v>
      </c>
      <c r="P197" s="13" t="n">
        <f aca="false">Parámetros!$B$6</f>
        <v>1</v>
      </c>
      <c r="Q197" s="13" t="n">
        <f aca="false">IF(AND(ISNUMBER(O197),O197-P197&gt;=Parámetros!$B$7),M197,IF(J197&lt;Parámetros!$B$13,J197,IF(K197&lt;Parámetros!$B$14,K197,IF(L197&lt;Parámetros!$B$15,L197,M197))))</f>
        <v>565</v>
      </c>
      <c r="R197" s="13" t="n">
        <f aca="false">IF(AND(ISNUMBER(O197),O197-P197&gt;=Q197),O197-P197,Q197)</f>
        <v>659.31</v>
      </c>
      <c r="S197" s="3" t="n">
        <f aca="false">IF(ISNUMBER(O197),R197/O197-1,"")</f>
        <v>-0.00151444018718483</v>
      </c>
      <c r="T197" s="13" t="n">
        <f aca="false">VLOOKUP(R197,Parámetros!$A$13:$C$16,3,TRUE())</f>
        <v>0</v>
      </c>
      <c r="U197" s="13" t="n">
        <f aca="false">IF(R197&gt;=Parámetros!$B$7,I197,0)</f>
        <v>75</v>
      </c>
      <c r="V197" s="13" t="n">
        <f aca="false">R197*(1-G197)-T197-U197</f>
        <v>492.0066</v>
      </c>
      <c r="W197" s="13" t="n">
        <f aca="false">V197-F197</f>
        <v>81.6565999999999</v>
      </c>
      <c r="X197" s="2" t="s">
        <v>13521</v>
      </c>
      <c r="Y197" s="2"/>
      <c r="Z197" s="13" t="n">
        <v>500.5</v>
      </c>
      <c r="AA197" s="2" t="s">
        <v>13523</v>
      </c>
    </row>
    <row r="198" customFormat="false" ht="15" hidden="false" customHeight="false" outlineLevel="0" collapsed="false">
      <c r="A198" s="8" t="s">
        <v>2519</v>
      </c>
      <c r="B198" s="10" t="str">
        <f aca="false">'Layout Mercado Libre'!C198</f>
        <v>Cetolan Alfa Cetoanálogos de Aminoácidos 630 mg 100 Tabletas</v>
      </c>
      <c r="C198" s="10" t="str">
        <f aca="false">IFERROR(LEFT('Layout Mercado Libre'!E198,FIND(" &gt; ",'Layout Mercado Libre'!E198)-1),"")</f>
        <v>Salud y Equipamiento Médico</v>
      </c>
      <c r="D198" s="12" t="n">
        <v>874.32</v>
      </c>
      <c r="E198" s="13" t="n">
        <f aca="false">Parámetros!$B$5</f>
        <v>4</v>
      </c>
      <c r="F198" s="13" t="n">
        <f aca="false">D198+E198</f>
        <v>878.32</v>
      </c>
      <c r="G198" s="3" t="n">
        <f aca="false">IF(C198="",Parámetros!$B$9,IFERROR(VLOOKUP(C198,Parámetros!$A$20:$B$23,2,FALSE()),Parámetros!$B$9))</f>
        <v>0.14</v>
      </c>
      <c r="H198" s="14" t="n">
        <v>0.34</v>
      </c>
      <c r="I198" s="12" t="n">
        <v>75</v>
      </c>
      <c r="J198" s="13" t="n">
        <f aca="false">ROUNDUP((F198+Parámetros!$C$13)/(1-G198),0)</f>
        <v>1051</v>
      </c>
      <c r="K198" s="13" t="n">
        <f aca="false">ROUNDUP((F198+Parámetros!$C$14)/(1-G198),0)</f>
        <v>1057</v>
      </c>
      <c r="L198" s="13" t="n">
        <f aca="false">ROUNDUP((F198+Parámetros!$C$15)/(1-G198),0)</f>
        <v>1065</v>
      </c>
      <c r="M198" s="13" t="n">
        <f aca="false">MAX(ROUNDUP((F198+I198)/(1-G198),0),Parámetros!$B$7)</f>
        <v>1109</v>
      </c>
      <c r="N198" s="12" t="n">
        <v>1383.33</v>
      </c>
      <c r="O198" s="12" t="n">
        <v>1313</v>
      </c>
      <c r="P198" s="13" t="n">
        <f aca="false">Parámetros!$B$6</f>
        <v>1</v>
      </c>
      <c r="Q198" s="13" t="n">
        <f aca="false">IF(AND(ISNUMBER(O198),O198-P198&gt;=Parámetros!$B$7),M198,IF(J198&lt;Parámetros!$B$13,J198,IF(K198&lt;Parámetros!$B$14,K198,IF(L198&lt;Parámetros!$B$15,L198,M198))))</f>
        <v>1109</v>
      </c>
      <c r="R198" s="13" t="n">
        <f aca="false">IF(AND(ISNUMBER(O198),O198-P198&gt;=Q198),O198-P198,Q198)</f>
        <v>1312</v>
      </c>
      <c r="S198" s="3" t="n">
        <f aca="false">IF(ISNUMBER(O198),R198/O198-1,"")</f>
        <v>-0.000761614623000728</v>
      </c>
      <c r="T198" s="13" t="n">
        <f aca="false">VLOOKUP(R198,Parámetros!$A$13:$C$16,3,TRUE())</f>
        <v>0</v>
      </c>
      <c r="U198" s="13" t="n">
        <f aca="false">IF(R198&gt;=Parámetros!$B$7,I198,0)</f>
        <v>75</v>
      </c>
      <c r="V198" s="13" t="n">
        <f aca="false">R198*(1-G198)-T198-U198</f>
        <v>1053.32</v>
      </c>
      <c r="W198" s="13" t="n">
        <f aca="false">V198-F198</f>
        <v>175</v>
      </c>
      <c r="X198" s="2" t="s">
        <v>13581</v>
      </c>
      <c r="Y198" s="2"/>
      <c r="Z198" s="13" t="n">
        <v>1363</v>
      </c>
      <c r="AA198" s="2" t="s">
        <v>13523</v>
      </c>
    </row>
    <row r="199" customFormat="false" ht="15" hidden="false" customHeight="false" outlineLevel="0" collapsed="false">
      <c r="A199" s="8" t="s">
        <v>2531</v>
      </c>
      <c r="B199" s="10" t="str">
        <f aca="false">'Layout Mercado Libre'!C199</f>
        <v>Estericide Solución Antiséptica Spray 60 ml</v>
      </c>
      <c r="C199" s="10" t="str">
        <f aca="false">IFERROR(LEFT('Layout Mercado Libre'!E199,FIND(" &gt; ",'Layout Mercado Libre'!E199)-1),"")</f>
        <v>Salud y Equipamiento Médico</v>
      </c>
      <c r="D199" s="12" t="n">
        <v>74.54</v>
      </c>
      <c r="E199" s="13" t="n">
        <f aca="false">Parámetros!$B$5</f>
        <v>4</v>
      </c>
      <c r="F199" s="13" t="n">
        <f aca="false">D199+E199</f>
        <v>78.54</v>
      </c>
      <c r="G199" s="3" t="n">
        <f aca="false">IF(C199="",Parámetros!$B$9,IFERROR(VLOOKUP(C199,Parámetros!$A$20:$B$23,2,FALSE()),Parámetros!$B$9))</f>
        <v>0.14</v>
      </c>
      <c r="H199" s="14" t="n">
        <v>0.12</v>
      </c>
      <c r="I199" s="12" t="n">
        <v>75</v>
      </c>
      <c r="J199" s="13" t="n">
        <f aca="false">ROUNDUP((F199+Parámetros!$C$13)/(1-G199),0)</f>
        <v>121</v>
      </c>
      <c r="K199" s="13" t="n">
        <f aca="false">ROUNDUP((F199+Parámetros!$C$14)/(1-G199),0)</f>
        <v>127</v>
      </c>
      <c r="L199" s="13" t="n">
        <f aca="false">ROUNDUP((F199+Parámetros!$C$15)/(1-G199),0)</f>
        <v>135</v>
      </c>
      <c r="M199" s="13" t="n">
        <f aca="false">MAX(ROUNDUP((F199+I199)/(1-G199),0),Parámetros!$B$7)</f>
        <v>299</v>
      </c>
      <c r="N199" s="12"/>
      <c r="O199" s="12"/>
      <c r="P199" s="13" t="n">
        <f aca="false">Parámetros!$B$6</f>
        <v>1</v>
      </c>
      <c r="Q199" s="13" t="n">
        <f aca="false">IF(AND(ISNUMBER(O199),O199-P199&gt;=Parámetros!$B$7),M199,IF(J199&lt;Parámetros!$B$13,J199,IF(K199&lt;Parámetros!$B$14,K199,IF(L199&lt;Parámetros!$B$15,L199,M199))))</f>
        <v>127</v>
      </c>
      <c r="R199" s="13" t="n">
        <f aca="false">IF(AND(ISNUMBER(O199),O199-P199&gt;=Q199),O199-P199,Q199)</f>
        <v>127</v>
      </c>
      <c r="S199" s="3" t="str">
        <f aca="false">IF(ISNUMBER(O199),R199/O199-1,"")</f>
        <v/>
      </c>
      <c r="T199" s="13" t="n">
        <f aca="false">VLOOKUP(R199,Parámetros!$A$13:$C$16,3,TRUE())</f>
        <v>30</v>
      </c>
      <c r="U199" s="13" t="n">
        <f aca="false">IF(R199&gt;=Parámetros!$B$7,I199,0)</f>
        <v>0</v>
      </c>
      <c r="V199" s="13" t="n">
        <f aca="false">R199*(1-G199)-T199-U199</f>
        <v>79.22</v>
      </c>
      <c r="W199" s="13" t="n">
        <f aca="false">V199-F199</f>
        <v>0.679999999999993</v>
      </c>
      <c r="X199" s="2" t="s">
        <v>13598</v>
      </c>
      <c r="Y199" s="2"/>
      <c r="Z199" s="13" t="n">
        <v>82.6</v>
      </c>
      <c r="AA199" s="2" t="s">
        <v>13518</v>
      </c>
    </row>
    <row r="200" customFormat="false" ht="15" hidden="false" customHeight="false" outlineLevel="0" collapsed="false">
      <c r="A200" s="8" t="s">
        <v>2542</v>
      </c>
      <c r="B200" s="10" t="str">
        <f aca="false">'Layout Mercado Libre'!C200</f>
        <v>Ceftrex I.M. Ceftriaxona 1 g Solución Inyectable</v>
      </c>
      <c r="C200" s="10" t="str">
        <f aca="false">IFERROR(LEFT('Layout Mercado Libre'!E200,FIND(" &gt; ",'Layout Mercado Libre'!E200)-1),"")</f>
        <v>Salud y Equipamiento Médico</v>
      </c>
      <c r="D200" s="12" t="n">
        <v>205</v>
      </c>
      <c r="E200" s="13" t="n">
        <f aca="false">Parámetros!$B$5</f>
        <v>4</v>
      </c>
      <c r="F200" s="13" t="n">
        <f aca="false">D200+E200</f>
        <v>209</v>
      </c>
      <c r="G200" s="3" t="n">
        <f aca="false">IF(C200="",Parámetros!$B$9,IFERROR(VLOOKUP(C200,Parámetros!$A$20:$B$23,2,FALSE()),Parámetros!$B$9))</f>
        <v>0.14</v>
      </c>
      <c r="H200" s="14" t="n">
        <v>0.12</v>
      </c>
      <c r="I200" s="12" t="n">
        <v>75</v>
      </c>
      <c r="J200" s="13" t="n">
        <f aca="false">ROUNDUP((F200+Parámetros!$C$13)/(1-G200),0)</f>
        <v>273</v>
      </c>
      <c r="K200" s="13" t="n">
        <f aca="false">ROUNDUP((F200+Parámetros!$C$14)/(1-G200),0)</f>
        <v>278</v>
      </c>
      <c r="L200" s="13" t="n">
        <f aca="false">ROUNDUP((F200+Parámetros!$C$15)/(1-G200),0)</f>
        <v>287</v>
      </c>
      <c r="M200" s="13" t="n">
        <f aca="false">MAX(ROUNDUP((F200+I200)/(1-G200),0),Parámetros!$B$7)</f>
        <v>331</v>
      </c>
      <c r="N200" s="12" t="n">
        <v>779.1</v>
      </c>
      <c r="O200" s="12" t="n">
        <v>664</v>
      </c>
      <c r="P200" s="13" t="n">
        <f aca="false">Parámetros!$B$6</f>
        <v>1</v>
      </c>
      <c r="Q200" s="13" t="n">
        <f aca="false">IF(AND(ISNUMBER(O200),O200-P200&gt;=Parámetros!$B$7),M200,IF(J200&lt;Parámetros!$B$13,J200,IF(K200&lt;Parámetros!$B$14,K200,IF(L200&lt;Parámetros!$B$15,L200,M200))))</f>
        <v>331</v>
      </c>
      <c r="R200" s="13" t="n">
        <f aca="false">IF(AND(ISNUMBER(O200),O200-P200&gt;=Q200),O200-P200,Q200)</f>
        <v>663</v>
      </c>
      <c r="S200" s="3" t="n">
        <f aca="false">IF(ISNUMBER(O200),R200/O200-1,"")</f>
        <v>-0.00150602409638556</v>
      </c>
      <c r="T200" s="13" t="n">
        <f aca="false">VLOOKUP(R200,Parámetros!$A$13:$C$16,3,TRUE())</f>
        <v>0</v>
      </c>
      <c r="U200" s="13" t="n">
        <f aca="false">IF(R200&gt;=Parámetros!$B$7,I200,0)</f>
        <v>75</v>
      </c>
      <c r="V200" s="13" t="n">
        <f aca="false">R200*(1-G200)-T200-U200</f>
        <v>495.18</v>
      </c>
      <c r="W200" s="13" t="n">
        <f aca="false">V200-F200</f>
        <v>286.18</v>
      </c>
      <c r="X200" s="2" t="s">
        <v>13610</v>
      </c>
      <c r="Y200" s="2"/>
      <c r="Z200" s="13" t="n">
        <v>600</v>
      </c>
      <c r="AA200" s="2" t="s">
        <v>13537</v>
      </c>
    </row>
    <row r="201" customFormat="false" ht="15" hidden="false" customHeight="false" outlineLevel="0" collapsed="false">
      <c r="A201" s="8" t="s">
        <v>2553</v>
      </c>
      <c r="B201" s="10" t="str">
        <f aca="false">'Layout Mercado Libre'!C201</f>
        <v>Sinuberase Bacillus clausii Suspensión 10 Ampolletas</v>
      </c>
      <c r="C201" s="10" t="str">
        <f aca="false">IFERROR(LEFT('Layout Mercado Libre'!E201,FIND(" &gt; ",'Layout Mercado Libre'!E201)-1),"")</f>
        <v>Salud y Equipamiento Médico</v>
      </c>
      <c r="D201" s="12" t="n">
        <v>210</v>
      </c>
      <c r="E201" s="13" t="n">
        <f aca="false">Parámetros!$B$5</f>
        <v>4</v>
      </c>
      <c r="F201" s="13" t="n">
        <f aca="false">D201+E201</f>
        <v>214</v>
      </c>
      <c r="G201" s="3" t="n">
        <f aca="false">IF(C201="",Parámetros!$B$9,IFERROR(VLOOKUP(C201,Parámetros!$A$20:$B$23,2,FALSE()),Parámetros!$B$9))</f>
        <v>0.14</v>
      </c>
      <c r="H201" s="14" t="n">
        <v>0.3</v>
      </c>
      <c r="I201" s="12" t="n">
        <v>75</v>
      </c>
      <c r="J201" s="13" t="n">
        <f aca="false">ROUNDUP((F201+Parámetros!$C$13)/(1-G201),0)</f>
        <v>278</v>
      </c>
      <c r="K201" s="13" t="n">
        <f aca="false">ROUNDUP((F201+Parámetros!$C$14)/(1-G201),0)</f>
        <v>284</v>
      </c>
      <c r="L201" s="13" t="n">
        <f aca="false">ROUNDUP((F201+Parámetros!$C$15)/(1-G201),0)</f>
        <v>292</v>
      </c>
      <c r="M201" s="13" t="n">
        <f aca="false">MAX(ROUNDUP((F201+I201)/(1-G201),0),Parámetros!$B$7)</f>
        <v>337</v>
      </c>
      <c r="N201" s="12" t="n">
        <v>346.43</v>
      </c>
      <c r="O201" s="12" t="n">
        <v>205</v>
      </c>
      <c r="P201" s="13" t="n">
        <f aca="false">Parámetros!$B$6</f>
        <v>1</v>
      </c>
      <c r="Q201" s="13" t="n">
        <f aca="false">IF(AND(ISNUMBER(O201),O201-P201&gt;=Parámetros!$B$7),M201,IF(J201&lt;Parámetros!$B$13,J201,IF(K201&lt;Parámetros!$B$14,K201,IF(L201&lt;Parámetros!$B$15,L201,M201))))</f>
        <v>292</v>
      </c>
      <c r="R201" s="13" t="n">
        <f aca="false">IF(AND(ISNUMBER(O201),O201-P201&gt;=Q201),O201-P201,Q201)</f>
        <v>292</v>
      </c>
      <c r="S201" s="3" t="n">
        <f aca="false">IF(ISNUMBER(O201),R201/O201-1,"")</f>
        <v>0.424390243902439</v>
      </c>
      <c r="T201" s="13" t="n">
        <f aca="false">VLOOKUP(R201,Parámetros!$A$13:$C$16,3,TRUE())</f>
        <v>37</v>
      </c>
      <c r="U201" s="13" t="n">
        <f aca="false">IF(R201&gt;=Parámetros!$B$7,I201,0)</f>
        <v>0</v>
      </c>
      <c r="V201" s="13" t="n">
        <f aca="false">R201*(1-G201)-T201-U201</f>
        <v>214.12</v>
      </c>
      <c r="W201" s="13" t="n">
        <f aca="false">V201-F201</f>
        <v>0.120000000000005</v>
      </c>
      <c r="X201" s="2" t="s">
        <v>13538</v>
      </c>
      <c r="Y201" s="2"/>
      <c r="Z201" s="13" t="n">
        <v>278</v>
      </c>
      <c r="AA201" s="2" t="s">
        <v>13537</v>
      </c>
    </row>
    <row r="202" customFormat="false" ht="15" hidden="false" customHeight="false" outlineLevel="0" collapsed="false">
      <c r="A202" s="8" t="s">
        <v>2562</v>
      </c>
      <c r="B202" s="10" t="str">
        <f aca="false">'Layout Mercado Libre'!C202</f>
        <v>Furacin Pomada Nitrofural 0.2% 85 g</v>
      </c>
      <c r="C202" s="10" t="str">
        <f aca="false">IFERROR(LEFT('Layout Mercado Libre'!E202,FIND(" &gt; ",'Layout Mercado Libre'!E202)-1),"")</f>
        <v>Salud y Equipamiento Médico</v>
      </c>
      <c r="D202" s="12" t="n">
        <v>212.85</v>
      </c>
      <c r="E202" s="13" t="n">
        <f aca="false">Parámetros!$B$5</f>
        <v>4</v>
      </c>
      <c r="F202" s="13" t="n">
        <f aca="false">D202+E202</f>
        <v>216.85</v>
      </c>
      <c r="G202" s="3" t="n">
        <f aca="false">IF(C202="",Parámetros!$B$9,IFERROR(VLOOKUP(C202,Parámetros!$A$20:$B$23,2,FALSE()),Parámetros!$B$9))</f>
        <v>0.14</v>
      </c>
      <c r="H202" s="14" t="n">
        <v>0.15</v>
      </c>
      <c r="I202" s="12" t="n">
        <v>75</v>
      </c>
      <c r="J202" s="13" t="n">
        <f aca="false">ROUNDUP((F202+Parámetros!$C$13)/(1-G202),0)</f>
        <v>282</v>
      </c>
      <c r="K202" s="13" t="n">
        <f aca="false">ROUNDUP((F202+Parámetros!$C$14)/(1-G202),0)</f>
        <v>288</v>
      </c>
      <c r="L202" s="13" t="n">
        <f aca="false">ROUNDUP((F202+Parámetros!$C$15)/(1-G202),0)</f>
        <v>296</v>
      </c>
      <c r="M202" s="13" t="n">
        <f aca="false">MAX(ROUNDUP((F202+I202)/(1-G202),0),Parámetros!$B$7)</f>
        <v>340</v>
      </c>
      <c r="N202" s="12" t="n">
        <v>529.43</v>
      </c>
      <c r="O202" s="12" t="n">
        <v>403</v>
      </c>
      <c r="P202" s="13" t="n">
        <f aca="false">Parámetros!$B$6</f>
        <v>1</v>
      </c>
      <c r="Q202" s="13" t="n">
        <f aca="false">IF(AND(ISNUMBER(O202),O202-P202&gt;=Parámetros!$B$7),M202,IF(J202&lt;Parámetros!$B$13,J202,IF(K202&lt;Parámetros!$B$14,K202,IF(L202&lt;Parámetros!$B$15,L202,M202))))</f>
        <v>340</v>
      </c>
      <c r="R202" s="13" t="n">
        <f aca="false">IF(AND(ISNUMBER(O202),O202-P202&gt;=Q202),O202-P202,Q202)</f>
        <v>402</v>
      </c>
      <c r="S202" s="3" t="n">
        <f aca="false">IF(ISNUMBER(O202),R202/O202-1,"")</f>
        <v>-0.0024813895781638</v>
      </c>
      <c r="T202" s="13" t="n">
        <f aca="false">VLOOKUP(R202,Parámetros!$A$13:$C$16,3,TRUE())</f>
        <v>0</v>
      </c>
      <c r="U202" s="13" t="n">
        <f aca="false">IF(R202&gt;=Parámetros!$B$7,I202,0)</f>
        <v>75</v>
      </c>
      <c r="V202" s="13" t="n">
        <f aca="false">R202*(1-G202)-T202-U202</f>
        <v>270.72</v>
      </c>
      <c r="W202" s="13" t="n">
        <f aca="false">V202-F202</f>
        <v>53.87</v>
      </c>
      <c r="X202" s="2" t="s">
        <v>13611</v>
      </c>
      <c r="Y202" s="2"/>
      <c r="Z202" s="13" t="n">
        <v>442.5</v>
      </c>
      <c r="AA202" s="2" t="s">
        <v>13518</v>
      </c>
    </row>
    <row r="203" customFormat="false" ht="15" hidden="false" customHeight="false" outlineLevel="0" collapsed="false">
      <c r="A203" s="8" t="s">
        <v>2573</v>
      </c>
      <c r="B203" s="10" t="str">
        <f aca="false">'Layout Mercado Libre'!C203</f>
        <v>Pañales KleenBebé Absorsec Etapa 5 Jumbo 40 Piezas</v>
      </c>
      <c r="C203" s="10" t="str">
        <f aca="false">IFERROR(LEFT('Layout Mercado Libre'!E203,FIND(" &gt; ",'Layout Mercado Libre'!E203)-1),"")</f>
        <v>Bebés</v>
      </c>
      <c r="D203" s="12" t="n">
        <v>138.65</v>
      </c>
      <c r="E203" s="13" t="n">
        <f aca="false">Parámetros!$B$5</f>
        <v>4</v>
      </c>
      <c r="F203" s="13" t="n">
        <f aca="false">D203+E203</f>
        <v>142.65</v>
      </c>
      <c r="G203" s="3" t="n">
        <f aca="false">IF(C203="",Parámetros!$B$9,IFERROR(VLOOKUP(C203,Parámetros!$A$20:$B$23,2,FALSE()),Parámetros!$B$9))</f>
        <v>0.15</v>
      </c>
      <c r="H203" s="14" t="n">
        <v>3.2</v>
      </c>
      <c r="I203" s="12" t="n">
        <v>125</v>
      </c>
      <c r="J203" s="13" t="n">
        <f aca="false">ROUNDUP((F203+Parámetros!$C$13)/(1-G203),0)</f>
        <v>198</v>
      </c>
      <c r="K203" s="13" t="n">
        <f aca="false">ROUNDUP((F203+Parámetros!$C$14)/(1-G203),0)</f>
        <v>204</v>
      </c>
      <c r="L203" s="13" t="n">
        <f aca="false">ROUNDUP((F203+Parámetros!$C$15)/(1-G203),0)</f>
        <v>212</v>
      </c>
      <c r="M203" s="13" t="n">
        <f aca="false">MAX(ROUNDUP((F203+I203)/(1-G203),0),Parámetros!$B$7)</f>
        <v>315</v>
      </c>
      <c r="N203" s="12" t="n">
        <v>286.12</v>
      </c>
      <c r="O203" s="12" t="n">
        <v>232.7</v>
      </c>
      <c r="P203" s="13" t="n">
        <f aca="false">Parámetros!$B$6</f>
        <v>1</v>
      </c>
      <c r="Q203" s="13" t="n">
        <f aca="false">IF(AND(ISNUMBER(O203),O203-P203&gt;=Parámetros!$B$7),M203,IF(J203&lt;Parámetros!$B$13,J203,IF(K203&lt;Parámetros!$B$14,K203,IF(L203&lt;Parámetros!$B$15,L203,M203))))</f>
        <v>212</v>
      </c>
      <c r="R203" s="13" t="n">
        <f aca="false">IF(AND(ISNUMBER(O203),O203-P203&gt;=Q203),O203-P203,Q203)</f>
        <v>231.7</v>
      </c>
      <c r="S203" s="3" t="n">
        <f aca="false">IF(ISNUMBER(O203),R203/O203-1,"")</f>
        <v>-0.00429737859905455</v>
      </c>
      <c r="T203" s="13" t="n">
        <f aca="false">VLOOKUP(R203,Parámetros!$A$13:$C$16,3,TRUE())</f>
        <v>37</v>
      </c>
      <c r="U203" s="13" t="n">
        <f aca="false">IF(R203&gt;=Parámetros!$B$7,I203,0)</f>
        <v>0</v>
      </c>
      <c r="V203" s="13" t="n">
        <f aca="false">R203*(1-G203)-T203-U203</f>
        <v>159.945</v>
      </c>
      <c r="W203" s="13" t="n">
        <f aca="false">V203-F203</f>
        <v>17.295</v>
      </c>
      <c r="X203" s="2" t="s">
        <v>13510</v>
      </c>
      <c r="Y203" s="2"/>
      <c r="Z203" s="13" t="n">
        <v>151.2</v>
      </c>
      <c r="AA203" s="2" t="s">
        <v>13518</v>
      </c>
    </row>
    <row r="204" customFormat="false" ht="15" hidden="false" customHeight="false" outlineLevel="0" collapsed="false">
      <c r="A204" s="8" t="s">
        <v>2581</v>
      </c>
      <c r="B204" s="10" t="str">
        <f aca="false">'Layout Mercado Libre'!C204</f>
        <v>Dramamine Dimenhidrinato 50 mg 24 Tabletas</v>
      </c>
      <c r="C204" s="10" t="str">
        <f aca="false">IFERROR(LEFT('Layout Mercado Libre'!E204,FIND(" &gt; ",'Layout Mercado Libre'!E204)-1),"")</f>
        <v>Salud y Equipamiento Médico</v>
      </c>
      <c r="D204" s="12" t="n">
        <v>179.34</v>
      </c>
      <c r="E204" s="13" t="n">
        <f aca="false">Parámetros!$B$5</f>
        <v>4</v>
      </c>
      <c r="F204" s="13" t="n">
        <f aca="false">D204+E204</f>
        <v>183.34</v>
      </c>
      <c r="G204" s="3" t="n">
        <f aca="false">IF(C204="",Parámetros!$B$9,IFERROR(VLOOKUP(C204,Parámetros!$A$20:$B$23,2,FALSE()),Parámetros!$B$9))</f>
        <v>0.14</v>
      </c>
      <c r="H204" s="14" t="n">
        <v>0.17</v>
      </c>
      <c r="I204" s="12" t="n">
        <v>75</v>
      </c>
      <c r="J204" s="13" t="n">
        <f aca="false">ROUNDUP((F204+Parámetros!$C$13)/(1-G204),0)</f>
        <v>243</v>
      </c>
      <c r="K204" s="13" t="n">
        <f aca="false">ROUNDUP((F204+Parámetros!$C$14)/(1-G204),0)</f>
        <v>249</v>
      </c>
      <c r="L204" s="13" t="n">
        <f aca="false">ROUNDUP((F204+Parámetros!$C$15)/(1-G204),0)</f>
        <v>257</v>
      </c>
      <c r="M204" s="13" t="n">
        <f aca="false">MAX(ROUNDUP((F204+I204)/(1-G204),0),Parámetros!$B$7)</f>
        <v>301</v>
      </c>
      <c r="N204" s="12" t="n">
        <v>295.19</v>
      </c>
      <c r="O204" s="12" t="n">
        <v>250</v>
      </c>
      <c r="P204" s="13" t="n">
        <f aca="false">Parámetros!$B$6</f>
        <v>1</v>
      </c>
      <c r="Q204" s="13" t="n">
        <f aca="false">IF(AND(ISNUMBER(O204),O204-P204&gt;=Parámetros!$B$7),M204,IF(J204&lt;Parámetros!$B$13,J204,IF(K204&lt;Parámetros!$B$14,K204,IF(L204&lt;Parámetros!$B$15,L204,M204))))</f>
        <v>257</v>
      </c>
      <c r="R204" s="13" t="n">
        <f aca="false">IF(AND(ISNUMBER(O204),O204-P204&gt;=Q204),O204-P204,Q204)</f>
        <v>257</v>
      </c>
      <c r="S204" s="3" t="n">
        <f aca="false">IF(ISNUMBER(O204),R204/O204-1,"")</f>
        <v>0.028</v>
      </c>
      <c r="T204" s="13" t="n">
        <f aca="false">VLOOKUP(R204,Parámetros!$A$13:$C$16,3,TRUE())</f>
        <v>37</v>
      </c>
      <c r="U204" s="13" t="n">
        <f aca="false">IF(R204&gt;=Parámetros!$B$7,I204,0)</f>
        <v>0</v>
      </c>
      <c r="V204" s="13" t="n">
        <f aca="false">R204*(1-G204)-T204-U204</f>
        <v>184.02</v>
      </c>
      <c r="W204" s="13" t="n">
        <f aca="false">V204-F204</f>
        <v>0.680000000000007</v>
      </c>
      <c r="X204" s="2" t="s">
        <v>13593</v>
      </c>
      <c r="Y204" s="2"/>
      <c r="Z204" s="13" t="n">
        <v>195.5</v>
      </c>
      <c r="AA204" s="2" t="s">
        <v>13504</v>
      </c>
    </row>
    <row r="205" customFormat="false" ht="15" hidden="false" customHeight="false" outlineLevel="0" collapsed="false">
      <c r="A205" s="8" t="s">
        <v>2592</v>
      </c>
      <c r="B205" s="10" t="str">
        <f aca="false">'Layout Mercado Libre'!C205</f>
        <v>Neuralin Solución Inyectable Complejo B 2 Ampolletas</v>
      </c>
      <c r="C205" s="10" t="str">
        <f aca="false">IFERROR(LEFT('Layout Mercado Libre'!E205,FIND(" &gt; ",'Layout Mercado Libre'!E205)-1),"")</f>
        <v>Salud y Equipamiento Médico</v>
      </c>
      <c r="D205" s="12" t="n">
        <v>146.31</v>
      </c>
      <c r="E205" s="13" t="n">
        <f aca="false">Parámetros!$B$5</f>
        <v>4</v>
      </c>
      <c r="F205" s="13" t="n">
        <f aca="false">D205+E205</f>
        <v>150.31</v>
      </c>
      <c r="G205" s="3" t="n">
        <f aca="false">IF(C205="",Parámetros!$B$9,IFERROR(VLOOKUP(C205,Parámetros!$A$20:$B$23,2,FALSE()),Parámetros!$B$9))</f>
        <v>0.14</v>
      </c>
      <c r="H205" s="14" t="n">
        <v>0.16</v>
      </c>
      <c r="I205" s="12" t="n">
        <v>75</v>
      </c>
      <c r="J205" s="13" t="n">
        <f aca="false">ROUNDUP((F205+Parámetros!$C$13)/(1-G205),0)</f>
        <v>204</v>
      </c>
      <c r="K205" s="13" t="n">
        <f aca="false">ROUNDUP((F205+Parámetros!$C$14)/(1-G205),0)</f>
        <v>210</v>
      </c>
      <c r="L205" s="13" t="n">
        <f aca="false">ROUNDUP((F205+Parámetros!$C$15)/(1-G205),0)</f>
        <v>218</v>
      </c>
      <c r="M205" s="13" t="n">
        <f aca="false">MAX(ROUNDUP((F205+I205)/(1-G205),0),Parámetros!$B$7)</f>
        <v>299</v>
      </c>
      <c r="N205" s="12" t="n">
        <v>281.56</v>
      </c>
      <c r="O205" s="12" t="n">
        <v>208.89</v>
      </c>
      <c r="P205" s="13" t="n">
        <f aca="false">Parámetros!$B$6</f>
        <v>1</v>
      </c>
      <c r="Q205" s="13" t="n">
        <f aca="false">IF(AND(ISNUMBER(O205),O205-P205&gt;=Parámetros!$B$7),M205,IF(J205&lt;Parámetros!$B$13,J205,IF(K205&lt;Parámetros!$B$14,K205,IF(L205&lt;Parámetros!$B$15,L205,M205))))</f>
        <v>218</v>
      </c>
      <c r="R205" s="13" t="n">
        <f aca="false">IF(AND(ISNUMBER(O205),O205-P205&gt;=Q205),O205-P205,Q205)</f>
        <v>218</v>
      </c>
      <c r="S205" s="3" t="n">
        <f aca="false">IF(ISNUMBER(O205),R205/O205-1,"")</f>
        <v>0.0436114701517545</v>
      </c>
      <c r="T205" s="13" t="n">
        <f aca="false">VLOOKUP(R205,Parámetros!$A$13:$C$16,3,TRUE())</f>
        <v>37</v>
      </c>
      <c r="U205" s="13" t="n">
        <f aca="false">IF(R205&gt;=Parámetros!$B$7,I205,0)</f>
        <v>0</v>
      </c>
      <c r="V205" s="13" t="n">
        <f aca="false">R205*(1-G205)-T205-U205</f>
        <v>150.48</v>
      </c>
      <c r="W205" s="13" t="n">
        <f aca="false">V205-F205</f>
        <v>0.169999999999988</v>
      </c>
      <c r="X205" s="2" t="s">
        <v>13612</v>
      </c>
      <c r="Y205" s="2"/>
      <c r="Z205" s="13" t="n">
        <v>140.05</v>
      </c>
      <c r="AA205" s="2" t="s">
        <v>13504</v>
      </c>
    </row>
    <row r="206" customFormat="false" ht="15" hidden="false" customHeight="false" outlineLevel="0" collapsed="false">
      <c r="A206" s="8" t="s">
        <v>2606</v>
      </c>
      <c r="B206" s="10" t="str">
        <f aca="false">'Layout Mercado Libre'!C206</f>
        <v>Dabex XR Metformina 750 mg 60 Tabletas</v>
      </c>
      <c r="C206" s="10" t="str">
        <f aca="false">IFERROR(LEFT('Layout Mercado Libre'!E206,FIND(" &gt; ",'Layout Mercado Libre'!E206)-1),"")</f>
        <v>Salud y Equipamiento Médico</v>
      </c>
      <c r="D206" s="12" t="n">
        <v>590.76</v>
      </c>
      <c r="E206" s="13" t="n">
        <f aca="false">Parámetros!$B$5</f>
        <v>4</v>
      </c>
      <c r="F206" s="13" t="n">
        <f aca="false">D206+E206</f>
        <v>594.76</v>
      </c>
      <c r="G206" s="3" t="n">
        <f aca="false">IF(C206="",Parámetros!$B$9,IFERROR(VLOOKUP(C206,Parámetros!$A$20:$B$23,2,FALSE()),Parámetros!$B$9))</f>
        <v>0.14</v>
      </c>
      <c r="H206" s="14" t="n">
        <v>0.26</v>
      </c>
      <c r="I206" s="12" t="n">
        <v>75</v>
      </c>
      <c r="J206" s="13" t="n">
        <f aca="false">ROUNDUP((F206+Parámetros!$C$13)/(1-G206),0)</f>
        <v>721</v>
      </c>
      <c r="K206" s="13" t="n">
        <f aca="false">ROUNDUP((F206+Parámetros!$C$14)/(1-G206),0)</f>
        <v>727</v>
      </c>
      <c r="L206" s="13" t="n">
        <f aca="false">ROUNDUP((F206+Parámetros!$C$15)/(1-G206),0)</f>
        <v>735</v>
      </c>
      <c r="M206" s="13" t="n">
        <f aca="false">MAX(ROUNDUP((F206+I206)/(1-G206),0),Parámetros!$B$7)</f>
        <v>779</v>
      </c>
      <c r="N206" s="12" t="n">
        <v>1626.11</v>
      </c>
      <c r="O206" s="12" t="n">
        <v>1281</v>
      </c>
      <c r="P206" s="13" t="n">
        <f aca="false">Parámetros!$B$6</f>
        <v>1</v>
      </c>
      <c r="Q206" s="13" t="n">
        <f aca="false">IF(AND(ISNUMBER(O206),O206-P206&gt;=Parámetros!$B$7),M206,IF(J206&lt;Parámetros!$B$13,J206,IF(K206&lt;Parámetros!$B$14,K206,IF(L206&lt;Parámetros!$B$15,L206,M206))))</f>
        <v>779</v>
      </c>
      <c r="R206" s="13" t="n">
        <f aca="false">IF(AND(ISNUMBER(O206),O206-P206&gt;=Q206),O206-P206,Q206)</f>
        <v>1280</v>
      </c>
      <c r="S206" s="3" t="n">
        <f aca="false">IF(ISNUMBER(O206),R206/O206-1,"")</f>
        <v>-0.000780640124902421</v>
      </c>
      <c r="T206" s="13" t="n">
        <f aca="false">VLOOKUP(R206,Parámetros!$A$13:$C$16,3,TRUE())</f>
        <v>0</v>
      </c>
      <c r="U206" s="13" t="n">
        <f aca="false">IF(R206&gt;=Parámetros!$B$7,I206,0)</f>
        <v>75</v>
      </c>
      <c r="V206" s="13" t="n">
        <f aca="false">R206*(1-G206)-T206-U206</f>
        <v>1025.8</v>
      </c>
      <c r="W206" s="13" t="n">
        <f aca="false">V206-F206</f>
        <v>431.04</v>
      </c>
      <c r="X206" s="2" t="s">
        <v>13534</v>
      </c>
      <c r="Y206" s="2"/>
      <c r="Z206" s="13" t="n">
        <v>1152</v>
      </c>
      <c r="AA206" s="2" t="s">
        <v>13512</v>
      </c>
    </row>
    <row r="207" customFormat="false" ht="15" hidden="false" customHeight="false" outlineLevel="0" collapsed="false">
      <c r="A207" s="8" t="s">
        <v>2617</v>
      </c>
      <c r="B207" s="10" t="str">
        <f aca="false">'Layout Mercado Libre'!C207</f>
        <v>Fijador Caprice Naturals Extracto de Sábila Spray 316 ml</v>
      </c>
      <c r="C207" s="10" t="str">
        <f aca="false">IFERROR(LEFT('Layout Mercado Libre'!E207,FIND(" &gt; ",'Layout Mercado Libre'!E207)-1),"")</f>
        <v>Belleza y Cuidado Personal</v>
      </c>
      <c r="D207" s="12" t="n">
        <v>39.98</v>
      </c>
      <c r="E207" s="13" t="n">
        <f aca="false">Parámetros!$B$5</f>
        <v>4</v>
      </c>
      <c r="F207" s="13" t="n">
        <f aca="false">D207+E207</f>
        <v>43.98</v>
      </c>
      <c r="G207" s="3" t="n">
        <f aca="false">IF(C207="",Parámetros!$B$9,IFERROR(VLOOKUP(C207,Parámetros!$A$20:$B$23,2,FALSE()),Parámetros!$B$9))</f>
        <v>0.14</v>
      </c>
      <c r="H207" s="14" t="n">
        <v>0.43</v>
      </c>
      <c r="I207" s="12" t="n">
        <v>75</v>
      </c>
      <c r="J207" s="13" t="n">
        <f aca="false">ROUNDUP((F207+Parámetros!$C$13)/(1-G207),0)</f>
        <v>81</v>
      </c>
      <c r="K207" s="13" t="n">
        <f aca="false">ROUNDUP((F207+Parámetros!$C$14)/(1-G207),0)</f>
        <v>87</v>
      </c>
      <c r="L207" s="13" t="n">
        <f aca="false">ROUNDUP((F207+Parámetros!$C$15)/(1-G207),0)</f>
        <v>95</v>
      </c>
      <c r="M207" s="13" t="n">
        <f aca="false">MAX(ROUNDUP((F207+I207)/(1-G207),0),Parámetros!$B$7)</f>
        <v>299</v>
      </c>
      <c r="N207" s="12" t="n">
        <v>65</v>
      </c>
      <c r="O207" s="12" t="n">
        <v>65</v>
      </c>
      <c r="P207" s="13" t="n">
        <f aca="false">Parámetros!$B$6</f>
        <v>1</v>
      </c>
      <c r="Q207" s="13" t="n">
        <f aca="false">IF(AND(ISNUMBER(O207),O207-P207&gt;=Parámetros!$B$7),M207,IF(J207&lt;Parámetros!$B$13,J207,IF(K207&lt;Parámetros!$B$14,K207,IF(L207&lt;Parámetros!$B$15,L207,M207))))</f>
        <v>81</v>
      </c>
      <c r="R207" s="13" t="n">
        <f aca="false">IF(AND(ISNUMBER(O207),O207-P207&gt;=Q207),O207-P207,Q207)</f>
        <v>81</v>
      </c>
      <c r="S207" s="3" t="n">
        <f aca="false">IF(ISNUMBER(O207),R207/O207-1,"")</f>
        <v>0.246153846153846</v>
      </c>
      <c r="T207" s="13" t="n">
        <f aca="false">VLOOKUP(R207,Parámetros!$A$13:$C$16,3,TRUE())</f>
        <v>25</v>
      </c>
      <c r="U207" s="13" t="n">
        <f aca="false">IF(R207&gt;=Parámetros!$B$7,I207,0)</f>
        <v>0</v>
      </c>
      <c r="V207" s="13" t="n">
        <f aca="false">R207*(1-G207)-T207-U207</f>
        <v>44.66</v>
      </c>
      <c r="W207" s="13" t="n">
        <f aca="false">V207-F207</f>
        <v>0.68</v>
      </c>
      <c r="X207" s="2" t="s">
        <v>13604</v>
      </c>
      <c r="Y207" s="2"/>
      <c r="Z207" s="13" t="n">
        <v>65</v>
      </c>
      <c r="AA207" s="2" t="s">
        <v>13500</v>
      </c>
    </row>
    <row r="208" customFormat="false" ht="15" hidden="false" customHeight="false" outlineLevel="0" collapsed="false">
      <c r="A208" s="8" t="s">
        <v>2627</v>
      </c>
      <c r="B208" s="10" t="str">
        <f aca="false">'Layout Mercado Libre'!C208</f>
        <v>Graneodín B Benzocaína 10 mg Sabor Frambuesa 24 Pastillas</v>
      </c>
      <c r="C208" s="10" t="str">
        <f aca="false">IFERROR(LEFT('Layout Mercado Libre'!E208,FIND(" &gt; ",'Layout Mercado Libre'!E208)-1),"")</f>
        <v>Salud y Equipamiento Médico</v>
      </c>
      <c r="D208" s="12" t="n">
        <v>111.04</v>
      </c>
      <c r="E208" s="13" t="n">
        <f aca="false">Parámetros!$B$5</f>
        <v>4</v>
      </c>
      <c r="F208" s="13" t="n">
        <f aca="false">D208+E208</f>
        <v>115.04</v>
      </c>
      <c r="G208" s="3" t="n">
        <f aca="false">IF(C208="",Parámetros!$B$9,IFERROR(VLOOKUP(C208,Parámetros!$A$20:$B$23,2,FALSE()),Parámetros!$B$9))</f>
        <v>0.14</v>
      </c>
      <c r="H208" s="14" t="n">
        <v>0.17</v>
      </c>
      <c r="I208" s="12" t="n">
        <v>75</v>
      </c>
      <c r="J208" s="13" t="n">
        <f aca="false">ROUNDUP((F208+Parámetros!$C$13)/(1-G208),0)</f>
        <v>163</v>
      </c>
      <c r="K208" s="13" t="n">
        <f aca="false">ROUNDUP((F208+Parámetros!$C$14)/(1-G208),0)</f>
        <v>169</v>
      </c>
      <c r="L208" s="13" t="n">
        <f aca="false">ROUNDUP((F208+Parámetros!$C$15)/(1-G208),0)</f>
        <v>177</v>
      </c>
      <c r="M208" s="13" t="n">
        <f aca="false">MAX(ROUNDUP((F208+I208)/(1-G208),0),Parámetros!$B$7)</f>
        <v>299</v>
      </c>
      <c r="N208" s="12" t="n">
        <v>203.68</v>
      </c>
      <c r="O208" s="12" t="n">
        <v>127.83</v>
      </c>
      <c r="P208" s="13" t="n">
        <f aca="false">Parámetros!$B$6</f>
        <v>1</v>
      </c>
      <c r="Q208" s="13" t="n">
        <f aca="false">IF(AND(ISNUMBER(O208),O208-P208&gt;=Parámetros!$B$7),M208,IF(J208&lt;Parámetros!$B$13,J208,IF(K208&lt;Parámetros!$B$14,K208,IF(L208&lt;Parámetros!$B$15,L208,M208))))</f>
        <v>177</v>
      </c>
      <c r="R208" s="13" t="n">
        <f aca="false">IF(AND(ISNUMBER(O208),O208-P208&gt;=Q208),O208-P208,Q208)</f>
        <v>177</v>
      </c>
      <c r="S208" s="3" t="n">
        <f aca="false">IF(ISNUMBER(O208),R208/O208-1,"")</f>
        <v>0.384651490260502</v>
      </c>
      <c r="T208" s="13" t="n">
        <f aca="false">VLOOKUP(R208,Parámetros!$A$13:$C$16,3,TRUE())</f>
        <v>37</v>
      </c>
      <c r="U208" s="13" t="n">
        <f aca="false">IF(R208&gt;=Parámetros!$B$7,I208,0)</f>
        <v>0</v>
      </c>
      <c r="V208" s="13" t="n">
        <f aca="false">R208*(1-G208)-T208-U208</f>
        <v>115.22</v>
      </c>
      <c r="W208" s="13" t="n">
        <f aca="false">V208-F208</f>
        <v>0.179999999999993</v>
      </c>
      <c r="X208" s="2" t="s">
        <v>13613</v>
      </c>
      <c r="Y208" s="2"/>
      <c r="Z208" s="13" t="n">
        <v>169</v>
      </c>
      <c r="AA208" s="2" t="s">
        <v>13518</v>
      </c>
    </row>
    <row r="209" customFormat="false" ht="15" hidden="false" customHeight="false" outlineLevel="0" collapsed="false">
      <c r="A209" s="8" t="s">
        <v>2642</v>
      </c>
      <c r="B209" s="10" t="str">
        <f aca="false">'Layout Mercado Libre'!C209</f>
        <v>Biocord Lisados Bacterianos Suspensión 5 Ampolletas 3 ml</v>
      </c>
      <c r="C209" s="10" t="str">
        <f aca="false">IFERROR(LEFT('Layout Mercado Libre'!E209,FIND(" &gt; ",'Layout Mercado Libre'!E209)-1),"")</f>
        <v>Salud y Equipamiento Médico</v>
      </c>
      <c r="D209" s="12" t="n">
        <v>80</v>
      </c>
      <c r="E209" s="13" t="n">
        <f aca="false">Parámetros!$B$5</f>
        <v>4</v>
      </c>
      <c r="F209" s="13" t="n">
        <f aca="false">D209+E209</f>
        <v>84</v>
      </c>
      <c r="G209" s="3" t="n">
        <f aca="false">IF(C209="",Parámetros!$B$9,IFERROR(VLOOKUP(C209,Parámetros!$A$20:$B$23,2,FALSE()),Parámetros!$B$9))</f>
        <v>0.14</v>
      </c>
      <c r="H209" s="14" t="n">
        <v>0.21</v>
      </c>
      <c r="I209" s="12" t="n">
        <v>75</v>
      </c>
      <c r="J209" s="13" t="n">
        <f aca="false">ROUNDUP((F209+Parámetros!$C$13)/(1-G209),0)</f>
        <v>127</v>
      </c>
      <c r="K209" s="13" t="n">
        <f aca="false">ROUNDUP((F209+Parámetros!$C$14)/(1-G209),0)</f>
        <v>133</v>
      </c>
      <c r="L209" s="13" t="n">
        <f aca="false">ROUNDUP((F209+Parámetros!$C$15)/(1-G209),0)</f>
        <v>141</v>
      </c>
      <c r="M209" s="13" t="n">
        <f aca="false">MAX(ROUNDUP((F209+I209)/(1-G209),0),Parámetros!$B$7)</f>
        <v>299</v>
      </c>
      <c r="N209" s="12"/>
      <c r="O209" s="12"/>
      <c r="P209" s="13" t="n">
        <f aca="false">Parámetros!$B$6</f>
        <v>1</v>
      </c>
      <c r="Q209" s="13" t="n">
        <f aca="false">IF(AND(ISNUMBER(O209),O209-P209&gt;=Parámetros!$B$7),M209,IF(J209&lt;Parámetros!$B$13,J209,IF(K209&lt;Parámetros!$B$14,K209,IF(L209&lt;Parámetros!$B$15,L209,M209))))</f>
        <v>133</v>
      </c>
      <c r="R209" s="13" t="n">
        <f aca="false">IF(AND(ISNUMBER(O209),O209-P209&gt;=Q209),O209-P209,Q209)</f>
        <v>133</v>
      </c>
      <c r="S209" s="3" t="str">
        <f aca="false">IF(ISNUMBER(O209),R209/O209-1,"")</f>
        <v/>
      </c>
      <c r="T209" s="13" t="n">
        <f aca="false">VLOOKUP(R209,Parámetros!$A$13:$C$16,3,TRUE())</f>
        <v>30</v>
      </c>
      <c r="U209" s="13" t="n">
        <f aca="false">IF(R209&gt;=Parámetros!$B$7,I209,0)</f>
        <v>0</v>
      </c>
      <c r="V209" s="13" t="n">
        <f aca="false">R209*(1-G209)-T209-U209</f>
        <v>84.38</v>
      </c>
      <c r="W209" s="13" t="n">
        <f aca="false">V209-F209</f>
        <v>0.379999999999995</v>
      </c>
      <c r="X209" s="2" t="s">
        <v>13614</v>
      </c>
      <c r="Y209" s="2"/>
      <c r="Z209" s="13"/>
      <c r="AA209" s="2"/>
    </row>
    <row r="210" customFormat="false" ht="15" hidden="false" customHeight="false" outlineLevel="0" collapsed="false">
      <c r="A210" s="8" t="s">
        <v>2658</v>
      </c>
      <c r="B210" s="10" t="str">
        <f aca="false">'Layout Mercado Libre'!C210</f>
        <v>Eutirox Levotiroxina Sódica 75 mcg 50 Tabletas</v>
      </c>
      <c r="C210" s="10" t="str">
        <f aca="false">IFERROR(LEFT('Layout Mercado Libre'!E210,FIND(" &gt; ",'Layout Mercado Libre'!E210)-1),"")</f>
        <v>Salud y Equipamiento Médico</v>
      </c>
      <c r="D210" s="12" t="n">
        <v>260</v>
      </c>
      <c r="E210" s="13" t="n">
        <f aca="false">Parámetros!$B$5</f>
        <v>4</v>
      </c>
      <c r="F210" s="13" t="n">
        <f aca="false">D210+E210</f>
        <v>264</v>
      </c>
      <c r="G210" s="3" t="n">
        <f aca="false">IF(C210="",Parámetros!$B$9,IFERROR(VLOOKUP(C210,Parámetros!$A$20:$B$23,2,FALSE()),Parámetros!$B$9))</f>
        <v>0.14</v>
      </c>
      <c r="H210" s="14" t="n">
        <v>0.23</v>
      </c>
      <c r="I210" s="12" t="n">
        <v>75</v>
      </c>
      <c r="J210" s="13" t="n">
        <f aca="false">ROUNDUP((F210+Parámetros!$C$13)/(1-G210),0)</f>
        <v>337</v>
      </c>
      <c r="K210" s="13" t="n">
        <f aca="false">ROUNDUP((F210+Parámetros!$C$14)/(1-G210),0)</f>
        <v>342</v>
      </c>
      <c r="L210" s="13" t="n">
        <f aca="false">ROUNDUP((F210+Parámetros!$C$15)/(1-G210),0)</f>
        <v>350</v>
      </c>
      <c r="M210" s="13" t="n">
        <f aca="false">MAX(ROUNDUP((F210+I210)/(1-G210),0),Parámetros!$B$7)</f>
        <v>395</v>
      </c>
      <c r="N210" s="12" t="n">
        <v>652.91</v>
      </c>
      <c r="O210" s="12" t="n">
        <v>495</v>
      </c>
      <c r="P210" s="13" t="n">
        <f aca="false">Parámetros!$B$6</f>
        <v>1</v>
      </c>
      <c r="Q210" s="13" t="n">
        <f aca="false">IF(AND(ISNUMBER(O210),O210-P210&gt;=Parámetros!$B$7),M210,IF(J210&lt;Parámetros!$B$13,J210,IF(K210&lt;Parámetros!$B$14,K210,IF(L210&lt;Parámetros!$B$15,L210,M210))))</f>
        <v>395</v>
      </c>
      <c r="R210" s="13" t="n">
        <f aca="false">IF(AND(ISNUMBER(O210),O210-P210&gt;=Q210),O210-P210,Q210)</f>
        <v>494</v>
      </c>
      <c r="S210" s="3" t="n">
        <f aca="false">IF(ISNUMBER(O210),R210/O210-1,"")</f>
        <v>-0.00202020202020203</v>
      </c>
      <c r="T210" s="13" t="n">
        <f aca="false">VLOOKUP(R210,Parámetros!$A$13:$C$16,3,TRUE())</f>
        <v>0</v>
      </c>
      <c r="U210" s="13" t="n">
        <f aca="false">IF(R210&gt;=Parámetros!$B$7,I210,0)</f>
        <v>75</v>
      </c>
      <c r="V210" s="13" t="n">
        <f aca="false">R210*(1-G210)-T210-U210</f>
        <v>349.84</v>
      </c>
      <c r="W210" s="13" t="n">
        <f aca="false">V210-F210</f>
        <v>85.84</v>
      </c>
      <c r="X210" s="2" t="s">
        <v>13567</v>
      </c>
      <c r="Y210" s="2"/>
      <c r="Z210" s="13" t="n">
        <v>360</v>
      </c>
      <c r="AA210" s="2" t="s">
        <v>13507</v>
      </c>
    </row>
    <row r="211" customFormat="false" ht="15" hidden="false" customHeight="false" outlineLevel="0" collapsed="false">
      <c r="A211" s="8" t="s">
        <v>2668</v>
      </c>
      <c r="B211" s="10" t="str">
        <f aca="false">'Layout Mercado Libre'!C211</f>
        <v>Fijador Caprice Naturals Extracto de Algas Spray 316 ml</v>
      </c>
      <c r="C211" s="10" t="str">
        <f aca="false">IFERROR(LEFT('Layout Mercado Libre'!E211,FIND(" &gt; ",'Layout Mercado Libre'!E211)-1),"")</f>
        <v>Belleza y Cuidado Personal</v>
      </c>
      <c r="D211" s="12" t="n">
        <v>39.98</v>
      </c>
      <c r="E211" s="13" t="n">
        <f aca="false">Parámetros!$B$5</f>
        <v>4</v>
      </c>
      <c r="F211" s="13" t="n">
        <f aca="false">D211+E211</f>
        <v>43.98</v>
      </c>
      <c r="G211" s="3" t="n">
        <f aca="false">IF(C211="",Parámetros!$B$9,IFERROR(VLOOKUP(C211,Parámetros!$A$20:$B$23,2,FALSE()),Parámetros!$B$9))</f>
        <v>0.14</v>
      </c>
      <c r="H211" s="14" t="n">
        <v>0.43</v>
      </c>
      <c r="I211" s="12" t="n">
        <v>75</v>
      </c>
      <c r="J211" s="13" t="n">
        <f aca="false">ROUNDUP((F211+Parámetros!$C$13)/(1-G211),0)</f>
        <v>81</v>
      </c>
      <c r="K211" s="13" t="n">
        <f aca="false">ROUNDUP((F211+Parámetros!$C$14)/(1-G211),0)</f>
        <v>87</v>
      </c>
      <c r="L211" s="13" t="n">
        <f aca="false">ROUNDUP((F211+Parámetros!$C$15)/(1-G211),0)</f>
        <v>95</v>
      </c>
      <c r="M211" s="13" t="n">
        <f aca="false">MAX(ROUNDUP((F211+I211)/(1-G211),0),Parámetros!$B$7)</f>
        <v>299</v>
      </c>
      <c r="N211" s="12"/>
      <c r="O211" s="12"/>
      <c r="P211" s="13" t="n">
        <f aca="false">Parámetros!$B$6</f>
        <v>1</v>
      </c>
      <c r="Q211" s="13" t="n">
        <f aca="false">IF(AND(ISNUMBER(O211),O211-P211&gt;=Parámetros!$B$7),M211,IF(J211&lt;Parámetros!$B$13,J211,IF(K211&lt;Parámetros!$B$14,K211,IF(L211&lt;Parámetros!$B$15,L211,M211))))</f>
        <v>81</v>
      </c>
      <c r="R211" s="13" t="n">
        <f aca="false">IF(AND(ISNUMBER(O211),O211-P211&gt;=Q211),O211-P211,Q211)</f>
        <v>81</v>
      </c>
      <c r="S211" s="3" t="str">
        <f aca="false">IF(ISNUMBER(O211),R211/O211-1,"")</f>
        <v/>
      </c>
      <c r="T211" s="13" t="n">
        <f aca="false">VLOOKUP(R211,Parámetros!$A$13:$C$16,3,TRUE())</f>
        <v>25</v>
      </c>
      <c r="U211" s="13" t="n">
        <f aca="false">IF(R211&gt;=Parámetros!$B$7,I211,0)</f>
        <v>0</v>
      </c>
      <c r="V211" s="13" t="n">
        <f aca="false">R211*(1-G211)-T211-U211</f>
        <v>44.66</v>
      </c>
      <c r="W211" s="13" t="n">
        <f aca="false">V211-F211</f>
        <v>0.68</v>
      </c>
      <c r="X211" s="2" t="s">
        <v>13604</v>
      </c>
      <c r="Y211" s="2"/>
      <c r="Z211" s="13" t="n">
        <v>65</v>
      </c>
      <c r="AA211" s="2" t="s">
        <v>13586</v>
      </c>
    </row>
    <row r="212" customFormat="false" ht="15" hidden="false" customHeight="false" outlineLevel="0" collapsed="false">
      <c r="A212" s="8" t="s">
        <v>2677</v>
      </c>
      <c r="B212" s="10" t="str">
        <f aca="false">'Layout Mercado Libre'!C212</f>
        <v>Combivent Respimat Ipratropio y Salbutamol 120 Dosis</v>
      </c>
      <c r="C212" s="10" t="str">
        <f aca="false">IFERROR(LEFT('Layout Mercado Libre'!E212,FIND(" &gt; ",'Layout Mercado Libre'!E212)-1),"")</f>
        <v>Salud y Equipamiento Médico</v>
      </c>
      <c r="D212" s="12" t="n">
        <v>774.59</v>
      </c>
      <c r="E212" s="13" t="n">
        <f aca="false">Parámetros!$B$5</f>
        <v>4</v>
      </c>
      <c r="F212" s="13" t="n">
        <f aca="false">D212+E212</f>
        <v>778.59</v>
      </c>
      <c r="G212" s="3" t="n">
        <f aca="false">IF(C212="",Parámetros!$B$9,IFERROR(VLOOKUP(C212,Parámetros!$A$20:$B$23,2,FALSE()),Parámetros!$B$9))</f>
        <v>0.14</v>
      </c>
      <c r="H212" s="14" t="n">
        <v>0.39</v>
      </c>
      <c r="I212" s="12" t="n">
        <v>75</v>
      </c>
      <c r="J212" s="13" t="n">
        <f aca="false">ROUNDUP((F212+Parámetros!$C$13)/(1-G212),0)</f>
        <v>935</v>
      </c>
      <c r="K212" s="13" t="n">
        <f aca="false">ROUNDUP((F212+Parámetros!$C$14)/(1-G212),0)</f>
        <v>941</v>
      </c>
      <c r="L212" s="13" t="n">
        <f aca="false">ROUNDUP((F212+Parámetros!$C$15)/(1-G212),0)</f>
        <v>949</v>
      </c>
      <c r="M212" s="13" t="n">
        <f aca="false">MAX(ROUNDUP((F212+I212)/(1-G212),0),Parámetros!$B$7)</f>
        <v>993</v>
      </c>
      <c r="N212" s="12" t="n">
        <v>1790.09</v>
      </c>
      <c r="O212" s="12" t="n">
        <v>1794.1</v>
      </c>
      <c r="P212" s="13" t="n">
        <f aca="false">Parámetros!$B$6</f>
        <v>1</v>
      </c>
      <c r="Q212" s="13" t="n">
        <f aca="false">IF(AND(ISNUMBER(O212),O212-P212&gt;=Parámetros!$B$7),M212,IF(J212&lt;Parámetros!$B$13,J212,IF(K212&lt;Parámetros!$B$14,K212,IF(L212&lt;Parámetros!$B$15,L212,M212))))</f>
        <v>993</v>
      </c>
      <c r="R212" s="13" t="n">
        <f aca="false">IF(AND(ISNUMBER(O212),O212-P212&gt;=Q212),O212-P212,Q212)</f>
        <v>1793.1</v>
      </c>
      <c r="S212" s="3" t="n">
        <f aca="false">IF(ISNUMBER(O212),R212/O212-1,"")</f>
        <v>-0.000557382531631512</v>
      </c>
      <c r="T212" s="13" t="n">
        <f aca="false">VLOOKUP(R212,Parámetros!$A$13:$C$16,3,TRUE())</f>
        <v>0</v>
      </c>
      <c r="U212" s="13" t="n">
        <f aca="false">IF(R212&gt;=Parámetros!$B$7,I212,0)</f>
        <v>75</v>
      </c>
      <c r="V212" s="13" t="n">
        <f aca="false">R212*(1-G212)-T212-U212</f>
        <v>1467.066</v>
      </c>
      <c r="W212" s="13" t="n">
        <f aca="false">V212-F212</f>
        <v>688.476</v>
      </c>
      <c r="X212" s="2" t="s">
        <v>13615</v>
      </c>
      <c r="Y212" s="2"/>
      <c r="Z212" s="13" t="n">
        <v>1399</v>
      </c>
      <c r="AA212" s="2" t="s">
        <v>13512</v>
      </c>
    </row>
    <row r="213" customFormat="false" ht="15" hidden="false" customHeight="false" outlineLevel="0" collapsed="false">
      <c r="A213" s="8" t="s">
        <v>2694</v>
      </c>
      <c r="B213" s="10" t="str">
        <f aca="false">'Layout Mercado Libre'!C213</f>
        <v>Dabex XR Metformina 750 mg 30 Tabletas Liberación Prolongada</v>
      </c>
      <c r="C213" s="10" t="str">
        <f aca="false">IFERROR(LEFT('Layout Mercado Libre'!E213,FIND(" &gt; ",'Layout Mercado Libre'!E213)-1),"")</f>
        <v>Salud y Equipamiento Médico</v>
      </c>
      <c r="D213" s="12" t="n">
        <v>322</v>
      </c>
      <c r="E213" s="13" t="n">
        <f aca="false">Parámetros!$B$5</f>
        <v>4</v>
      </c>
      <c r="F213" s="13" t="n">
        <f aca="false">D213+E213</f>
        <v>326</v>
      </c>
      <c r="G213" s="3" t="n">
        <f aca="false">IF(C213="",Parámetros!$B$9,IFERROR(VLOOKUP(C213,Parámetros!$A$20:$B$23,2,FALSE()),Parámetros!$B$9))</f>
        <v>0.14</v>
      </c>
      <c r="H213" s="14" t="n">
        <v>0.19</v>
      </c>
      <c r="I213" s="12" t="n">
        <v>75</v>
      </c>
      <c r="J213" s="13" t="n">
        <f aca="false">ROUNDUP((F213+Parámetros!$C$13)/(1-G213),0)</f>
        <v>409</v>
      </c>
      <c r="K213" s="13" t="n">
        <f aca="false">ROUNDUP((F213+Parámetros!$C$14)/(1-G213),0)</f>
        <v>414</v>
      </c>
      <c r="L213" s="13" t="n">
        <f aca="false">ROUNDUP((F213+Parámetros!$C$15)/(1-G213),0)</f>
        <v>423</v>
      </c>
      <c r="M213" s="13" t="n">
        <f aca="false">MAX(ROUNDUP((F213+I213)/(1-G213),0),Parámetros!$B$7)</f>
        <v>467</v>
      </c>
      <c r="N213" s="12" t="n">
        <v>690.2</v>
      </c>
      <c r="O213" s="12" t="n">
        <v>573</v>
      </c>
      <c r="P213" s="13" t="n">
        <f aca="false">Parámetros!$B$6</f>
        <v>1</v>
      </c>
      <c r="Q213" s="13" t="n">
        <f aca="false">IF(AND(ISNUMBER(O213),O213-P213&gt;=Parámetros!$B$7),M213,IF(J213&lt;Parámetros!$B$13,J213,IF(K213&lt;Parámetros!$B$14,K213,IF(L213&lt;Parámetros!$B$15,L213,M213))))</f>
        <v>467</v>
      </c>
      <c r="R213" s="13" t="n">
        <f aca="false">IF(AND(ISNUMBER(O213),O213-P213&gt;=Q213),O213-P213,Q213)</f>
        <v>572</v>
      </c>
      <c r="S213" s="3" t="n">
        <f aca="false">IF(ISNUMBER(O213),R213/O213-1,"")</f>
        <v>-0.00174520069808026</v>
      </c>
      <c r="T213" s="13" t="n">
        <f aca="false">VLOOKUP(R213,Parámetros!$A$13:$C$16,3,TRUE())</f>
        <v>0</v>
      </c>
      <c r="U213" s="13" t="n">
        <f aca="false">IF(R213&gt;=Parámetros!$B$7,I213,0)</f>
        <v>75</v>
      </c>
      <c r="V213" s="13" t="n">
        <f aca="false">R213*(1-G213)-T213-U213</f>
        <v>416.92</v>
      </c>
      <c r="W213" s="13" t="n">
        <f aca="false">V213-F213</f>
        <v>90.92</v>
      </c>
      <c r="X213" s="2" t="s">
        <v>13501</v>
      </c>
      <c r="Y213" s="2"/>
      <c r="Z213" s="13" t="n">
        <v>779</v>
      </c>
      <c r="AA213" s="2" t="s">
        <v>13512</v>
      </c>
    </row>
    <row r="214" customFormat="false" ht="15" hidden="false" customHeight="false" outlineLevel="0" collapsed="false">
      <c r="A214" s="8" t="s">
        <v>2705</v>
      </c>
      <c r="B214" s="10" t="str">
        <f aca="false">'Layout Mercado Libre'!C214</f>
        <v>Enjuague Bucal Colgate Plax Ice Infinity 60 ml</v>
      </c>
      <c r="C214" s="10" t="str">
        <f aca="false">IFERROR(LEFT('Layout Mercado Libre'!E214,FIND(" &gt; ",'Layout Mercado Libre'!E214)-1),"")</f>
        <v>Belleza y Cuidado Personal</v>
      </c>
      <c r="D214" s="12" t="n">
        <v>12.49</v>
      </c>
      <c r="E214" s="13" t="n">
        <f aca="false">Parámetros!$B$5</f>
        <v>4</v>
      </c>
      <c r="F214" s="13" t="n">
        <f aca="false">D214+E214</f>
        <v>16.49</v>
      </c>
      <c r="G214" s="3" t="n">
        <f aca="false">IF(C214="",Parámetros!$B$9,IFERROR(VLOOKUP(C214,Parámetros!$A$20:$B$23,2,FALSE()),Parámetros!$B$9))</f>
        <v>0.14</v>
      </c>
      <c r="H214" s="14" t="n">
        <v>0.12</v>
      </c>
      <c r="I214" s="12" t="n">
        <v>75</v>
      </c>
      <c r="J214" s="13" t="n">
        <f aca="false">ROUNDUP((F214+Parámetros!$C$13)/(1-G214),0)</f>
        <v>49</v>
      </c>
      <c r="K214" s="13" t="n">
        <f aca="false">ROUNDUP((F214+Parámetros!$C$14)/(1-G214),0)</f>
        <v>55</v>
      </c>
      <c r="L214" s="13" t="n">
        <f aca="false">ROUNDUP((F214+Parámetros!$C$15)/(1-G214),0)</f>
        <v>63</v>
      </c>
      <c r="M214" s="13" t="n">
        <f aca="false">MAX(ROUNDUP((F214+I214)/(1-G214),0),Parámetros!$B$7)</f>
        <v>299</v>
      </c>
      <c r="N214" s="12" t="n">
        <v>94.35</v>
      </c>
      <c r="O214" s="12" t="n">
        <v>22.38</v>
      </c>
      <c r="P214" s="13" t="n">
        <f aca="false">Parámetros!$B$6</f>
        <v>1</v>
      </c>
      <c r="Q214" s="13" t="n">
        <f aca="false">IF(AND(ISNUMBER(O214),O214-P214&gt;=Parámetros!$B$7),M214,IF(J214&lt;Parámetros!$B$13,J214,IF(K214&lt;Parámetros!$B$14,K214,IF(L214&lt;Parámetros!$B$15,L214,M214))))</f>
        <v>49</v>
      </c>
      <c r="R214" s="13" t="n">
        <f aca="false">IF(AND(ISNUMBER(O214),O214-P214&gt;=Q214),O214-P214,Q214)</f>
        <v>49</v>
      </c>
      <c r="S214" s="3" t="n">
        <f aca="false">IF(ISNUMBER(O214),R214/O214-1,"")</f>
        <v>1.18945487042002</v>
      </c>
      <c r="T214" s="13" t="n">
        <f aca="false">VLOOKUP(R214,Parámetros!$A$13:$C$16,3,TRUE())</f>
        <v>25</v>
      </c>
      <c r="U214" s="13" t="n">
        <f aca="false">IF(R214&gt;=Parámetros!$B$7,I214,0)</f>
        <v>0</v>
      </c>
      <c r="V214" s="13" t="n">
        <f aca="false">R214*(1-G214)-T214-U214</f>
        <v>17.14</v>
      </c>
      <c r="W214" s="13" t="n">
        <f aca="false">V214-F214</f>
        <v>0.649999999999999</v>
      </c>
      <c r="X214" s="2" t="s">
        <v>13598</v>
      </c>
      <c r="Y214" s="2"/>
      <c r="Z214" s="13" t="n">
        <v>20</v>
      </c>
      <c r="AA214" s="2" t="s">
        <v>13519</v>
      </c>
    </row>
    <row r="215" customFormat="false" ht="15" hidden="false" customHeight="false" outlineLevel="0" collapsed="false">
      <c r="A215" s="8" t="s">
        <v>2717</v>
      </c>
      <c r="B215" s="10" t="str">
        <f aca="false">'Layout Mercado Libre'!C215</f>
        <v>Panoto-S Jarabe Hedera Helix 0.7 g/100 ml 100 ml</v>
      </c>
      <c r="C215" s="10" t="str">
        <f aca="false">IFERROR(LEFT('Layout Mercado Libre'!E215,FIND(" &gt; ",'Layout Mercado Libre'!E215)-1),"")</f>
        <v>Salud y Equipamiento Médico</v>
      </c>
      <c r="D215" s="12" t="n">
        <v>212.32</v>
      </c>
      <c r="E215" s="13" t="n">
        <f aca="false">Parámetros!$B$5</f>
        <v>4</v>
      </c>
      <c r="F215" s="13" t="n">
        <f aca="false">D215+E215</f>
        <v>216.32</v>
      </c>
      <c r="G215" s="3" t="n">
        <f aca="false">IF(C215="",Parámetros!$B$9,IFERROR(VLOOKUP(C215,Parámetros!$A$20:$B$23,2,FALSE()),Parámetros!$B$9))</f>
        <v>0.14</v>
      </c>
      <c r="H215" s="14" t="n">
        <v>0.17</v>
      </c>
      <c r="I215" s="12" t="n">
        <v>75</v>
      </c>
      <c r="J215" s="13" t="n">
        <f aca="false">ROUNDUP((F215+Parámetros!$C$13)/(1-G215),0)</f>
        <v>281</v>
      </c>
      <c r="K215" s="13" t="n">
        <f aca="false">ROUNDUP((F215+Parámetros!$C$14)/(1-G215),0)</f>
        <v>287</v>
      </c>
      <c r="L215" s="13" t="n">
        <f aca="false">ROUNDUP((F215+Parámetros!$C$15)/(1-G215),0)</f>
        <v>295</v>
      </c>
      <c r="M215" s="13" t="n">
        <f aca="false">MAX(ROUNDUP((F215+I215)/(1-G215),0),Parámetros!$B$7)</f>
        <v>339</v>
      </c>
      <c r="N215" s="12" t="n">
        <v>415.71</v>
      </c>
      <c r="O215" s="12" t="n">
        <v>369</v>
      </c>
      <c r="P215" s="13" t="n">
        <f aca="false">Parámetros!$B$6</f>
        <v>1</v>
      </c>
      <c r="Q215" s="13" t="n">
        <f aca="false">IF(AND(ISNUMBER(O215),O215-P215&gt;=Parámetros!$B$7),M215,IF(J215&lt;Parámetros!$B$13,J215,IF(K215&lt;Parámetros!$B$14,K215,IF(L215&lt;Parámetros!$B$15,L215,M215))))</f>
        <v>339</v>
      </c>
      <c r="R215" s="13" t="n">
        <f aca="false">IF(AND(ISNUMBER(O215),O215-P215&gt;=Q215),O215-P215,Q215)</f>
        <v>368</v>
      </c>
      <c r="S215" s="3" t="n">
        <f aca="false">IF(ISNUMBER(O215),R215/O215-1,"")</f>
        <v>-0.00271002710027102</v>
      </c>
      <c r="T215" s="13" t="n">
        <f aca="false">VLOOKUP(R215,Parámetros!$A$13:$C$16,3,TRUE())</f>
        <v>0</v>
      </c>
      <c r="U215" s="13" t="n">
        <f aca="false">IF(R215&gt;=Parámetros!$B$7,I215,0)</f>
        <v>75</v>
      </c>
      <c r="V215" s="13" t="n">
        <f aca="false">R215*(1-G215)-T215-U215</f>
        <v>241.48</v>
      </c>
      <c r="W215" s="13" t="n">
        <f aca="false">V215-F215</f>
        <v>25.16</v>
      </c>
      <c r="X215" s="2" t="s">
        <v>13608</v>
      </c>
      <c r="Y215" s="2"/>
      <c r="Z215" s="13" t="n">
        <v>272</v>
      </c>
      <c r="AA215" s="2" t="s">
        <v>13504</v>
      </c>
    </row>
    <row r="216" customFormat="false" ht="15" hidden="false" customHeight="false" outlineLevel="0" collapsed="false">
      <c r="A216" s="8" t="s">
        <v>2730</v>
      </c>
      <c r="B216" s="10" t="str">
        <f aca="false">'Layout Mercado Libre'!C216</f>
        <v>Scarpett Betametasona Lidocaína Inyectable 2 Ampolletas</v>
      </c>
      <c r="C216" s="10" t="str">
        <f aca="false">IFERROR(LEFT('Layout Mercado Libre'!E216,FIND(" &gt; ",'Layout Mercado Libre'!E216)-1),"")</f>
        <v>Salud y Equipamiento Médico</v>
      </c>
      <c r="D216" s="12" t="n">
        <v>57.39</v>
      </c>
      <c r="E216" s="13" t="n">
        <f aca="false">Parámetros!$B$5</f>
        <v>4</v>
      </c>
      <c r="F216" s="13" t="n">
        <f aca="false">D216+E216</f>
        <v>61.39</v>
      </c>
      <c r="G216" s="3" t="n">
        <f aca="false">IF(C216="",Parámetros!$B$9,IFERROR(VLOOKUP(C216,Parámetros!$A$20:$B$23,2,FALSE()),Parámetros!$B$9))</f>
        <v>0.14</v>
      </c>
      <c r="H216" s="14" t="n">
        <v>0.16</v>
      </c>
      <c r="I216" s="12" t="n">
        <v>75</v>
      </c>
      <c r="J216" s="13" t="n">
        <f aca="false">ROUNDUP((F216+Parámetros!$C$13)/(1-G216),0)</f>
        <v>101</v>
      </c>
      <c r="K216" s="13" t="n">
        <f aca="false">ROUNDUP((F216+Parámetros!$C$14)/(1-G216),0)</f>
        <v>107</v>
      </c>
      <c r="L216" s="13" t="n">
        <f aca="false">ROUNDUP((F216+Parámetros!$C$15)/(1-G216),0)</f>
        <v>115</v>
      </c>
      <c r="M216" s="13" t="n">
        <f aca="false">MAX(ROUNDUP((F216+I216)/(1-G216),0),Parámetros!$B$7)</f>
        <v>299</v>
      </c>
      <c r="N216" s="12"/>
      <c r="O216" s="12"/>
      <c r="P216" s="13" t="n">
        <f aca="false">Parámetros!$B$6</f>
        <v>1</v>
      </c>
      <c r="Q216" s="13" t="n">
        <f aca="false">IF(AND(ISNUMBER(O216),O216-P216&gt;=Parámetros!$B$7),M216,IF(J216&lt;Parámetros!$B$13,J216,IF(K216&lt;Parámetros!$B$14,K216,IF(L216&lt;Parámetros!$B$15,L216,M216))))</f>
        <v>107</v>
      </c>
      <c r="R216" s="13" t="n">
        <f aca="false">IF(AND(ISNUMBER(O216),O216-P216&gt;=Q216),O216-P216,Q216)</f>
        <v>107</v>
      </c>
      <c r="S216" s="3" t="str">
        <f aca="false">IF(ISNUMBER(O216),R216/O216-1,"")</f>
        <v/>
      </c>
      <c r="T216" s="13" t="n">
        <f aca="false">VLOOKUP(R216,Parámetros!$A$13:$C$16,3,TRUE())</f>
        <v>30</v>
      </c>
      <c r="U216" s="13" t="n">
        <f aca="false">IF(R216&gt;=Parámetros!$B$7,I216,0)</f>
        <v>0</v>
      </c>
      <c r="V216" s="13" t="n">
        <f aca="false">R216*(1-G216)-T216-U216</f>
        <v>62.02</v>
      </c>
      <c r="W216" s="13" t="n">
        <f aca="false">V216-F216</f>
        <v>0.629999999999996</v>
      </c>
      <c r="X216" s="2" t="s">
        <v>13612</v>
      </c>
      <c r="Y216" s="2"/>
      <c r="Z216" s="13"/>
      <c r="AA216" s="2"/>
    </row>
    <row r="217" customFormat="false" ht="15" hidden="false" customHeight="false" outlineLevel="0" collapsed="false">
      <c r="A217" s="8" t="s">
        <v>2742</v>
      </c>
      <c r="B217" s="10" t="str">
        <f aca="false">'Layout Mercado Libre'!C217</f>
        <v>Bactrim Suspensión Sulfametoxazol Trimetoprima 100 ml</v>
      </c>
      <c r="C217" s="10" t="str">
        <f aca="false">IFERROR(LEFT('Layout Mercado Libre'!E217,FIND(" &gt; ",'Layout Mercado Libre'!E217)-1),"")</f>
        <v>Salud y Equipamiento Médico</v>
      </c>
      <c r="D217" s="12" t="n">
        <v>187.62</v>
      </c>
      <c r="E217" s="13" t="n">
        <f aca="false">Parámetros!$B$5</f>
        <v>4</v>
      </c>
      <c r="F217" s="13" t="n">
        <f aca="false">D217+E217</f>
        <v>191.62</v>
      </c>
      <c r="G217" s="3" t="n">
        <f aca="false">IF(C217="",Parámetros!$B$9,IFERROR(VLOOKUP(C217,Parámetros!$A$20:$B$23,2,FALSE()),Parámetros!$B$9))</f>
        <v>0.14</v>
      </c>
      <c r="H217" s="14" t="n">
        <v>0.17</v>
      </c>
      <c r="I217" s="12" t="n">
        <v>75</v>
      </c>
      <c r="J217" s="13" t="n">
        <f aca="false">ROUNDUP((F217+Parámetros!$C$13)/(1-G217),0)</f>
        <v>252</v>
      </c>
      <c r="K217" s="13" t="n">
        <f aca="false">ROUNDUP((F217+Parámetros!$C$14)/(1-G217),0)</f>
        <v>258</v>
      </c>
      <c r="L217" s="13" t="n">
        <f aca="false">ROUNDUP((F217+Parámetros!$C$15)/(1-G217),0)</f>
        <v>266</v>
      </c>
      <c r="M217" s="13" t="n">
        <f aca="false">MAX(ROUNDUP((F217+I217)/(1-G217),0),Parámetros!$B$7)</f>
        <v>311</v>
      </c>
      <c r="N217" s="12" t="n">
        <v>403.95</v>
      </c>
      <c r="O217" s="12" t="n">
        <v>297</v>
      </c>
      <c r="P217" s="13" t="n">
        <f aca="false">Parámetros!$B$6</f>
        <v>1</v>
      </c>
      <c r="Q217" s="13" t="n">
        <f aca="false">IF(AND(ISNUMBER(O217),O217-P217&gt;=Parámetros!$B$7),M217,IF(J217&lt;Parámetros!$B$13,J217,IF(K217&lt;Parámetros!$B$14,K217,IF(L217&lt;Parámetros!$B$15,L217,M217))))</f>
        <v>266</v>
      </c>
      <c r="R217" s="13" t="n">
        <f aca="false">IF(AND(ISNUMBER(O217),O217-P217&gt;=Q217),O217-P217,Q217)</f>
        <v>296</v>
      </c>
      <c r="S217" s="3" t="n">
        <f aca="false">IF(ISNUMBER(O217),R217/O217-1,"")</f>
        <v>-0.00336700336700335</v>
      </c>
      <c r="T217" s="13" t="n">
        <f aca="false">VLOOKUP(R217,Parámetros!$A$13:$C$16,3,TRUE())</f>
        <v>37</v>
      </c>
      <c r="U217" s="13" t="n">
        <f aca="false">IF(R217&gt;=Parámetros!$B$7,I217,0)</f>
        <v>0</v>
      </c>
      <c r="V217" s="13" t="n">
        <f aca="false">R217*(1-G217)-T217-U217</f>
        <v>217.56</v>
      </c>
      <c r="W217" s="13" t="n">
        <f aca="false">V217-F217</f>
        <v>25.94</v>
      </c>
      <c r="X217" s="2" t="s">
        <v>13608</v>
      </c>
      <c r="Y217" s="2"/>
      <c r="Z217" s="13" t="n">
        <v>229</v>
      </c>
      <c r="AA217" s="2" t="s">
        <v>13518</v>
      </c>
    </row>
    <row r="218" customFormat="false" ht="15" hidden="false" customHeight="false" outlineLevel="0" collapsed="false">
      <c r="A218" s="8" t="s">
        <v>2755</v>
      </c>
      <c r="B218" s="10" t="str">
        <f aca="false">'Layout Mercado Libre'!C218</f>
        <v>Tribedoce Compuesto Diclofenaco Complejo B 3 Dosis</v>
      </c>
      <c r="C218" s="10" t="str">
        <f aca="false">IFERROR(LEFT('Layout Mercado Libre'!E218,FIND(" &gt; ",'Layout Mercado Libre'!E218)-1),"")</f>
        <v>Salud y Equipamiento Médico</v>
      </c>
      <c r="D218" s="12" t="n">
        <v>50.11</v>
      </c>
      <c r="E218" s="13" t="n">
        <f aca="false">Parámetros!$B$5</f>
        <v>4</v>
      </c>
      <c r="F218" s="13" t="n">
        <f aca="false">D218+E218</f>
        <v>54.11</v>
      </c>
      <c r="G218" s="3" t="n">
        <f aca="false">IF(C218="",Parámetros!$B$9,IFERROR(VLOOKUP(C218,Parámetros!$A$20:$B$23,2,FALSE()),Parámetros!$B$9))</f>
        <v>0.14</v>
      </c>
      <c r="H218" s="14" t="n">
        <v>0.13</v>
      </c>
      <c r="I218" s="12" t="n">
        <v>75</v>
      </c>
      <c r="J218" s="13" t="n">
        <f aca="false">ROUNDUP((F218+Parámetros!$C$13)/(1-G218),0)</f>
        <v>92</v>
      </c>
      <c r="K218" s="13" t="n">
        <f aca="false">ROUNDUP((F218+Parámetros!$C$14)/(1-G218),0)</f>
        <v>98</v>
      </c>
      <c r="L218" s="13" t="n">
        <f aca="false">ROUNDUP((F218+Parámetros!$C$15)/(1-G218),0)</f>
        <v>106</v>
      </c>
      <c r="M218" s="13" t="n">
        <f aca="false">MAX(ROUNDUP((F218+I218)/(1-G218),0),Parámetros!$B$7)</f>
        <v>299</v>
      </c>
      <c r="N218" s="12" t="n">
        <v>159.85</v>
      </c>
      <c r="O218" s="12" t="n">
        <v>120</v>
      </c>
      <c r="P218" s="13" t="n">
        <f aca="false">Parámetros!$B$6</f>
        <v>1</v>
      </c>
      <c r="Q218" s="13" t="n">
        <f aca="false">IF(AND(ISNUMBER(O218),O218-P218&gt;=Parámetros!$B$7),M218,IF(J218&lt;Parámetros!$B$13,J218,IF(K218&lt;Parámetros!$B$14,K218,IF(L218&lt;Parámetros!$B$15,L218,M218))))</f>
        <v>92</v>
      </c>
      <c r="R218" s="13" t="n">
        <f aca="false">IF(AND(ISNUMBER(O218),O218-P218&gt;=Q218),O218-P218,Q218)</f>
        <v>119</v>
      </c>
      <c r="S218" s="3" t="n">
        <f aca="false">IF(ISNUMBER(O218),R218/O218-1,"")</f>
        <v>-0.0083333333333333</v>
      </c>
      <c r="T218" s="13" t="n">
        <f aca="false">VLOOKUP(R218,Parámetros!$A$13:$C$16,3,TRUE())</f>
        <v>30</v>
      </c>
      <c r="U218" s="13" t="n">
        <f aca="false">IF(R218&gt;=Parámetros!$B$7,I218,0)</f>
        <v>0</v>
      </c>
      <c r="V218" s="13" t="n">
        <f aca="false">R218*(1-G218)-T218-U218</f>
        <v>72.34</v>
      </c>
      <c r="W218" s="13" t="n">
        <f aca="false">V218-F218</f>
        <v>18.23</v>
      </c>
      <c r="X218" s="2" t="s">
        <v>13616</v>
      </c>
      <c r="Y218" s="2"/>
      <c r="Z218" s="13" t="n">
        <v>102</v>
      </c>
      <c r="AA218" s="2" t="s">
        <v>13512</v>
      </c>
    </row>
    <row r="219" customFormat="false" ht="15" hidden="false" customHeight="false" outlineLevel="0" collapsed="false">
      <c r="A219" s="8" t="s">
        <v>2771</v>
      </c>
      <c r="B219" s="10" t="str">
        <f aca="false">'Layout Mercado Libre'!C219</f>
        <v>Fórmula Infantil Nan Optipro 3 Lata 400 g</v>
      </c>
      <c r="C219" s="10" t="str">
        <f aca="false">IFERROR(LEFT('Layout Mercado Libre'!E219,FIND(" &gt; ",'Layout Mercado Libre'!E219)-1),"")</f>
        <v>Bebés</v>
      </c>
      <c r="D219" s="12" t="n">
        <v>91</v>
      </c>
      <c r="E219" s="13" t="n">
        <f aca="false">Parámetros!$B$5</f>
        <v>4</v>
      </c>
      <c r="F219" s="13" t="n">
        <f aca="false">D219+E219</f>
        <v>95</v>
      </c>
      <c r="G219" s="3" t="n">
        <f aca="false">IF(C219="",Parámetros!$B$9,IFERROR(VLOOKUP(C219,Parámetros!$A$20:$B$23,2,FALSE()),Parámetros!$B$9))</f>
        <v>0.15</v>
      </c>
      <c r="H219" s="14" t="n">
        <v>0.51</v>
      </c>
      <c r="I219" s="12" t="n">
        <v>90</v>
      </c>
      <c r="J219" s="13" t="n">
        <f aca="false">ROUNDUP((F219+Parámetros!$C$13)/(1-G219),0)</f>
        <v>142</v>
      </c>
      <c r="K219" s="13" t="n">
        <f aca="false">ROUNDUP((F219+Parámetros!$C$14)/(1-G219),0)</f>
        <v>148</v>
      </c>
      <c r="L219" s="13" t="n">
        <f aca="false">ROUNDUP((F219+Parámetros!$C$15)/(1-G219),0)</f>
        <v>156</v>
      </c>
      <c r="M219" s="13" t="n">
        <f aca="false">MAX(ROUNDUP((F219+I219)/(1-G219),0),Parámetros!$B$7)</f>
        <v>299</v>
      </c>
      <c r="N219" s="12" t="n">
        <v>147.68</v>
      </c>
      <c r="O219" s="12" t="n">
        <v>120</v>
      </c>
      <c r="P219" s="13" t="n">
        <f aca="false">Parámetros!$B$6</f>
        <v>1</v>
      </c>
      <c r="Q219" s="13" t="n">
        <f aca="false">IF(AND(ISNUMBER(O219),O219-P219&gt;=Parámetros!$B$7),M219,IF(J219&lt;Parámetros!$B$13,J219,IF(K219&lt;Parámetros!$B$14,K219,IF(L219&lt;Parámetros!$B$15,L219,M219))))</f>
        <v>148</v>
      </c>
      <c r="R219" s="13" t="n">
        <f aca="false">IF(AND(ISNUMBER(O219),O219-P219&gt;=Q219),O219-P219,Q219)</f>
        <v>148</v>
      </c>
      <c r="S219" s="3" t="n">
        <f aca="false">IF(ISNUMBER(O219),R219/O219-1,"")</f>
        <v>0.233333333333333</v>
      </c>
      <c r="T219" s="13" t="n">
        <f aca="false">VLOOKUP(R219,Parámetros!$A$13:$C$16,3,TRUE())</f>
        <v>30</v>
      </c>
      <c r="U219" s="13" t="n">
        <f aca="false">IF(R219&gt;=Parámetros!$B$7,I219,0)</f>
        <v>0</v>
      </c>
      <c r="V219" s="13" t="n">
        <f aca="false">R219*(1-G219)-T219-U219</f>
        <v>95.8</v>
      </c>
      <c r="W219" s="13" t="n">
        <f aca="false">V219-F219</f>
        <v>0.799999999999997</v>
      </c>
      <c r="X219" s="2" t="s">
        <v>13505</v>
      </c>
      <c r="Y219" s="2"/>
      <c r="Z219" s="13" t="n">
        <v>135</v>
      </c>
      <c r="AA219" s="2" t="s">
        <v>13526</v>
      </c>
    </row>
    <row r="220" customFormat="false" ht="15" hidden="false" customHeight="false" outlineLevel="0" collapsed="false">
      <c r="A220" s="8" t="s">
        <v>2779</v>
      </c>
      <c r="B220" s="10" t="str">
        <f aca="false">'Layout Mercado Libre'!C220</f>
        <v>Micardis Duo Telmisartán Amlodipino 80/5 mg 28 Tabletas</v>
      </c>
      <c r="C220" s="10" t="str">
        <f aca="false">IFERROR(LEFT('Layout Mercado Libre'!E220,FIND(" &gt; ",'Layout Mercado Libre'!E220)-1),"")</f>
        <v>Salud y Equipamiento Médico</v>
      </c>
      <c r="D220" s="12" t="n">
        <v>1295.5</v>
      </c>
      <c r="E220" s="13" t="n">
        <f aca="false">Parámetros!$B$5</f>
        <v>4</v>
      </c>
      <c r="F220" s="13" t="n">
        <f aca="false">D220+E220</f>
        <v>1299.5</v>
      </c>
      <c r="G220" s="3" t="n">
        <f aca="false">IF(C220="",Parámetros!$B$9,IFERROR(VLOOKUP(C220,Parámetros!$A$20:$B$23,2,FALSE()),Parámetros!$B$9))</f>
        <v>0.14</v>
      </c>
      <c r="H220" s="14" t="n">
        <v>0.18</v>
      </c>
      <c r="I220" s="12" t="n">
        <v>75</v>
      </c>
      <c r="J220" s="13" t="n">
        <f aca="false">ROUNDUP((F220+Parámetros!$C$13)/(1-G220),0)</f>
        <v>1541</v>
      </c>
      <c r="K220" s="13" t="n">
        <f aca="false">ROUNDUP((F220+Parámetros!$C$14)/(1-G220),0)</f>
        <v>1546</v>
      </c>
      <c r="L220" s="13" t="n">
        <f aca="false">ROUNDUP((F220+Parámetros!$C$15)/(1-G220),0)</f>
        <v>1555</v>
      </c>
      <c r="M220" s="13" t="n">
        <f aca="false">MAX(ROUNDUP((F220+I220)/(1-G220),0),Parámetros!$B$7)</f>
        <v>1599</v>
      </c>
      <c r="N220" s="12" t="n">
        <v>2592.69</v>
      </c>
      <c r="O220" s="12" t="n">
        <v>2280</v>
      </c>
      <c r="P220" s="13" t="n">
        <f aca="false">Parámetros!$B$6</f>
        <v>1</v>
      </c>
      <c r="Q220" s="13" t="n">
        <f aca="false">IF(AND(ISNUMBER(O220),O220-P220&gt;=Parámetros!$B$7),M220,IF(J220&lt;Parámetros!$B$13,J220,IF(K220&lt;Parámetros!$B$14,K220,IF(L220&lt;Parámetros!$B$15,L220,M220))))</f>
        <v>1599</v>
      </c>
      <c r="R220" s="13" t="n">
        <f aca="false">IF(AND(ISNUMBER(O220),O220-P220&gt;=Q220),O220-P220,Q220)</f>
        <v>2279</v>
      </c>
      <c r="S220" s="3" t="n">
        <f aca="false">IF(ISNUMBER(O220),R220/O220-1,"")</f>
        <v>-0.000438596491228016</v>
      </c>
      <c r="T220" s="13" t="n">
        <f aca="false">VLOOKUP(R220,Parámetros!$A$13:$C$16,3,TRUE())</f>
        <v>0</v>
      </c>
      <c r="U220" s="13" t="n">
        <f aca="false">IF(R220&gt;=Parámetros!$B$7,I220,0)</f>
        <v>75</v>
      </c>
      <c r="V220" s="13" t="n">
        <f aca="false">R220*(1-G220)-T220-U220</f>
        <v>1884.94</v>
      </c>
      <c r="W220" s="13" t="n">
        <f aca="false">V220-F220</f>
        <v>585.44</v>
      </c>
      <c r="X220" s="2" t="s">
        <v>13499</v>
      </c>
      <c r="Y220" s="2"/>
      <c r="Z220" s="13" t="n">
        <v>2024</v>
      </c>
      <c r="AA220" s="2" t="s">
        <v>13512</v>
      </c>
    </row>
    <row r="221" customFormat="false" ht="15" hidden="false" customHeight="false" outlineLevel="0" collapsed="false">
      <c r="A221" s="8" t="s">
        <v>2792</v>
      </c>
      <c r="B221" s="10" t="str">
        <f aca="false">'Layout Mercado Libre'!C221</f>
        <v>Indarzona Indometacina Dexametasona 25/0.5 mg 30 Cápsulas</v>
      </c>
      <c r="C221" s="10" t="str">
        <f aca="false">IFERROR(LEFT('Layout Mercado Libre'!E221,FIND(" &gt; ",'Layout Mercado Libre'!E221)-1),"")</f>
        <v>Salud y Equipamiento Médico</v>
      </c>
      <c r="D221" s="12" t="n">
        <v>56.5</v>
      </c>
      <c r="E221" s="13" t="n">
        <f aca="false">Parámetros!$B$5</f>
        <v>4</v>
      </c>
      <c r="F221" s="13" t="n">
        <f aca="false">D221+E221</f>
        <v>60.5</v>
      </c>
      <c r="G221" s="3" t="n">
        <f aca="false">IF(C221="",Parámetros!$B$9,IFERROR(VLOOKUP(C221,Parámetros!$A$20:$B$23,2,FALSE()),Parámetros!$B$9))</f>
        <v>0.14</v>
      </c>
      <c r="H221" s="14" t="n">
        <v>0.19</v>
      </c>
      <c r="I221" s="12" t="n">
        <v>75</v>
      </c>
      <c r="J221" s="13" t="n">
        <f aca="false">ROUNDUP((F221+Parámetros!$C$13)/(1-G221),0)</f>
        <v>100</v>
      </c>
      <c r="K221" s="13" t="n">
        <f aca="false">ROUNDUP((F221+Parámetros!$C$14)/(1-G221),0)</f>
        <v>106</v>
      </c>
      <c r="L221" s="13" t="n">
        <f aca="false">ROUNDUP((F221+Parámetros!$C$15)/(1-G221),0)</f>
        <v>114</v>
      </c>
      <c r="M221" s="13" t="n">
        <f aca="false">MAX(ROUNDUP((F221+I221)/(1-G221),0),Parámetros!$B$7)</f>
        <v>299</v>
      </c>
      <c r="N221" s="12" t="n">
        <v>129</v>
      </c>
      <c r="O221" s="12" t="n">
        <v>129</v>
      </c>
      <c r="P221" s="13" t="n">
        <f aca="false">Parámetros!$B$6</f>
        <v>1</v>
      </c>
      <c r="Q221" s="13" t="n">
        <f aca="false">IF(AND(ISNUMBER(O221),O221-P221&gt;=Parámetros!$B$7),M221,IF(J221&lt;Parámetros!$B$13,J221,IF(K221&lt;Parámetros!$B$14,K221,IF(L221&lt;Parámetros!$B$15,L221,M221))))</f>
        <v>106</v>
      </c>
      <c r="R221" s="13" t="n">
        <f aca="false">IF(AND(ISNUMBER(O221),O221-P221&gt;=Q221),O221-P221,Q221)</f>
        <v>128</v>
      </c>
      <c r="S221" s="3" t="n">
        <f aca="false">IF(ISNUMBER(O221),R221/O221-1,"")</f>
        <v>-0.00775193798449614</v>
      </c>
      <c r="T221" s="13" t="n">
        <f aca="false">VLOOKUP(R221,Parámetros!$A$13:$C$16,3,TRUE())</f>
        <v>30</v>
      </c>
      <c r="U221" s="13" t="n">
        <f aca="false">IF(R221&gt;=Parámetros!$B$7,I221,0)</f>
        <v>0</v>
      </c>
      <c r="V221" s="13" t="n">
        <f aca="false">R221*(1-G221)-T221-U221</f>
        <v>80.08</v>
      </c>
      <c r="W221" s="13" t="n">
        <f aca="false">V221-F221</f>
        <v>19.58</v>
      </c>
      <c r="X221" s="2" t="s">
        <v>13514</v>
      </c>
      <c r="Y221" s="2"/>
      <c r="Z221" s="13" t="n">
        <v>163</v>
      </c>
      <c r="AA221" s="2" t="s">
        <v>13617</v>
      </c>
    </row>
    <row r="222" customFormat="false" ht="15" hidden="false" customHeight="false" outlineLevel="0" collapsed="false">
      <c r="A222" s="8" t="s">
        <v>2803</v>
      </c>
      <c r="B222" s="10" t="str">
        <f aca="false">'Layout Mercado Libre'!C222</f>
        <v>Vartalon Compositum Glucosamina Condroitina 30 Sobres Limón</v>
      </c>
      <c r="C222" s="10" t="str">
        <f aca="false">IFERROR(LEFT('Layout Mercado Libre'!E222,FIND(" &gt; ",'Layout Mercado Libre'!E222)-1),"")</f>
        <v>Salud y Equipamiento Médico</v>
      </c>
      <c r="D222" s="12" t="n">
        <v>1023.32</v>
      </c>
      <c r="E222" s="13" t="n">
        <f aca="false">Parámetros!$B$5</f>
        <v>4</v>
      </c>
      <c r="F222" s="13" t="n">
        <f aca="false">D222+E222</f>
        <v>1027.32</v>
      </c>
      <c r="G222" s="3" t="n">
        <f aca="false">IF(C222="",Parámetros!$B$9,IFERROR(VLOOKUP(C222,Parámetros!$A$20:$B$23,2,FALSE()),Parámetros!$B$9))</f>
        <v>0.14</v>
      </c>
      <c r="H222" s="14" t="n">
        <v>0.39</v>
      </c>
      <c r="I222" s="12" t="n">
        <v>75</v>
      </c>
      <c r="J222" s="13" t="n">
        <f aca="false">ROUNDUP((F222+Parámetros!$C$13)/(1-G222),0)</f>
        <v>1224</v>
      </c>
      <c r="K222" s="13" t="n">
        <f aca="false">ROUNDUP((F222+Parámetros!$C$14)/(1-G222),0)</f>
        <v>1230</v>
      </c>
      <c r="L222" s="13" t="n">
        <f aca="false">ROUNDUP((F222+Parámetros!$C$15)/(1-G222),0)</f>
        <v>1238</v>
      </c>
      <c r="M222" s="13" t="n">
        <f aca="false">MAX(ROUNDUP((F222+I222)/(1-G222),0),Parámetros!$B$7)</f>
        <v>1282</v>
      </c>
      <c r="N222" s="12" t="n">
        <v>1488.75</v>
      </c>
      <c r="O222" s="12" t="n">
        <v>1049</v>
      </c>
      <c r="P222" s="13" t="n">
        <f aca="false">Parámetros!$B$6</f>
        <v>1</v>
      </c>
      <c r="Q222" s="13" t="n">
        <f aca="false">IF(AND(ISNUMBER(O222),O222-P222&gt;=Parámetros!$B$7),M222,IF(J222&lt;Parámetros!$B$13,J222,IF(K222&lt;Parámetros!$B$14,K222,IF(L222&lt;Parámetros!$B$15,L222,M222))))</f>
        <v>1282</v>
      </c>
      <c r="R222" s="13" t="n">
        <f aca="false">IF(AND(ISNUMBER(O222),O222-P222&gt;=Q222),O222-P222,Q222)</f>
        <v>1282</v>
      </c>
      <c r="S222" s="3" t="n">
        <f aca="false">IF(ISNUMBER(O222),R222/O222-1,"")</f>
        <v>0.222116301239276</v>
      </c>
      <c r="T222" s="13" t="n">
        <f aca="false">VLOOKUP(R222,Parámetros!$A$13:$C$16,3,TRUE())</f>
        <v>0</v>
      </c>
      <c r="U222" s="13" t="n">
        <f aca="false">IF(R222&gt;=Parámetros!$B$7,I222,0)</f>
        <v>75</v>
      </c>
      <c r="V222" s="13" t="n">
        <f aca="false">R222*(1-G222)-T222-U222</f>
        <v>1027.52</v>
      </c>
      <c r="W222" s="13" t="n">
        <f aca="false">V222-F222</f>
        <v>0.199999999999818</v>
      </c>
      <c r="X222" s="2" t="s">
        <v>13546</v>
      </c>
      <c r="Y222" s="2"/>
      <c r="Z222" s="13" t="n">
        <v>1389</v>
      </c>
      <c r="AA222" s="2" t="s">
        <v>13512</v>
      </c>
    </row>
    <row r="223" customFormat="false" ht="15" hidden="false" customHeight="false" outlineLevel="0" collapsed="false">
      <c r="A223" s="8" t="s">
        <v>2818</v>
      </c>
      <c r="B223" s="10" t="str">
        <f aca="false">'Layout Mercado Libre'!C223</f>
        <v>Theraflu Td Sabor Limón Paracetamol Fenilefrina 10 Sobres</v>
      </c>
      <c r="C223" s="10" t="str">
        <f aca="false">IFERROR(LEFT('Layout Mercado Libre'!E223,FIND(" &gt; ",'Layout Mercado Libre'!E223)-1),"")</f>
        <v>Salud y Equipamiento Médico</v>
      </c>
      <c r="D223" s="12" t="n">
        <v>170.23</v>
      </c>
      <c r="E223" s="13" t="n">
        <f aca="false">Parámetros!$B$5</f>
        <v>4</v>
      </c>
      <c r="F223" s="13" t="n">
        <f aca="false">D223+E223</f>
        <v>174.23</v>
      </c>
      <c r="G223" s="3" t="n">
        <f aca="false">IF(C223="",Parámetros!$B$9,IFERROR(VLOOKUP(C223,Parámetros!$A$20:$B$23,2,FALSE()),Parámetros!$B$9))</f>
        <v>0.14</v>
      </c>
      <c r="H223" s="14" t="n">
        <v>0.21</v>
      </c>
      <c r="I223" s="12" t="n">
        <v>75</v>
      </c>
      <c r="J223" s="13" t="n">
        <f aca="false">ROUNDUP((F223+Parámetros!$C$13)/(1-G223),0)</f>
        <v>232</v>
      </c>
      <c r="K223" s="13" t="n">
        <f aca="false">ROUNDUP((F223+Parámetros!$C$14)/(1-G223),0)</f>
        <v>238</v>
      </c>
      <c r="L223" s="13" t="n">
        <f aca="false">ROUNDUP((F223+Parámetros!$C$15)/(1-G223),0)</f>
        <v>246</v>
      </c>
      <c r="M223" s="13" t="n">
        <f aca="false">MAX(ROUNDUP((F223+I223)/(1-G223),0),Parámetros!$B$7)</f>
        <v>299</v>
      </c>
      <c r="N223" s="12" t="n">
        <v>317.26</v>
      </c>
      <c r="O223" s="12" t="n">
        <v>224.03</v>
      </c>
      <c r="P223" s="13" t="n">
        <f aca="false">Parámetros!$B$6</f>
        <v>1</v>
      </c>
      <c r="Q223" s="13" t="n">
        <f aca="false">IF(AND(ISNUMBER(O223),O223-P223&gt;=Parámetros!$B$7),M223,IF(J223&lt;Parámetros!$B$13,J223,IF(K223&lt;Parámetros!$B$14,K223,IF(L223&lt;Parámetros!$B$15,L223,M223))))</f>
        <v>246</v>
      </c>
      <c r="R223" s="13" t="n">
        <f aca="false">IF(AND(ISNUMBER(O223),O223-P223&gt;=Q223),O223-P223,Q223)</f>
        <v>246</v>
      </c>
      <c r="S223" s="3" t="n">
        <f aca="false">IF(ISNUMBER(O223),R223/O223-1,"")</f>
        <v>0.0980672231397581</v>
      </c>
      <c r="T223" s="13" t="n">
        <f aca="false">VLOOKUP(R223,Parámetros!$A$13:$C$16,3,TRUE())</f>
        <v>37</v>
      </c>
      <c r="U223" s="13" t="n">
        <f aca="false">IF(R223&gt;=Parámetros!$B$7,I223,0)</f>
        <v>0</v>
      </c>
      <c r="V223" s="13" t="n">
        <f aca="false">R223*(1-G223)-T223-U223</f>
        <v>174.56</v>
      </c>
      <c r="W223" s="13" t="n">
        <f aca="false">V223-F223</f>
        <v>0.330000000000013</v>
      </c>
      <c r="X223" s="2" t="s">
        <v>13527</v>
      </c>
      <c r="Y223" s="2"/>
      <c r="Z223" s="13" t="n">
        <v>89</v>
      </c>
      <c r="AA223" s="2" t="s">
        <v>13526</v>
      </c>
    </row>
    <row r="224" customFormat="false" ht="15" hidden="false" customHeight="false" outlineLevel="0" collapsed="false">
      <c r="A224" s="8" t="s">
        <v>2833</v>
      </c>
      <c r="B224" s="10" t="str">
        <f aca="false">'Layout Mercado Libre'!C224</f>
        <v>Zaditen Ofta Ketotifeno 0.025% Gotas Oftálmicas 5 ml</v>
      </c>
      <c r="C224" s="10" t="str">
        <f aca="false">IFERROR(LEFT('Layout Mercado Libre'!E224,FIND(" &gt; ",'Layout Mercado Libre'!E224)-1),"")</f>
        <v>Salud y Equipamiento Médico</v>
      </c>
      <c r="D224" s="12" t="n">
        <v>644.68</v>
      </c>
      <c r="E224" s="13" t="n">
        <f aca="false">Parámetros!$B$5</f>
        <v>4</v>
      </c>
      <c r="F224" s="13" t="n">
        <f aca="false">D224+E224</f>
        <v>648.68</v>
      </c>
      <c r="G224" s="3" t="n">
        <f aca="false">IF(C224="",Parámetros!$B$9,IFERROR(VLOOKUP(C224,Parámetros!$A$20:$B$23,2,FALSE()),Parámetros!$B$9))</f>
        <v>0.14</v>
      </c>
      <c r="H224" s="14" t="n">
        <v>0.06</v>
      </c>
      <c r="I224" s="12" t="n">
        <v>75</v>
      </c>
      <c r="J224" s="13" t="n">
        <f aca="false">ROUNDUP((F224+Parámetros!$C$13)/(1-G224),0)</f>
        <v>784</v>
      </c>
      <c r="K224" s="13" t="n">
        <f aca="false">ROUNDUP((F224+Parámetros!$C$14)/(1-G224),0)</f>
        <v>790</v>
      </c>
      <c r="L224" s="13" t="n">
        <f aca="false">ROUNDUP((F224+Parámetros!$C$15)/(1-G224),0)</f>
        <v>798</v>
      </c>
      <c r="M224" s="13" t="n">
        <f aca="false">MAX(ROUNDUP((F224+I224)/(1-G224),0),Parámetros!$B$7)</f>
        <v>842</v>
      </c>
      <c r="N224" s="12" t="n">
        <v>1128.96</v>
      </c>
      <c r="O224" s="12" t="n">
        <v>1073.53</v>
      </c>
      <c r="P224" s="13" t="n">
        <f aca="false">Parámetros!$B$6</f>
        <v>1</v>
      </c>
      <c r="Q224" s="13" t="n">
        <f aca="false">IF(AND(ISNUMBER(O224),O224-P224&gt;=Parámetros!$B$7),M224,IF(J224&lt;Parámetros!$B$13,J224,IF(K224&lt;Parámetros!$B$14,K224,IF(L224&lt;Parámetros!$B$15,L224,M224))))</f>
        <v>842</v>
      </c>
      <c r="R224" s="13" t="n">
        <f aca="false">IF(AND(ISNUMBER(O224),O224-P224&gt;=Q224),O224-P224,Q224)</f>
        <v>1072.53</v>
      </c>
      <c r="S224" s="3" t="n">
        <f aca="false">IF(ISNUMBER(O224),R224/O224-1,"")</f>
        <v>-0.000931506338900601</v>
      </c>
      <c r="T224" s="13" t="n">
        <f aca="false">VLOOKUP(R224,Parámetros!$A$13:$C$16,3,TRUE())</f>
        <v>0</v>
      </c>
      <c r="U224" s="13" t="n">
        <f aca="false">IF(R224&gt;=Parámetros!$B$7,I224,0)</f>
        <v>75</v>
      </c>
      <c r="V224" s="13" t="n">
        <f aca="false">R224*(1-G224)-T224-U224</f>
        <v>847.3758</v>
      </c>
      <c r="W224" s="13" t="n">
        <f aca="false">V224-F224</f>
        <v>198.6958</v>
      </c>
      <c r="X224" s="2" t="s">
        <v>13542</v>
      </c>
      <c r="Y224" s="2"/>
      <c r="Z224" s="13" t="n">
        <v>860.5</v>
      </c>
      <c r="AA224" s="2" t="s">
        <v>13518</v>
      </c>
    </row>
    <row r="225" customFormat="false" ht="15" hidden="false" customHeight="false" outlineLevel="0" collapsed="false">
      <c r="A225" s="8" t="s">
        <v>2848</v>
      </c>
      <c r="B225" s="10" t="str">
        <f aca="false">'Layout Mercado Libre'!C225</f>
        <v>Jarabe Vick 44 Todo Tipo de Tos Cereza 120 ml</v>
      </c>
      <c r="C225" s="10" t="str">
        <f aca="false">IFERROR(LEFT('Layout Mercado Libre'!E225,FIND(" &gt; ",'Layout Mercado Libre'!E225)-1),"")</f>
        <v>Salud y Equipamiento Médico</v>
      </c>
      <c r="D225" s="12" t="n">
        <v>115.28</v>
      </c>
      <c r="E225" s="13" t="n">
        <f aca="false">Parámetros!$B$5</f>
        <v>4</v>
      </c>
      <c r="F225" s="13" t="n">
        <f aca="false">D225+E225</f>
        <v>119.28</v>
      </c>
      <c r="G225" s="3" t="n">
        <f aca="false">IF(C225="",Parámetros!$B$9,IFERROR(VLOOKUP(C225,Parámetros!$A$20:$B$23,2,FALSE()),Parámetros!$B$9))</f>
        <v>0.14</v>
      </c>
      <c r="H225" s="14" t="n">
        <v>0.19</v>
      </c>
      <c r="I225" s="12" t="n">
        <v>75</v>
      </c>
      <c r="J225" s="13" t="n">
        <f aca="false">ROUNDUP((F225+Parámetros!$C$13)/(1-G225),0)</f>
        <v>168</v>
      </c>
      <c r="K225" s="13" t="n">
        <f aca="false">ROUNDUP((F225+Parámetros!$C$14)/(1-G225),0)</f>
        <v>174</v>
      </c>
      <c r="L225" s="13" t="n">
        <f aca="false">ROUNDUP((F225+Parámetros!$C$15)/(1-G225),0)</f>
        <v>182</v>
      </c>
      <c r="M225" s="13" t="n">
        <f aca="false">MAX(ROUNDUP((F225+I225)/(1-G225),0),Parámetros!$B$7)</f>
        <v>299</v>
      </c>
      <c r="N225" s="12" t="n">
        <v>266.23</v>
      </c>
      <c r="O225" s="12" t="n">
        <v>201.5</v>
      </c>
      <c r="P225" s="13" t="n">
        <f aca="false">Parámetros!$B$6</f>
        <v>1</v>
      </c>
      <c r="Q225" s="13" t="n">
        <f aca="false">IF(AND(ISNUMBER(O225),O225-P225&gt;=Parámetros!$B$7),M225,IF(J225&lt;Parámetros!$B$13,J225,IF(K225&lt;Parámetros!$B$14,K225,IF(L225&lt;Parámetros!$B$15,L225,M225))))</f>
        <v>182</v>
      </c>
      <c r="R225" s="13" t="n">
        <f aca="false">IF(AND(ISNUMBER(O225),O225-P225&gt;=Q225),O225-P225,Q225)</f>
        <v>200.5</v>
      </c>
      <c r="S225" s="3" t="n">
        <f aca="false">IF(ISNUMBER(O225),R225/O225-1,"")</f>
        <v>-0.00496277915632759</v>
      </c>
      <c r="T225" s="13" t="n">
        <f aca="false">VLOOKUP(R225,Parámetros!$A$13:$C$16,3,TRUE())</f>
        <v>37</v>
      </c>
      <c r="U225" s="13" t="n">
        <f aca="false">IF(R225&gt;=Parámetros!$B$7,I225,0)</f>
        <v>0</v>
      </c>
      <c r="V225" s="13" t="n">
        <f aca="false">R225*(1-G225)-T225-U225</f>
        <v>135.43</v>
      </c>
      <c r="W225" s="13" t="n">
        <f aca="false">V225-F225</f>
        <v>16.15</v>
      </c>
      <c r="X225" s="2" t="s">
        <v>13511</v>
      </c>
      <c r="Y225" s="2"/>
      <c r="Z225" s="13" t="n">
        <v>135.32</v>
      </c>
      <c r="AA225" s="2" t="s">
        <v>13500</v>
      </c>
    </row>
    <row r="226" customFormat="false" ht="15" hidden="false" customHeight="false" outlineLevel="0" collapsed="false">
      <c r="A226" s="8" t="s">
        <v>2860</v>
      </c>
      <c r="B226" s="10" t="str">
        <f aca="false">'Layout Mercado Libre'!C226</f>
        <v>Gavindo N Gabapentina Tiamina Cianocobalamina 30 Cápsulas</v>
      </c>
      <c r="C226" s="10" t="str">
        <f aca="false">IFERROR(LEFT('Layout Mercado Libre'!E226,FIND(" &gt; ",'Layout Mercado Libre'!E226)-1),"")</f>
        <v>Salud y Equipamiento Médico</v>
      </c>
      <c r="D226" s="12" t="n">
        <v>869.01</v>
      </c>
      <c r="E226" s="13" t="n">
        <f aca="false">Parámetros!$B$5</f>
        <v>4</v>
      </c>
      <c r="F226" s="13" t="n">
        <f aca="false">D226+E226</f>
        <v>873.01</v>
      </c>
      <c r="G226" s="3" t="n">
        <f aca="false">IF(C226="",Parámetros!$B$9,IFERROR(VLOOKUP(C226,Parámetros!$A$20:$B$23,2,FALSE()),Parámetros!$B$9))</f>
        <v>0.14</v>
      </c>
      <c r="H226" s="14" t="n">
        <v>0.19</v>
      </c>
      <c r="I226" s="12" t="n">
        <v>75</v>
      </c>
      <c r="J226" s="13" t="n">
        <f aca="false">ROUNDUP((F226+Parámetros!$C$13)/(1-G226),0)</f>
        <v>1045</v>
      </c>
      <c r="K226" s="13" t="n">
        <f aca="false">ROUNDUP((F226+Parámetros!$C$14)/(1-G226),0)</f>
        <v>1051</v>
      </c>
      <c r="L226" s="13" t="n">
        <f aca="false">ROUNDUP((F226+Parámetros!$C$15)/(1-G226),0)</f>
        <v>1059</v>
      </c>
      <c r="M226" s="13" t="n">
        <f aca="false">MAX(ROUNDUP((F226+I226)/(1-G226),0),Parámetros!$B$7)</f>
        <v>1103</v>
      </c>
      <c r="N226" s="12" t="n">
        <v>1476.16</v>
      </c>
      <c r="O226" s="12" t="n">
        <v>1209</v>
      </c>
      <c r="P226" s="13" t="n">
        <f aca="false">Parámetros!$B$6</f>
        <v>1</v>
      </c>
      <c r="Q226" s="13" t="n">
        <f aca="false">IF(AND(ISNUMBER(O226),O226-P226&gt;=Parámetros!$B$7),M226,IF(J226&lt;Parámetros!$B$13,J226,IF(K226&lt;Parámetros!$B$14,K226,IF(L226&lt;Parámetros!$B$15,L226,M226))))</f>
        <v>1103</v>
      </c>
      <c r="R226" s="13" t="n">
        <f aca="false">IF(AND(ISNUMBER(O226),O226-P226&gt;=Q226),O226-P226,Q226)</f>
        <v>1208</v>
      </c>
      <c r="S226" s="3" t="n">
        <f aca="false">IF(ISNUMBER(O226),R226/O226-1,"")</f>
        <v>-0.000827129859387932</v>
      </c>
      <c r="T226" s="13" t="n">
        <f aca="false">VLOOKUP(R226,Parámetros!$A$13:$C$16,3,TRUE())</f>
        <v>0</v>
      </c>
      <c r="U226" s="13" t="n">
        <f aca="false">IF(R226&gt;=Parámetros!$B$7,I226,0)</f>
        <v>75</v>
      </c>
      <c r="V226" s="13" t="n">
        <f aca="false">R226*(1-G226)-T226-U226</f>
        <v>963.88</v>
      </c>
      <c r="W226" s="13" t="n">
        <f aca="false">V226-F226</f>
        <v>90.8699999999999</v>
      </c>
      <c r="X226" s="2" t="s">
        <v>13514</v>
      </c>
      <c r="Y226" s="2"/>
      <c r="Z226" s="13" t="n">
        <v>1174.5</v>
      </c>
      <c r="AA226" s="2" t="s">
        <v>13523</v>
      </c>
    </row>
    <row r="227" customFormat="false" ht="15" hidden="false" customHeight="false" outlineLevel="0" collapsed="false">
      <c r="A227" s="8" t="s">
        <v>2874</v>
      </c>
      <c r="B227" s="10" t="str">
        <f aca="false">'Layout Mercado Libre'!C227</f>
        <v>Materna Vitaminas y Minerales 30 Tabletas</v>
      </c>
      <c r="C227" s="10" t="str">
        <f aca="false">IFERROR(LEFT('Layout Mercado Libre'!E227,FIND(" &gt; ",'Layout Mercado Libre'!E227)-1),"")</f>
        <v>Salud y Equipamiento Médico</v>
      </c>
      <c r="D227" s="12" t="n">
        <v>313.83</v>
      </c>
      <c r="E227" s="13" t="n">
        <f aca="false">Parámetros!$B$5</f>
        <v>4</v>
      </c>
      <c r="F227" s="13" t="n">
        <f aca="false">D227+E227</f>
        <v>317.83</v>
      </c>
      <c r="G227" s="3" t="n">
        <f aca="false">IF(C227="",Parámetros!$B$9,IFERROR(VLOOKUP(C227,Parámetros!$A$20:$B$23,2,FALSE()),Parámetros!$B$9))</f>
        <v>0.14</v>
      </c>
      <c r="H227" s="14" t="n">
        <v>0.19</v>
      </c>
      <c r="I227" s="12" t="n">
        <v>75</v>
      </c>
      <c r="J227" s="13" t="n">
        <f aca="false">ROUNDUP((F227+Parámetros!$C$13)/(1-G227),0)</f>
        <v>399</v>
      </c>
      <c r="K227" s="13" t="n">
        <f aca="false">ROUNDUP((F227+Parámetros!$C$14)/(1-G227),0)</f>
        <v>405</v>
      </c>
      <c r="L227" s="13" t="n">
        <f aca="false">ROUNDUP((F227+Parámetros!$C$15)/(1-G227),0)</f>
        <v>413</v>
      </c>
      <c r="M227" s="13" t="n">
        <f aca="false">MAX(ROUNDUP((F227+I227)/(1-G227),0),Parámetros!$B$7)</f>
        <v>457</v>
      </c>
      <c r="N227" s="12" t="n">
        <v>567.12</v>
      </c>
      <c r="O227" s="12" t="n">
        <v>499</v>
      </c>
      <c r="P227" s="13" t="n">
        <f aca="false">Parámetros!$B$6</f>
        <v>1</v>
      </c>
      <c r="Q227" s="13" t="n">
        <f aca="false">IF(AND(ISNUMBER(O227),O227-P227&gt;=Parámetros!$B$7),M227,IF(J227&lt;Parámetros!$B$13,J227,IF(K227&lt;Parámetros!$B$14,K227,IF(L227&lt;Parámetros!$B$15,L227,M227))))</f>
        <v>457</v>
      </c>
      <c r="R227" s="13" t="n">
        <f aca="false">IF(AND(ISNUMBER(O227),O227-P227&gt;=Q227),O227-P227,Q227)</f>
        <v>498</v>
      </c>
      <c r="S227" s="3" t="n">
        <f aca="false">IF(ISNUMBER(O227),R227/O227-1,"")</f>
        <v>-0.00200400801603207</v>
      </c>
      <c r="T227" s="13" t="n">
        <f aca="false">VLOOKUP(R227,Parámetros!$A$13:$C$16,3,TRUE())</f>
        <v>0</v>
      </c>
      <c r="U227" s="13" t="n">
        <f aca="false">IF(R227&gt;=Parámetros!$B$7,I227,0)</f>
        <v>75</v>
      </c>
      <c r="V227" s="13" t="n">
        <f aca="false">R227*(1-G227)-T227-U227</f>
        <v>353.28</v>
      </c>
      <c r="W227" s="13" t="n">
        <f aca="false">V227-F227</f>
        <v>35.45</v>
      </c>
      <c r="X227" s="2" t="s">
        <v>13501</v>
      </c>
      <c r="Y227" s="2"/>
      <c r="Z227" s="13" t="n">
        <v>375</v>
      </c>
      <c r="AA227" s="2" t="s">
        <v>13518</v>
      </c>
    </row>
    <row r="228" customFormat="false" ht="15" hidden="false" customHeight="false" outlineLevel="0" collapsed="false">
      <c r="A228" s="8" t="s">
        <v>2886</v>
      </c>
      <c r="B228" s="10" t="str">
        <f aca="false">'Layout Mercado Libre'!C228</f>
        <v>Alcohol Etílico Dibar 96° 500 ml Caja 24 Piezas</v>
      </c>
      <c r="C228" s="10" t="str">
        <f aca="false">IFERROR(LEFT('Layout Mercado Libre'!E228,FIND(" &gt; ",'Layout Mercado Libre'!E228)-1),"")</f>
        <v>Salud y Equipamiento Médico</v>
      </c>
      <c r="D228" s="12" t="n">
        <v>489.79</v>
      </c>
      <c r="E228" s="13" t="n">
        <f aca="false">Parámetros!$B$5</f>
        <v>4</v>
      </c>
      <c r="F228" s="13" t="n">
        <f aca="false">D228+E228</f>
        <v>493.79</v>
      </c>
      <c r="G228" s="3" t="n">
        <f aca="false">IF(C228="",Parámetros!$B$9,IFERROR(VLOOKUP(C228,Parámetros!$A$20:$B$23,2,FALSE()),Parámetros!$B$9))</f>
        <v>0.14</v>
      </c>
      <c r="H228" s="14" t="n">
        <v>14.54</v>
      </c>
      <c r="I228" s="12" t="n">
        <v>150</v>
      </c>
      <c r="J228" s="13" t="n">
        <f aca="false">ROUNDUP((F228+Parámetros!$C$13)/(1-G228),0)</f>
        <v>604</v>
      </c>
      <c r="K228" s="13" t="n">
        <f aca="false">ROUNDUP((F228+Parámetros!$C$14)/(1-G228),0)</f>
        <v>610</v>
      </c>
      <c r="L228" s="13" t="n">
        <f aca="false">ROUNDUP((F228+Parámetros!$C$15)/(1-G228),0)</f>
        <v>618</v>
      </c>
      <c r="M228" s="13" t="n">
        <f aca="false">MAX(ROUNDUP((F228+I228)/(1-G228),0),Parámetros!$B$7)</f>
        <v>749</v>
      </c>
      <c r="N228" s="12"/>
      <c r="O228" s="12"/>
      <c r="P228" s="13" t="n">
        <f aca="false">Parámetros!$B$6</f>
        <v>1</v>
      </c>
      <c r="Q228" s="13" t="n">
        <f aca="false">IF(AND(ISNUMBER(O228),O228-P228&gt;=Parámetros!$B$7),M228,IF(J228&lt;Parámetros!$B$13,J228,IF(K228&lt;Parámetros!$B$14,K228,IF(L228&lt;Parámetros!$B$15,L228,M228))))</f>
        <v>749</v>
      </c>
      <c r="R228" s="13" t="n">
        <f aca="false">IF(AND(ISNUMBER(O228),O228-P228&gt;=Q228),O228-P228,Q228)</f>
        <v>749</v>
      </c>
      <c r="S228" s="3" t="str">
        <f aca="false">IF(ISNUMBER(O228),R228/O228-1,"")</f>
        <v/>
      </c>
      <c r="T228" s="13" t="n">
        <f aca="false">VLOOKUP(R228,Parámetros!$A$13:$C$16,3,TRUE())</f>
        <v>0</v>
      </c>
      <c r="U228" s="13" t="n">
        <f aca="false">IF(R228&gt;=Parámetros!$B$7,I228,0)</f>
        <v>150</v>
      </c>
      <c r="V228" s="13" t="n">
        <f aca="false">R228*(1-G228)-T228-U228</f>
        <v>494.14</v>
      </c>
      <c r="W228" s="13" t="n">
        <f aca="false">V228-F228</f>
        <v>0.349999999999966</v>
      </c>
      <c r="X228" s="2" t="s">
        <v>13618</v>
      </c>
      <c r="Y228" s="2"/>
      <c r="Z228" s="13"/>
      <c r="AA228" s="2"/>
    </row>
    <row r="229" customFormat="false" ht="15" hidden="false" customHeight="false" outlineLevel="0" collapsed="false">
      <c r="A229" s="8" t="s">
        <v>2895</v>
      </c>
      <c r="B229" s="10" t="str">
        <f aca="false">'Layout Mercado Libre'!C229</f>
        <v>Desenfriol D Antigripal 30 Tabletas</v>
      </c>
      <c r="C229" s="10" t="str">
        <f aca="false">IFERROR(LEFT('Layout Mercado Libre'!E229,FIND(" &gt; ",'Layout Mercado Libre'!E229)-1),"")</f>
        <v>Salud y Equipamiento Médico</v>
      </c>
      <c r="D229" s="12" t="n">
        <v>60.75</v>
      </c>
      <c r="E229" s="13" t="n">
        <f aca="false">Parámetros!$B$5</f>
        <v>4</v>
      </c>
      <c r="F229" s="13" t="n">
        <f aca="false">D229+E229</f>
        <v>64.75</v>
      </c>
      <c r="G229" s="3" t="n">
        <f aca="false">IF(C229="",Parámetros!$B$9,IFERROR(VLOOKUP(C229,Parámetros!$A$20:$B$23,2,FALSE()),Parámetros!$B$9))</f>
        <v>0.14</v>
      </c>
      <c r="H229" s="14" t="n">
        <v>0.19</v>
      </c>
      <c r="I229" s="12" t="n">
        <v>75</v>
      </c>
      <c r="J229" s="13" t="n">
        <f aca="false">ROUNDUP((F229+Parámetros!$C$13)/(1-G229),0)</f>
        <v>105</v>
      </c>
      <c r="K229" s="13" t="n">
        <f aca="false">ROUNDUP((F229+Parámetros!$C$14)/(1-G229),0)</f>
        <v>111</v>
      </c>
      <c r="L229" s="13" t="n">
        <f aca="false">ROUNDUP((F229+Parámetros!$C$15)/(1-G229),0)</f>
        <v>119</v>
      </c>
      <c r="M229" s="13" t="n">
        <f aca="false">MAX(ROUNDUP((F229+I229)/(1-G229),0),Parámetros!$B$7)</f>
        <v>299</v>
      </c>
      <c r="N229" s="12" t="n">
        <v>127.86</v>
      </c>
      <c r="O229" s="12" t="n">
        <v>104.11</v>
      </c>
      <c r="P229" s="13" t="n">
        <f aca="false">Parámetros!$B$6</f>
        <v>1</v>
      </c>
      <c r="Q229" s="13" t="n">
        <f aca="false">IF(AND(ISNUMBER(O229),O229-P229&gt;=Parámetros!$B$7),M229,IF(J229&lt;Parámetros!$B$13,J229,IF(K229&lt;Parámetros!$B$14,K229,IF(L229&lt;Parámetros!$B$15,L229,M229))))</f>
        <v>111</v>
      </c>
      <c r="R229" s="13" t="n">
        <f aca="false">IF(AND(ISNUMBER(O229),O229-P229&gt;=Q229),O229-P229,Q229)</f>
        <v>111</v>
      </c>
      <c r="S229" s="3" t="n">
        <f aca="false">IF(ISNUMBER(O229),R229/O229-1,"")</f>
        <v>0.066180001921045</v>
      </c>
      <c r="T229" s="13" t="n">
        <f aca="false">VLOOKUP(R229,Parámetros!$A$13:$C$16,3,TRUE())</f>
        <v>30</v>
      </c>
      <c r="U229" s="13" t="n">
        <f aca="false">IF(R229&gt;=Parámetros!$B$7,I229,0)</f>
        <v>0</v>
      </c>
      <c r="V229" s="13" t="n">
        <f aca="false">R229*(1-G229)-T229-U229</f>
        <v>65.46</v>
      </c>
      <c r="W229" s="13" t="n">
        <f aca="false">V229-F229</f>
        <v>0.709999999999994</v>
      </c>
      <c r="X229" s="2" t="s">
        <v>13501</v>
      </c>
      <c r="Y229" s="2"/>
      <c r="Z229" s="13"/>
      <c r="AA229" s="2"/>
    </row>
    <row r="230" customFormat="false" ht="15" hidden="false" customHeight="false" outlineLevel="0" collapsed="false">
      <c r="A230" s="8" t="s">
        <v>2908</v>
      </c>
      <c r="B230" s="10" t="str">
        <f aca="false">'Layout Mercado Libre'!C230</f>
        <v>Prueba de Embarazo Clearblue Plus 1 Prueba</v>
      </c>
      <c r="C230" s="10" t="str">
        <f aca="false">IFERROR(LEFT('Layout Mercado Libre'!E230,FIND(" &gt; ",'Layout Mercado Libre'!E230)-1),"")</f>
        <v>Salud y Equipamiento Médico</v>
      </c>
      <c r="D230" s="12" t="n">
        <v>73.41</v>
      </c>
      <c r="E230" s="13" t="n">
        <f aca="false">Parámetros!$B$5</f>
        <v>4</v>
      </c>
      <c r="F230" s="13" t="n">
        <f aca="false">D230+E230</f>
        <v>77.41</v>
      </c>
      <c r="G230" s="3" t="n">
        <f aca="false">IF(C230="",Parámetros!$B$9,IFERROR(VLOOKUP(C230,Parámetros!$A$20:$B$23,2,FALSE()),Parámetros!$B$9))</f>
        <v>0.14</v>
      </c>
      <c r="H230" s="14" t="n">
        <v>0.15</v>
      </c>
      <c r="I230" s="12" t="n">
        <v>75</v>
      </c>
      <c r="J230" s="13" t="n">
        <f aca="false">ROUNDUP((F230+Parámetros!$C$13)/(1-G230),0)</f>
        <v>120</v>
      </c>
      <c r="K230" s="13" t="n">
        <f aca="false">ROUNDUP((F230+Parámetros!$C$14)/(1-G230),0)</f>
        <v>125</v>
      </c>
      <c r="L230" s="13" t="n">
        <f aca="false">ROUNDUP((F230+Parámetros!$C$15)/(1-G230),0)</f>
        <v>134</v>
      </c>
      <c r="M230" s="13" t="n">
        <f aca="false">MAX(ROUNDUP((F230+I230)/(1-G230),0),Parámetros!$B$7)</f>
        <v>299</v>
      </c>
      <c r="N230" s="12" t="n">
        <v>216.77</v>
      </c>
      <c r="O230" s="12" t="n">
        <v>174</v>
      </c>
      <c r="P230" s="13" t="n">
        <f aca="false">Parámetros!$B$6</f>
        <v>1</v>
      </c>
      <c r="Q230" s="13" t="n">
        <f aca="false">IF(AND(ISNUMBER(O230),O230-P230&gt;=Parámetros!$B$7),M230,IF(J230&lt;Parámetros!$B$13,J230,IF(K230&lt;Parámetros!$B$14,K230,IF(L230&lt;Parámetros!$B$15,L230,M230))))</f>
        <v>125</v>
      </c>
      <c r="R230" s="13" t="n">
        <f aca="false">IF(AND(ISNUMBER(O230),O230-P230&gt;=Q230),O230-P230,Q230)</f>
        <v>173</v>
      </c>
      <c r="S230" s="3" t="n">
        <f aca="false">IF(ISNUMBER(O230),R230/O230-1,"")</f>
        <v>-0.00574712643678166</v>
      </c>
      <c r="T230" s="13" t="n">
        <f aca="false">VLOOKUP(R230,Parámetros!$A$13:$C$16,3,TRUE())</f>
        <v>37</v>
      </c>
      <c r="U230" s="13" t="n">
        <f aca="false">IF(R230&gt;=Parámetros!$B$7,I230,0)</f>
        <v>0</v>
      </c>
      <c r="V230" s="13" t="n">
        <f aca="false">R230*(1-G230)-T230-U230</f>
        <v>111.78</v>
      </c>
      <c r="W230" s="13" t="n">
        <f aca="false">V230-F230</f>
        <v>34.37</v>
      </c>
      <c r="X230" s="2" t="s">
        <v>13559</v>
      </c>
      <c r="Y230" s="2"/>
      <c r="Z230" s="13" t="n">
        <v>135</v>
      </c>
      <c r="AA230" s="2" t="s">
        <v>13504</v>
      </c>
    </row>
    <row r="231" customFormat="false" ht="15" hidden="false" customHeight="false" outlineLevel="0" collapsed="false">
      <c r="A231" s="8" t="s">
        <v>2921</v>
      </c>
      <c r="B231" s="10" t="str">
        <f aca="false">'Layout Mercado Libre'!C231</f>
        <v>Hemosin-K Oral Carbazocromo Menadiona 25/5 mg 32 Tabletas</v>
      </c>
      <c r="C231" s="10" t="str">
        <f aca="false">IFERROR(LEFT('Layout Mercado Libre'!E231,FIND(" &gt; ",'Layout Mercado Libre'!E231)-1),"")</f>
        <v>Salud y Equipamiento Médico</v>
      </c>
      <c r="D231" s="12" t="n">
        <v>419.13</v>
      </c>
      <c r="E231" s="13" t="n">
        <f aca="false">Parámetros!$B$5</f>
        <v>4</v>
      </c>
      <c r="F231" s="13" t="n">
        <f aca="false">D231+E231</f>
        <v>423.13</v>
      </c>
      <c r="G231" s="3" t="n">
        <f aca="false">IF(C231="",Parámetros!$B$9,IFERROR(VLOOKUP(C231,Parámetros!$A$20:$B$23,2,FALSE()),Parámetros!$B$9))</f>
        <v>0.14</v>
      </c>
      <c r="H231" s="14" t="n">
        <v>0.19</v>
      </c>
      <c r="I231" s="12" t="n">
        <v>75</v>
      </c>
      <c r="J231" s="13" t="n">
        <f aca="false">ROUNDUP((F231+Parámetros!$C$13)/(1-G231),0)</f>
        <v>522</v>
      </c>
      <c r="K231" s="13" t="n">
        <f aca="false">ROUNDUP((F231+Parámetros!$C$14)/(1-G231),0)</f>
        <v>527</v>
      </c>
      <c r="L231" s="13" t="n">
        <f aca="false">ROUNDUP((F231+Parámetros!$C$15)/(1-G231),0)</f>
        <v>536</v>
      </c>
      <c r="M231" s="13" t="n">
        <f aca="false">MAX(ROUNDUP((F231+I231)/(1-G231),0),Parámetros!$B$7)</f>
        <v>580</v>
      </c>
      <c r="N231" s="12" t="n">
        <v>640.75</v>
      </c>
      <c r="O231" s="12" t="n">
        <v>650</v>
      </c>
      <c r="P231" s="13" t="n">
        <f aca="false">Parámetros!$B$6</f>
        <v>1</v>
      </c>
      <c r="Q231" s="13" t="n">
        <f aca="false">IF(AND(ISNUMBER(O231),O231-P231&gt;=Parámetros!$B$7),M231,IF(J231&lt;Parámetros!$B$13,J231,IF(K231&lt;Parámetros!$B$14,K231,IF(L231&lt;Parámetros!$B$15,L231,M231))))</f>
        <v>580</v>
      </c>
      <c r="R231" s="13" t="n">
        <f aca="false">IF(AND(ISNUMBER(O231),O231-P231&gt;=Q231),O231-P231,Q231)</f>
        <v>649</v>
      </c>
      <c r="S231" s="3" t="n">
        <f aca="false">IF(ISNUMBER(O231),R231/O231-1,"")</f>
        <v>-0.00153846153846149</v>
      </c>
      <c r="T231" s="13" t="n">
        <f aca="false">VLOOKUP(R231,Parámetros!$A$13:$C$16,3,TRUE())</f>
        <v>0</v>
      </c>
      <c r="U231" s="13" t="n">
        <f aca="false">IF(R231&gt;=Parámetros!$B$7,I231,0)</f>
        <v>75</v>
      </c>
      <c r="V231" s="13" t="n">
        <f aca="false">R231*(1-G231)-T231-U231</f>
        <v>483.14</v>
      </c>
      <c r="W231" s="13" t="n">
        <f aca="false">V231-F231</f>
        <v>60.01</v>
      </c>
      <c r="X231" s="2" t="s">
        <v>13619</v>
      </c>
      <c r="Y231" s="2"/>
      <c r="Z231" s="13" t="n">
        <v>477</v>
      </c>
      <c r="AA231" s="2" t="s">
        <v>13518</v>
      </c>
    </row>
    <row r="232" customFormat="false" ht="15" hidden="false" customHeight="false" outlineLevel="0" collapsed="false">
      <c r="A232" s="8" t="s">
        <v>2932</v>
      </c>
      <c r="B232" s="10" t="str">
        <f aca="false">'Layout Mercado Libre'!C232</f>
        <v>Bepanthen Pomada Dexpantenol 5% Protectora 100 g</v>
      </c>
      <c r="C232" s="10" t="str">
        <f aca="false">IFERROR(LEFT('Layout Mercado Libre'!E232,FIND(" &gt; ",'Layout Mercado Libre'!E232)-1),"")</f>
        <v>Salud y Equipamiento Médico</v>
      </c>
      <c r="D232" s="12" t="n">
        <v>131.67</v>
      </c>
      <c r="E232" s="13" t="n">
        <f aca="false">Parámetros!$B$5</f>
        <v>4</v>
      </c>
      <c r="F232" s="13" t="n">
        <f aca="false">D232+E232</f>
        <v>135.67</v>
      </c>
      <c r="G232" s="3" t="n">
        <f aca="false">IF(C232="",Parámetros!$B$9,IFERROR(VLOOKUP(C232,Parámetros!$A$20:$B$23,2,FALSE()),Parámetros!$B$9))</f>
        <v>0.14</v>
      </c>
      <c r="H232" s="14" t="n">
        <v>0.16</v>
      </c>
      <c r="I232" s="12" t="n">
        <v>75</v>
      </c>
      <c r="J232" s="13" t="n">
        <f aca="false">ROUNDUP((F232+Parámetros!$C$13)/(1-G232),0)</f>
        <v>187</v>
      </c>
      <c r="K232" s="13" t="n">
        <f aca="false">ROUNDUP((F232+Parámetros!$C$14)/(1-G232),0)</f>
        <v>193</v>
      </c>
      <c r="L232" s="13" t="n">
        <f aca="false">ROUNDUP((F232+Parámetros!$C$15)/(1-G232),0)</f>
        <v>201</v>
      </c>
      <c r="M232" s="13" t="n">
        <f aca="false">MAX(ROUNDUP((F232+I232)/(1-G232),0),Parámetros!$B$7)</f>
        <v>299</v>
      </c>
      <c r="N232" s="12" t="n">
        <v>195.58</v>
      </c>
      <c r="O232" s="12" t="n">
        <v>130.57</v>
      </c>
      <c r="P232" s="13" t="n">
        <f aca="false">Parámetros!$B$6</f>
        <v>1</v>
      </c>
      <c r="Q232" s="13" t="n">
        <f aca="false">IF(AND(ISNUMBER(O232),O232-P232&gt;=Parámetros!$B$7),M232,IF(J232&lt;Parámetros!$B$13,J232,IF(K232&lt;Parámetros!$B$14,K232,IF(L232&lt;Parámetros!$B$15,L232,M232))))</f>
        <v>201</v>
      </c>
      <c r="R232" s="13" t="n">
        <f aca="false">IF(AND(ISNUMBER(O232),O232-P232&gt;=Q232),O232-P232,Q232)</f>
        <v>201</v>
      </c>
      <c r="S232" s="3" t="n">
        <f aca="false">IF(ISNUMBER(O232),R232/O232-1,"")</f>
        <v>0.539404151030099</v>
      </c>
      <c r="T232" s="13" t="n">
        <f aca="false">VLOOKUP(R232,Parámetros!$A$13:$C$16,3,TRUE())</f>
        <v>37</v>
      </c>
      <c r="U232" s="13" t="n">
        <f aca="false">IF(R232&gt;=Parámetros!$B$7,I232,0)</f>
        <v>0</v>
      </c>
      <c r="V232" s="13" t="n">
        <f aca="false">R232*(1-G232)-T232-U232</f>
        <v>135.86</v>
      </c>
      <c r="W232" s="13" t="n">
        <f aca="false">V232-F232</f>
        <v>0.189999999999998</v>
      </c>
      <c r="X232" s="2" t="s">
        <v>13550</v>
      </c>
      <c r="Y232" s="2"/>
      <c r="Z232" s="13" t="n">
        <v>202</v>
      </c>
      <c r="AA232" s="2" t="s">
        <v>13504</v>
      </c>
    </row>
    <row r="233" customFormat="false" ht="15" hidden="false" customHeight="false" outlineLevel="0" collapsed="false">
      <c r="A233" s="8" t="s">
        <v>2943</v>
      </c>
      <c r="B233" s="10" t="str">
        <f aca="false">'Layout Mercado Libre'!C233</f>
        <v>Glucovance Metformina Glibenclamida 500/5 mg 60 Tabletas</v>
      </c>
      <c r="C233" s="10" t="str">
        <f aca="false">IFERROR(LEFT('Layout Mercado Libre'!E233,FIND(" &gt; ",'Layout Mercado Libre'!E233)-1),"")</f>
        <v>Salud y Equipamiento Médico</v>
      </c>
      <c r="D233" s="12" t="n">
        <v>562.81</v>
      </c>
      <c r="E233" s="13" t="n">
        <f aca="false">Parámetros!$B$5</f>
        <v>4</v>
      </c>
      <c r="F233" s="13" t="n">
        <f aca="false">D233+E233</f>
        <v>566.81</v>
      </c>
      <c r="G233" s="3" t="n">
        <f aca="false">IF(C233="",Parámetros!$B$9,IFERROR(VLOOKUP(C233,Parámetros!$A$20:$B$23,2,FALSE()),Parámetros!$B$9))</f>
        <v>0.14</v>
      </c>
      <c r="H233" s="14" t="n">
        <v>0.26</v>
      </c>
      <c r="I233" s="12" t="n">
        <v>75</v>
      </c>
      <c r="J233" s="13" t="n">
        <f aca="false">ROUNDUP((F233+Parámetros!$C$13)/(1-G233),0)</f>
        <v>689</v>
      </c>
      <c r="K233" s="13" t="n">
        <f aca="false">ROUNDUP((F233+Parámetros!$C$14)/(1-G233),0)</f>
        <v>694</v>
      </c>
      <c r="L233" s="13" t="n">
        <f aca="false">ROUNDUP((F233+Parámetros!$C$15)/(1-G233),0)</f>
        <v>703</v>
      </c>
      <c r="M233" s="13" t="n">
        <f aca="false">MAX(ROUNDUP((F233+I233)/(1-G233),0),Parámetros!$B$7)</f>
        <v>747</v>
      </c>
      <c r="N233" s="12" t="n">
        <v>908.83</v>
      </c>
      <c r="O233" s="12" t="n">
        <v>899</v>
      </c>
      <c r="P233" s="13" t="n">
        <f aca="false">Parámetros!$B$6</f>
        <v>1</v>
      </c>
      <c r="Q233" s="13" t="n">
        <f aca="false">IF(AND(ISNUMBER(O233),O233-P233&gt;=Parámetros!$B$7),M233,IF(J233&lt;Parámetros!$B$13,J233,IF(K233&lt;Parámetros!$B$14,K233,IF(L233&lt;Parámetros!$B$15,L233,M233))))</f>
        <v>747</v>
      </c>
      <c r="R233" s="13" t="n">
        <f aca="false">IF(AND(ISNUMBER(O233),O233-P233&gt;=Q233),O233-P233,Q233)</f>
        <v>898</v>
      </c>
      <c r="S233" s="3" t="n">
        <f aca="false">IF(ISNUMBER(O233),R233/O233-1,"")</f>
        <v>-0.00111234705228036</v>
      </c>
      <c r="T233" s="13" t="n">
        <f aca="false">VLOOKUP(R233,Parámetros!$A$13:$C$16,3,TRUE())</f>
        <v>0</v>
      </c>
      <c r="U233" s="13" t="n">
        <f aca="false">IF(R233&gt;=Parámetros!$B$7,I233,0)</f>
        <v>75</v>
      </c>
      <c r="V233" s="13" t="n">
        <f aca="false">R233*(1-G233)-T233-U233</f>
        <v>697.28</v>
      </c>
      <c r="W233" s="13" t="n">
        <f aca="false">V233-F233</f>
        <v>130.47</v>
      </c>
      <c r="X233" s="2" t="s">
        <v>13534</v>
      </c>
      <c r="Y233" s="2"/>
      <c r="Z233" s="13" t="n">
        <v>1205</v>
      </c>
      <c r="AA233" s="2" t="s">
        <v>13537</v>
      </c>
    </row>
    <row r="234" customFormat="false" ht="15" hidden="false" customHeight="false" outlineLevel="0" collapsed="false">
      <c r="A234" s="8" t="s">
        <v>2955</v>
      </c>
      <c r="B234" s="10" t="str">
        <f aca="false">'Layout Mercado Libre'!C234</f>
        <v>Concor Bisoprolol 2.5 mg 30 Tabletas</v>
      </c>
      <c r="C234" s="10" t="str">
        <f aca="false">IFERROR(LEFT('Layout Mercado Libre'!E234,FIND(" &gt; ",'Layout Mercado Libre'!E234)-1),"")</f>
        <v>Salud y Equipamiento Médico</v>
      </c>
      <c r="D234" s="12" t="n">
        <v>398.32</v>
      </c>
      <c r="E234" s="13" t="n">
        <f aca="false">Parámetros!$B$5</f>
        <v>4</v>
      </c>
      <c r="F234" s="13" t="n">
        <f aca="false">D234+E234</f>
        <v>402.32</v>
      </c>
      <c r="G234" s="3" t="n">
        <f aca="false">IF(C234="",Parámetros!$B$9,IFERROR(VLOOKUP(C234,Parámetros!$A$20:$B$23,2,FALSE()),Parámetros!$B$9))</f>
        <v>0.14</v>
      </c>
      <c r="H234" s="14" t="n">
        <v>0.19</v>
      </c>
      <c r="I234" s="12" t="n">
        <v>75</v>
      </c>
      <c r="J234" s="13" t="n">
        <f aca="false">ROUNDUP((F234+Parámetros!$C$13)/(1-G234),0)</f>
        <v>497</v>
      </c>
      <c r="K234" s="13" t="n">
        <f aca="false">ROUNDUP((F234+Parámetros!$C$14)/(1-G234),0)</f>
        <v>503</v>
      </c>
      <c r="L234" s="13" t="n">
        <f aca="false">ROUNDUP((F234+Parámetros!$C$15)/(1-G234),0)</f>
        <v>511</v>
      </c>
      <c r="M234" s="13" t="n">
        <f aca="false">MAX(ROUNDUP((F234+I234)/(1-G234),0),Parámetros!$B$7)</f>
        <v>556</v>
      </c>
      <c r="N234" s="12" t="n">
        <v>1182.84</v>
      </c>
      <c r="O234" s="12" t="n">
        <v>805</v>
      </c>
      <c r="P234" s="13" t="n">
        <f aca="false">Parámetros!$B$6</f>
        <v>1</v>
      </c>
      <c r="Q234" s="13" t="n">
        <f aca="false">IF(AND(ISNUMBER(O234),O234-P234&gt;=Parámetros!$B$7),M234,IF(J234&lt;Parámetros!$B$13,J234,IF(K234&lt;Parámetros!$B$14,K234,IF(L234&lt;Parámetros!$B$15,L234,M234))))</f>
        <v>556</v>
      </c>
      <c r="R234" s="13" t="n">
        <f aca="false">IF(AND(ISNUMBER(O234),O234-P234&gt;=Q234),O234-P234,Q234)</f>
        <v>804</v>
      </c>
      <c r="S234" s="3" t="n">
        <f aca="false">IF(ISNUMBER(O234),R234/O234-1,"")</f>
        <v>-0.00124223602484475</v>
      </c>
      <c r="T234" s="13" t="n">
        <f aca="false">VLOOKUP(R234,Parámetros!$A$13:$C$16,3,TRUE())</f>
        <v>0</v>
      </c>
      <c r="U234" s="13" t="n">
        <f aca="false">IF(R234&gt;=Parámetros!$B$7,I234,0)</f>
        <v>75</v>
      </c>
      <c r="V234" s="13" t="n">
        <f aca="false">R234*(1-G234)-T234-U234</f>
        <v>616.44</v>
      </c>
      <c r="W234" s="13" t="n">
        <f aca="false">V234-F234</f>
        <v>214.12</v>
      </c>
      <c r="X234" s="2" t="s">
        <v>13501</v>
      </c>
      <c r="Y234" s="2"/>
      <c r="Z234" s="13" t="n">
        <v>944</v>
      </c>
      <c r="AA234" s="2" t="s">
        <v>13504</v>
      </c>
    </row>
    <row r="235" customFormat="false" ht="15" hidden="false" customHeight="false" outlineLevel="0" collapsed="false">
      <c r="A235" s="8" t="s">
        <v>2965</v>
      </c>
      <c r="B235" s="10" t="str">
        <f aca="false">'Layout Mercado Libre'!C235</f>
        <v>Clamoxin 12h Amoxicilina Clavulanato 875/125 mg 10 Tabletas</v>
      </c>
      <c r="C235" s="10" t="str">
        <f aca="false">IFERROR(LEFT('Layout Mercado Libre'!E235,FIND(" &gt; ",'Layout Mercado Libre'!E235)-1),"")</f>
        <v>Salud y Equipamiento Médico</v>
      </c>
      <c r="D235" s="12" t="n">
        <v>55.96</v>
      </c>
      <c r="E235" s="13" t="n">
        <f aca="false">Parámetros!$B$5</f>
        <v>4</v>
      </c>
      <c r="F235" s="13" t="n">
        <f aca="false">D235+E235</f>
        <v>59.96</v>
      </c>
      <c r="G235" s="3" t="n">
        <f aca="false">IF(C235="",Parámetros!$B$9,IFERROR(VLOOKUP(C235,Parámetros!$A$20:$B$23,2,FALSE()),Parámetros!$B$9))</f>
        <v>0.14</v>
      </c>
      <c r="H235" s="14" t="n">
        <v>0.14</v>
      </c>
      <c r="I235" s="12" t="n">
        <v>75</v>
      </c>
      <c r="J235" s="13" t="n">
        <f aca="false">ROUNDUP((F235+Parámetros!$C$13)/(1-G235),0)</f>
        <v>99</v>
      </c>
      <c r="K235" s="13" t="n">
        <f aca="false">ROUNDUP((F235+Parámetros!$C$14)/(1-G235),0)</f>
        <v>105</v>
      </c>
      <c r="L235" s="13" t="n">
        <f aca="false">ROUNDUP((F235+Parámetros!$C$15)/(1-G235),0)</f>
        <v>113</v>
      </c>
      <c r="M235" s="13" t="n">
        <f aca="false">MAX(ROUNDUP((F235+I235)/(1-G235),0),Parámetros!$B$7)</f>
        <v>299</v>
      </c>
      <c r="N235" s="12" t="n">
        <v>157</v>
      </c>
      <c r="O235" s="12" t="n">
        <v>132</v>
      </c>
      <c r="P235" s="13" t="n">
        <f aca="false">Parámetros!$B$6</f>
        <v>1</v>
      </c>
      <c r="Q235" s="13" t="n">
        <f aca="false">IF(AND(ISNUMBER(O235),O235-P235&gt;=Parámetros!$B$7),M235,IF(J235&lt;Parámetros!$B$13,J235,IF(K235&lt;Parámetros!$B$14,K235,IF(L235&lt;Parámetros!$B$15,L235,M235))))</f>
        <v>105</v>
      </c>
      <c r="R235" s="13" t="n">
        <f aca="false">IF(AND(ISNUMBER(O235),O235-P235&gt;=Q235),O235-P235,Q235)</f>
        <v>131</v>
      </c>
      <c r="S235" s="3" t="n">
        <f aca="false">IF(ISNUMBER(O235),R235/O235-1,"")</f>
        <v>-0.00757575757575757</v>
      </c>
      <c r="T235" s="13" t="n">
        <f aca="false">VLOOKUP(R235,Parámetros!$A$13:$C$16,3,TRUE())</f>
        <v>30</v>
      </c>
      <c r="U235" s="13" t="n">
        <f aca="false">IF(R235&gt;=Parámetros!$B$7,I235,0)</f>
        <v>0</v>
      </c>
      <c r="V235" s="13" t="n">
        <f aca="false">R235*(1-G235)-T235-U235</f>
        <v>82.66</v>
      </c>
      <c r="W235" s="13" t="n">
        <f aca="false">V235-F235</f>
        <v>22.7</v>
      </c>
      <c r="X235" s="2" t="s">
        <v>13533</v>
      </c>
      <c r="Y235" s="2"/>
      <c r="Z235" s="13" t="n">
        <v>190</v>
      </c>
      <c r="AA235" s="2" t="s">
        <v>13515</v>
      </c>
    </row>
    <row r="236" customFormat="false" ht="15" hidden="false" customHeight="false" outlineLevel="0" collapsed="false">
      <c r="A236" s="8" t="s">
        <v>2982</v>
      </c>
      <c r="B236" s="10" t="str">
        <f aca="false">'Layout Mercado Libre'!C236</f>
        <v>Tiaminal B12 Trivalente A.P. 30 Cápsulas</v>
      </c>
      <c r="C236" s="10" t="str">
        <f aca="false">IFERROR(LEFT('Layout Mercado Libre'!E236,FIND(" &gt; ",'Layout Mercado Libre'!E236)-1),"")</f>
        <v>Salud y Equipamiento Médico</v>
      </c>
      <c r="D236" s="12" t="n">
        <v>307.45</v>
      </c>
      <c r="E236" s="13" t="n">
        <f aca="false">Parámetros!$B$5</f>
        <v>4</v>
      </c>
      <c r="F236" s="13" t="n">
        <f aca="false">D236+E236</f>
        <v>311.45</v>
      </c>
      <c r="G236" s="3" t="n">
        <f aca="false">IF(C236="",Parámetros!$B$9,IFERROR(VLOOKUP(C236,Parámetros!$A$20:$B$23,2,FALSE()),Parámetros!$B$9))</f>
        <v>0.14</v>
      </c>
      <c r="H236" s="14" t="n">
        <v>0.19</v>
      </c>
      <c r="I236" s="12" t="n">
        <v>75</v>
      </c>
      <c r="J236" s="13" t="n">
        <f aca="false">ROUNDUP((F236+Parámetros!$C$13)/(1-G236),0)</f>
        <v>392</v>
      </c>
      <c r="K236" s="13" t="n">
        <f aca="false">ROUNDUP((F236+Parámetros!$C$14)/(1-G236),0)</f>
        <v>398</v>
      </c>
      <c r="L236" s="13" t="n">
        <f aca="false">ROUNDUP((F236+Parámetros!$C$15)/(1-G236),0)</f>
        <v>406</v>
      </c>
      <c r="M236" s="13" t="n">
        <f aca="false">MAX(ROUNDUP((F236+I236)/(1-G236),0),Parámetros!$B$7)</f>
        <v>450</v>
      </c>
      <c r="N236" s="12" t="n">
        <v>560.09</v>
      </c>
      <c r="O236" s="12" t="n">
        <v>397</v>
      </c>
      <c r="P236" s="13" t="n">
        <f aca="false">Parámetros!$B$6</f>
        <v>1</v>
      </c>
      <c r="Q236" s="13" t="n">
        <f aca="false">IF(AND(ISNUMBER(O236),O236-P236&gt;=Parámetros!$B$7),M236,IF(J236&lt;Parámetros!$B$13,J236,IF(K236&lt;Parámetros!$B$14,K236,IF(L236&lt;Parámetros!$B$15,L236,M236))))</f>
        <v>450</v>
      </c>
      <c r="R236" s="13" t="n">
        <f aca="false">IF(AND(ISNUMBER(O236),O236-P236&gt;=Q236),O236-P236,Q236)</f>
        <v>450</v>
      </c>
      <c r="S236" s="3" t="n">
        <f aca="false">IF(ISNUMBER(O236),R236/O236-1,"")</f>
        <v>0.133501259445844</v>
      </c>
      <c r="T236" s="13" t="n">
        <f aca="false">VLOOKUP(R236,Parámetros!$A$13:$C$16,3,TRUE())</f>
        <v>0</v>
      </c>
      <c r="U236" s="13" t="n">
        <f aca="false">IF(R236&gt;=Parámetros!$B$7,I236,0)</f>
        <v>75</v>
      </c>
      <c r="V236" s="13" t="n">
        <f aca="false">R236*(1-G236)-T236-U236</f>
        <v>312</v>
      </c>
      <c r="W236" s="13" t="n">
        <f aca="false">V236-F236</f>
        <v>0.550000000000011</v>
      </c>
      <c r="X236" s="2" t="s">
        <v>13514</v>
      </c>
      <c r="Y236" s="2"/>
      <c r="Z236" s="13" t="n">
        <v>429.5</v>
      </c>
      <c r="AA236" s="2" t="s">
        <v>13518</v>
      </c>
    </row>
    <row r="237" customFormat="false" ht="15" hidden="false" customHeight="false" outlineLevel="0" collapsed="false">
      <c r="A237" s="8" t="s">
        <v>2996</v>
      </c>
      <c r="B237" s="10" t="str">
        <f aca="false">'Layout Mercado Libre'!C237</f>
        <v>Sophipren Ofteno Prednisolona 10 mg/ml Gotas Oftálmicas 5 ml</v>
      </c>
      <c r="C237" s="10" t="str">
        <f aca="false">IFERROR(LEFT('Layout Mercado Libre'!E237,FIND(" &gt; ",'Layout Mercado Libre'!E237)-1),"")</f>
        <v>Salud y Equipamiento Médico</v>
      </c>
      <c r="D237" s="12" t="n">
        <v>360.64</v>
      </c>
      <c r="E237" s="13" t="n">
        <f aca="false">Parámetros!$B$5</f>
        <v>4</v>
      </c>
      <c r="F237" s="13" t="n">
        <f aca="false">D237+E237</f>
        <v>364.64</v>
      </c>
      <c r="G237" s="3" t="n">
        <f aca="false">IF(C237="",Parámetros!$B$9,IFERROR(VLOOKUP(C237,Parámetros!$A$20:$B$23,2,FALSE()),Parámetros!$B$9))</f>
        <v>0.14</v>
      </c>
      <c r="H237" s="14" t="n">
        <v>0.06</v>
      </c>
      <c r="I237" s="12" t="n">
        <v>75</v>
      </c>
      <c r="J237" s="13" t="n">
        <f aca="false">ROUNDUP((F237+Parámetros!$C$13)/(1-G237),0)</f>
        <v>454</v>
      </c>
      <c r="K237" s="13" t="n">
        <f aca="false">ROUNDUP((F237+Parámetros!$C$14)/(1-G237),0)</f>
        <v>459</v>
      </c>
      <c r="L237" s="13" t="n">
        <f aca="false">ROUNDUP((F237+Parámetros!$C$15)/(1-G237),0)</f>
        <v>468</v>
      </c>
      <c r="M237" s="13" t="n">
        <f aca="false">MAX(ROUNDUP((F237+I237)/(1-G237),0),Parámetros!$B$7)</f>
        <v>512</v>
      </c>
      <c r="N237" s="12" t="n">
        <v>674.12</v>
      </c>
      <c r="O237" s="12" t="n">
        <v>547</v>
      </c>
      <c r="P237" s="13" t="n">
        <f aca="false">Parámetros!$B$6</f>
        <v>1</v>
      </c>
      <c r="Q237" s="13" t="n">
        <f aca="false">IF(AND(ISNUMBER(O237),O237-P237&gt;=Parámetros!$B$7),M237,IF(J237&lt;Parámetros!$B$13,J237,IF(K237&lt;Parámetros!$B$14,K237,IF(L237&lt;Parámetros!$B$15,L237,M237))))</f>
        <v>512</v>
      </c>
      <c r="R237" s="13" t="n">
        <f aca="false">IF(AND(ISNUMBER(O237),O237-P237&gt;=Q237),O237-P237,Q237)</f>
        <v>546</v>
      </c>
      <c r="S237" s="3" t="n">
        <f aca="false">IF(ISNUMBER(O237),R237/O237-1,"")</f>
        <v>-0.0018281535648994</v>
      </c>
      <c r="T237" s="13" t="n">
        <f aca="false">VLOOKUP(R237,Parámetros!$A$13:$C$16,3,TRUE())</f>
        <v>0</v>
      </c>
      <c r="U237" s="13" t="n">
        <f aca="false">IF(R237&gt;=Parámetros!$B$7,I237,0)</f>
        <v>75</v>
      </c>
      <c r="V237" s="13" t="n">
        <f aca="false">R237*(1-G237)-T237-U237</f>
        <v>394.56</v>
      </c>
      <c r="W237" s="13" t="n">
        <f aca="false">V237-F237</f>
        <v>29.92</v>
      </c>
      <c r="X237" s="2" t="s">
        <v>13542</v>
      </c>
      <c r="Y237" s="2"/>
      <c r="Z237" s="13" t="n">
        <v>481.5</v>
      </c>
      <c r="AA237" s="2" t="s">
        <v>13518</v>
      </c>
    </row>
    <row r="238" customFormat="false" ht="15" hidden="false" customHeight="false" outlineLevel="0" collapsed="false">
      <c r="A238" s="8" t="s">
        <v>3009</v>
      </c>
      <c r="B238" s="10" t="str">
        <f aca="false">'Layout Mercado Libre'!C238</f>
        <v>Tesalon Adulto Tesaperl Benzonatato 100 mg 20 Cápsulas</v>
      </c>
      <c r="C238" s="10" t="str">
        <f aca="false">IFERROR(LEFT('Layout Mercado Libre'!E238,FIND(" &gt; ",'Layout Mercado Libre'!E238)-1),"")</f>
        <v>Salud y Equipamiento Médico</v>
      </c>
      <c r="D238" s="12" t="n">
        <v>146.95</v>
      </c>
      <c r="E238" s="13" t="n">
        <f aca="false">Parámetros!$B$5</f>
        <v>4</v>
      </c>
      <c r="F238" s="13" t="n">
        <f aca="false">D238+E238</f>
        <v>150.95</v>
      </c>
      <c r="G238" s="3" t="n">
        <f aca="false">IF(C238="",Parámetros!$B$9,IFERROR(VLOOKUP(C238,Parámetros!$A$20:$B$23,2,FALSE()),Parámetros!$B$9))</f>
        <v>0.14</v>
      </c>
      <c r="H238" s="14" t="n">
        <v>0.17</v>
      </c>
      <c r="I238" s="12" t="n">
        <v>75</v>
      </c>
      <c r="J238" s="13" t="n">
        <f aca="false">ROUNDUP((F238+Parámetros!$C$13)/(1-G238),0)</f>
        <v>205</v>
      </c>
      <c r="K238" s="13" t="n">
        <f aca="false">ROUNDUP((F238+Parámetros!$C$14)/(1-G238),0)</f>
        <v>211</v>
      </c>
      <c r="L238" s="13" t="n">
        <f aca="false">ROUNDUP((F238+Parámetros!$C$15)/(1-G238),0)</f>
        <v>219</v>
      </c>
      <c r="M238" s="13" t="n">
        <f aca="false">MAX(ROUNDUP((F238+I238)/(1-G238),0),Parámetros!$B$7)</f>
        <v>299</v>
      </c>
      <c r="N238" s="12"/>
      <c r="O238" s="12"/>
      <c r="P238" s="13" t="n">
        <f aca="false">Parámetros!$B$6</f>
        <v>1</v>
      </c>
      <c r="Q238" s="13" t="n">
        <f aca="false">IF(AND(ISNUMBER(O238),O238-P238&gt;=Parámetros!$B$7),M238,IF(J238&lt;Parámetros!$B$13,J238,IF(K238&lt;Parámetros!$B$14,K238,IF(L238&lt;Parámetros!$B$15,L238,M238))))</f>
        <v>219</v>
      </c>
      <c r="R238" s="13" t="n">
        <f aca="false">IF(AND(ISNUMBER(O238),O238-P238&gt;=Q238),O238-P238,Q238)</f>
        <v>219</v>
      </c>
      <c r="S238" s="3" t="str">
        <f aca="false">IF(ISNUMBER(O238),R238/O238-1,"")</f>
        <v/>
      </c>
      <c r="T238" s="13" t="n">
        <f aca="false">VLOOKUP(R238,Parámetros!$A$13:$C$16,3,TRUE())</f>
        <v>37</v>
      </c>
      <c r="U238" s="13" t="n">
        <f aca="false">IF(R238&gt;=Parámetros!$B$7,I238,0)</f>
        <v>0</v>
      </c>
      <c r="V238" s="13" t="n">
        <f aca="false">R238*(1-G238)-T238-U238</f>
        <v>151.34</v>
      </c>
      <c r="W238" s="13" t="n">
        <f aca="false">V238-F238</f>
        <v>0.390000000000015</v>
      </c>
      <c r="X238" s="2" t="s">
        <v>13532</v>
      </c>
      <c r="Y238" s="2"/>
      <c r="Z238" s="13" t="n">
        <v>166.5</v>
      </c>
      <c r="AA238" s="2" t="s">
        <v>13518</v>
      </c>
    </row>
    <row r="239" customFormat="false" ht="15" hidden="false" customHeight="false" outlineLevel="0" collapsed="false">
      <c r="A239" s="8" t="s">
        <v>3021</v>
      </c>
      <c r="B239" s="10" t="str">
        <f aca="false">'Layout Mercado Libre'!C239</f>
        <v>Vick VapoRub Ungüento 12 g Exhibidor 12 Latas</v>
      </c>
      <c r="C239" s="10" t="str">
        <f aca="false">IFERROR(LEFT('Layout Mercado Libre'!E239,FIND(" &gt; ",'Layout Mercado Libre'!E239)-1),"")</f>
        <v>Salud y Equipamiento Médico</v>
      </c>
      <c r="D239" s="12" t="n">
        <v>353.35</v>
      </c>
      <c r="E239" s="13" t="n">
        <f aca="false">Parámetros!$B$5</f>
        <v>4</v>
      </c>
      <c r="F239" s="13" t="n">
        <f aca="false">D239+E239</f>
        <v>357.35</v>
      </c>
      <c r="G239" s="3" t="n">
        <f aca="false">IF(C239="",Parámetros!$B$9,IFERROR(VLOOKUP(C239,Parámetros!$A$20:$B$23,2,FALSE()),Parámetros!$B$9))</f>
        <v>0.14</v>
      </c>
      <c r="H239" s="14" t="n">
        <v>0.22</v>
      </c>
      <c r="I239" s="12" t="n">
        <v>75</v>
      </c>
      <c r="J239" s="13" t="n">
        <f aca="false">ROUNDUP((F239+Parámetros!$C$13)/(1-G239),0)</f>
        <v>445</v>
      </c>
      <c r="K239" s="13" t="n">
        <f aca="false">ROUNDUP((F239+Parámetros!$C$14)/(1-G239),0)</f>
        <v>451</v>
      </c>
      <c r="L239" s="13" t="n">
        <f aca="false">ROUNDUP((F239+Parámetros!$C$15)/(1-G239),0)</f>
        <v>459</v>
      </c>
      <c r="M239" s="13" t="n">
        <f aca="false">MAX(ROUNDUP((F239+I239)/(1-G239),0),Parámetros!$B$7)</f>
        <v>503</v>
      </c>
      <c r="N239" s="12" t="n">
        <v>670.47</v>
      </c>
      <c r="O239" s="12" t="n">
        <v>589.89</v>
      </c>
      <c r="P239" s="13" t="n">
        <f aca="false">Parámetros!$B$6</f>
        <v>1</v>
      </c>
      <c r="Q239" s="13" t="n">
        <f aca="false">IF(AND(ISNUMBER(O239),O239-P239&gt;=Parámetros!$B$7),M239,IF(J239&lt;Parámetros!$B$13,J239,IF(K239&lt;Parámetros!$B$14,K239,IF(L239&lt;Parámetros!$B$15,L239,M239))))</f>
        <v>503</v>
      </c>
      <c r="R239" s="13" t="n">
        <f aca="false">IF(AND(ISNUMBER(O239),O239-P239&gt;=Q239),O239-P239,Q239)</f>
        <v>588.89</v>
      </c>
      <c r="S239" s="3" t="n">
        <f aca="false">IF(ISNUMBER(O239),R239/O239-1,"")</f>
        <v>-0.00169523131431282</v>
      </c>
      <c r="T239" s="13" t="n">
        <f aca="false">VLOOKUP(R239,Parámetros!$A$13:$C$16,3,TRUE())</f>
        <v>0</v>
      </c>
      <c r="U239" s="13" t="n">
        <f aca="false">IF(R239&gt;=Parámetros!$B$7,I239,0)</f>
        <v>75</v>
      </c>
      <c r="V239" s="13" t="n">
        <f aca="false">R239*(1-G239)-T239-U239</f>
        <v>431.4454</v>
      </c>
      <c r="W239" s="13" t="n">
        <f aca="false">V239-F239</f>
        <v>74.0954</v>
      </c>
      <c r="X239" s="2" t="s">
        <v>13620</v>
      </c>
      <c r="Y239" s="2"/>
      <c r="Z239" s="13" t="n">
        <v>116</v>
      </c>
      <c r="AA239" s="2" t="s">
        <v>13526</v>
      </c>
    </row>
    <row r="240" customFormat="false" ht="15" hidden="false" customHeight="false" outlineLevel="0" collapsed="false">
      <c r="A240" s="8" t="s">
        <v>3032</v>
      </c>
      <c r="B240" s="10" t="str">
        <f aca="false">'Layout Mercado Libre'!C240</f>
        <v>Alin Dexametasona 8 mg/2 ml Solución Inyectable 1 Ampolleta</v>
      </c>
      <c r="C240" s="10" t="str">
        <f aca="false">IFERROR(LEFT('Layout Mercado Libre'!E240,FIND(" &gt; ",'Layout Mercado Libre'!E240)-1),"")</f>
        <v>Salud y Equipamiento Médico</v>
      </c>
      <c r="D240" s="12" t="n">
        <v>68.25</v>
      </c>
      <c r="E240" s="13" t="n">
        <f aca="false">Parámetros!$B$5</f>
        <v>4</v>
      </c>
      <c r="F240" s="13" t="n">
        <f aca="false">D240+E240</f>
        <v>72.25</v>
      </c>
      <c r="G240" s="3" t="n">
        <f aca="false">IF(C240="",Parámetros!$B$9,IFERROR(VLOOKUP(C240,Parámetros!$A$20:$B$23,2,FALSE()),Parámetros!$B$9))</f>
        <v>0.14</v>
      </c>
      <c r="H240" s="14" t="n">
        <v>0.05</v>
      </c>
      <c r="I240" s="12" t="n">
        <v>75</v>
      </c>
      <c r="J240" s="13" t="n">
        <f aca="false">ROUNDUP((F240+Parámetros!$C$13)/(1-G240),0)</f>
        <v>114</v>
      </c>
      <c r="K240" s="13" t="n">
        <f aca="false">ROUNDUP((F240+Parámetros!$C$14)/(1-G240),0)</f>
        <v>119</v>
      </c>
      <c r="L240" s="13" t="n">
        <f aca="false">ROUNDUP((F240+Parámetros!$C$15)/(1-G240),0)</f>
        <v>128</v>
      </c>
      <c r="M240" s="13" t="n">
        <f aca="false">MAX(ROUNDUP((F240+I240)/(1-G240),0),Parámetros!$B$7)</f>
        <v>299</v>
      </c>
      <c r="N240" s="12" t="n">
        <v>179.77</v>
      </c>
      <c r="O240" s="12" t="n">
        <v>160</v>
      </c>
      <c r="P240" s="13" t="n">
        <f aca="false">Parámetros!$B$6</f>
        <v>1</v>
      </c>
      <c r="Q240" s="13" t="n">
        <f aca="false">IF(AND(ISNUMBER(O240),O240-P240&gt;=Parámetros!$B$7),M240,IF(J240&lt;Parámetros!$B$13,J240,IF(K240&lt;Parámetros!$B$14,K240,IF(L240&lt;Parámetros!$B$15,L240,M240))))</f>
        <v>119</v>
      </c>
      <c r="R240" s="13" t="n">
        <f aca="false">IF(AND(ISNUMBER(O240),O240-P240&gt;=Q240),O240-P240,Q240)</f>
        <v>159</v>
      </c>
      <c r="S240" s="3" t="n">
        <f aca="false">IF(ISNUMBER(O240),R240/O240-1,"")</f>
        <v>-0.00624999999999998</v>
      </c>
      <c r="T240" s="13" t="n">
        <f aca="false">VLOOKUP(R240,Parámetros!$A$13:$C$16,3,TRUE())</f>
        <v>37</v>
      </c>
      <c r="U240" s="13" t="n">
        <f aca="false">IF(R240&gt;=Parámetros!$B$7,I240,0)</f>
        <v>0</v>
      </c>
      <c r="V240" s="13" t="n">
        <f aca="false">R240*(1-G240)-T240-U240</f>
        <v>99.74</v>
      </c>
      <c r="W240" s="13" t="n">
        <f aca="false">V240-F240</f>
        <v>27.49</v>
      </c>
      <c r="X240" s="2" t="s">
        <v>13621</v>
      </c>
      <c r="Y240" s="2"/>
      <c r="Z240" s="13" t="n">
        <v>75</v>
      </c>
      <c r="AA240" s="2" t="s">
        <v>13512</v>
      </c>
    </row>
    <row r="241" customFormat="false" ht="15" hidden="false" customHeight="false" outlineLevel="0" collapsed="false">
      <c r="A241" s="8" t="s">
        <v>3046</v>
      </c>
      <c r="B241" s="10" t="str">
        <f aca="false">'Layout Mercado Libre'!C241</f>
        <v>Avapena Cloropiramina 25 mg 20 Tabletas</v>
      </c>
      <c r="C241" s="10" t="str">
        <f aca="false">IFERROR(LEFT('Layout Mercado Libre'!E241,FIND(" &gt; ",'Layout Mercado Libre'!E241)-1),"")</f>
        <v>Salud y Equipamiento Médico</v>
      </c>
      <c r="D241" s="12" t="n">
        <v>243.57</v>
      </c>
      <c r="E241" s="13" t="n">
        <f aca="false">Parámetros!$B$5</f>
        <v>4</v>
      </c>
      <c r="F241" s="13" t="n">
        <f aca="false">D241+E241</f>
        <v>247.57</v>
      </c>
      <c r="G241" s="3" t="n">
        <f aca="false">IF(C241="",Parámetros!$B$9,IFERROR(VLOOKUP(C241,Parámetros!$A$20:$B$23,2,FALSE()),Parámetros!$B$9))</f>
        <v>0.14</v>
      </c>
      <c r="H241" s="14" t="n">
        <v>0.17</v>
      </c>
      <c r="I241" s="12" t="n">
        <v>75</v>
      </c>
      <c r="J241" s="13" t="n">
        <f aca="false">ROUNDUP((F241+Parámetros!$C$13)/(1-G241),0)</f>
        <v>317</v>
      </c>
      <c r="K241" s="13" t="n">
        <f aca="false">ROUNDUP((F241+Parámetros!$C$14)/(1-G241),0)</f>
        <v>323</v>
      </c>
      <c r="L241" s="13" t="n">
        <f aca="false">ROUNDUP((F241+Parámetros!$C$15)/(1-G241),0)</f>
        <v>331</v>
      </c>
      <c r="M241" s="13" t="n">
        <f aca="false">MAX(ROUNDUP((F241+I241)/(1-G241),0),Parámetros!$B$7)</f>
        <v>376</v>
      </c>
      <c r="N241" s="12" t="n">
        <v>385.11</v>
      </c>
      <c r="O241" s="12" t="n">
        <v>388.2</v>
      </c>
      <c r="P241" s="13" t="n">
        <f aca="false">Parámetros!$B$6</f>
        <v>1</v>
      </c>
      <c r="Q241" s="13" t="n">
        <f aca="false">IF(AND(ISNUMBER(O241),O241-P241&gt;=Parámetros!$B$7),M241,IF(J241&lt;Parámetros!$B$13,J241,IF(K241&lt;Parámetros!$B$14,K241,IF(L241&lt;Parámetros!$B$15,L241,M241))))</f>
        <v>376</v>
      </c>
      <c r="R241" s="13" t="n">
        <f aca="false">IF(AND(ISNUMBER(O241),O241-P241&gt;=Q241),O241-P241,Q241)</f>
        <v>387.2</v>
      </c>
      <c r="S241" s="3" t="n">
        <f aca="false">IF(ISNUMBER(O241),R241/O241-1,"")</f>
        <v>-0.00257599175682632</v>
      </c>
      <c r="T241" s="13" t="n">
        <f aca="false">VLOOKUP(R241,Parámetros!$A$13:$C$16,3,TRUE())</f>
        <v>0</v>
      </c>
      <c r="U241" s="13" t="n">
        <f aca="false">IF(R241&gt;=Parámetros!$B$7,I241,0)</f>
        <v>75</v>
      </c>
      <c r="V241" s="13" t="n">
        <f aca="false">R241*(1-G241)-T241-U241</f>
        <v>257.992</v>
      </c>
      <c r="W241" s="13" t="n">
        <f aca="false">V241-F241</f>
        <v>10.422</v>
      </c>
      <c r="X241" s="2" t="s">
        <v>13521</v>
      </c>
      <c r="Y241" s="2"/>
      <c r="Z241" s="13" t="n">
        <v>272.04</v>
      </c>
      <c r="AA241" s="2" t="s">
        <v>13504</v>
      </c>
    </row>
    <row r="242" customFormat="false" ht="15" hidden="false" customHeight="false" outlineLevel="0" collapsed="false">
      <c r="A242" s="8" t="s">
        <v>3061</v>
      </c>
      <c r="B242" s="10" t="str">
        <f aca="false">'Layout Mercado Libre'!C242</f>
        <v>Lodestar Losartán Potásico 50 mg 30 Tabletas</v>
      </c>
      <c r="C242" s="10" t="str">
        <f aca="false">IFERROR(LEFT('Layout Mercado Libre'!E242,FIND(" &gt; ",'Layout Mercado Libre'!E242)-1),"")</f>
        <v>Salud y Equipamiento Médico</v>
      </c>
      <c r="D242" s="12" t="n">
        <v>522.72</v>
      </c>
      <c r="E242" s="13" t="n">
        <f aca="false">Parámetros!$B$5</f>
        <v>4</v>
      </c>
      <c r="F242" s="13" t="n">
        <f aca="false">D242+E242</f>
        <v>526.72</v>
      </c>
      <c r="G242" s="3" t="n">
        <f aca="false">IF(C242="",Parámetros!$B$9,IFERROR(VLOOKUP(C242,Parámetros!$A$20:$B$23,2,FALSE()),Parámetros!$B$9))</f>
        <v>0.14</v>
      </c>
      <c r="H242" s="14" t="n">
        <v>0.19</v>
      </c>
      <c r="I242" s="12" t="n">
        <v>75</v>
      </c>
      <c r="J242" s="13" t="n">
        <f aca="false">ROUNDUP((F242+Parámetros!$C$13)/(1-G242),0)</f>
        <v>642</v>
      </c>
      <c r="K242" s="13" t="n">
        <f aca="false">ROUNDUP((F242+Parámetros!$C$14)/(1-G242),0)</f>
        <v>648</v>
      </c>
      <c r="L242" s="13" t="n">
        <f aca="false">ROUNDUP((F242+Parámetros!$C$15)/(1-G242),0)</f>
        <v>656</v>
      </c>
      <c r="M242" s="13" t="n">
        <f aca="false">MAX(ROUNDUP((F242+I242)/(1-G242),0),Parámetros!$B$7)</f>
        <v>700</v>
      </c>
      <c r="N242" s="12" t="n">
        <v>987.27</v>
      </c>
      <c r="O242" s="12" t="n">
        <v>835</v>
      </c>
      <c r="P242" s="13" t="n">
        <f aca="false">Parámetros!$B$6</f>
        <v>1</v>
      </c>
      <c r="Q242" s="13" t="n">
        <f aca="false">IF(AND(ISNUMBER(O242),O242-P242&gt;=Parámetros!$B$7),M242,IF(J242&lt;Parámetros!$B$13,J242,IF(K242&lt;Parámetros!$B$14,K242,IF(L242&lt;Parámetros!$B$15,L242,M242))))</f>
        <v>700</v>
      </c>
      <c r="R242" s="13" t="n">
        <f aca="false">IF(AND(ISNUMBER(O242),O242-P242&gt;=Q242),O242-P242,Q242)</f>
        <v>834</v>
      </c>
      <c r="S242" s="3" t="n">
        <f aca="false">IF(ISNUMBER(O242),R242/O242-1,"")</f>
        <v>-0.00119760479041919</v>
      </c>
      <c r="T242" s="13" t="n">
        <f aca="false">VLOOKUP(R242,Parámetros!$A$13:$C$16,3,TRUE())</f>
        <v>0</v>
      </c>
      <c r="U242" s="13" t="n">
        <f aca="false">IF(R242&gt;=Parámetros!$B$7,I242,0)</f>
        <v>75</v>
      </c>
      <c r="V242" s="13" t="n">
        <f aca="false">R242*(1-G242)-T242-U242</f>
        <v>642.24</v>
      </c>
      <c r="W242" s="13" t="n">
        <f aca="false">V242-F242</f>
        <v>115.52</v>
      </c>
      <c r="X242" s="2" t="s">
        <v>13501</v>
      </c>
      <c r="Y242" s="2"/>
      <c r="Z242" s="13" t="n">
        <v>611.5</v>
      </c>
      <c r="AA242" s="2" t="s">
        <v>13518</v>
      </c>
    </row>
    <row r="243" customFormat="false" ht="15" hidden="false" customHeight="false" outlineLevel="0" collapsed="false">
      <c r="A243" s="8" t="s">
        <v>3072</v>
      </c>
      <c r="B243" s="10" t="str">
        <f aca="false">'Layout Mercado Libre'!C243</f>
        <v>Somazina Citicolina 500 mg 20 Comprimidos Recubiertos</v>
      </c>
      <c r="C243" s="10" t="str">
        <f aca="false">IFERROR(LEFT('Layout Mercado Libre'!E243,FIND(" &gt; ",'Layout Mercado Libre'!E243)-1),"")</f>
        <v>Salud y Equipamiento Médico</v>
      </c>
      <c r="D243" s="12" t="n">
        <v>797.2</v>
      </c>
      <c r="E243" s="13" t="n">
        <f aca="false">Parámetros!$B$5</f>
        <v>4</v>
      </c>
      <c r="F243" s="13" t="n">
        <f aca="false">D243+E243</f>
        <v>801.2</v>
      </c>
      <c r="G243" s="3" t="n">
        <f aca="false">IF(C243="",Parámetros!$B$9,IFERROR(VLOOKUP(C243,Parámetros!$A$20:$B$23,2,FALSE()),Parámetros!$B$9))</f>
        <v>0.14</v>
      </c>
      <c r="H243" s="14" t="n">
        <v>0.17</v>
      </c>
      <c r="I243" s="12" t="n">
        <v>75</v>
      </c>
      <c r="J243" s="13" t="n">
        <f aca="false">ROUNDUP((F243+Parámetros!$C$13)/(1-G243),0)</f>
        <v>961</v>
      </c>
      <c r="K243" s="13" t="n">
        <f aca="false">ROUNDUP((F243+Parámetros!$C$14)/(1-G243),0)</f>
        <v>967</v>
      </c>
      <c r="L243" s="13" t="n">
        <f aca="false">ROUNDUP((F243+Parámetros!$C$15)/(1-G243),0)</f>
        <v>975</v>
      </c>
      <c r="M243" s="13" t="n">
        <f aca="false">MAX(ROUNDUP((F243+I243)/(1-G243),0),Parámetros!$B$7)</f>
        <v>1019</v>
      </c>
      <c r="N243" s="12" t="n">
        <v>1427.4</v>
      </c>
      <c r="O243" s="12" t="n">
        <v>1116.79</v>
      </c>
      <c r="P243" s="13" t="n">
        <f aca="false">Parámetros!$B$6</f>
        <v>1</v>
      </c>
      <c r="Q243" s="13" t="n">
        <f aca="false">IF(AND(ISNUMBER(O243),O243-P243&gt;=Parámetros!$B$7),M243,IF(J243&lt;Parámetros!$B$13,J243,IF(K243&lt;Parámetros!$B$14,K243,IF(L243&lt;Parámetros!$B$15,L243,M243))))</f>
        <v>1019</v>
      </c>
      <c r="R243" s="13" t="n">
        <f aca="false">IF(AND(ISNUMBER(O243),O243-P243&gt;=Q243),O243-P243,Q243)</f>
        <v>1115.79</v>
      </c>
      <c r="S243" s="3" t="n">
        <f aca="false">IF(ISNUMBER(O243),R243/O243-1,"")</f>
        <v>-0.000895423490539837</v>
      </c>
      <c r="T243" s="13" t="n">
        <f aca="false">VLOOKUP(R243,Parámetros!$A$13:$C$16,3,TRUE())</f>
        <v>0</v>
      </c>
      <c r="U243" s="13" t="n">
        <f aca="false">IF(R243&gt;=Parámetros!$B$7,I243,0)</f>
        <v>75</v>
      </c>
      <c r="V243" s="13" t="n">
        <f aca="false">R243*(1-G243)-T243-U243</f>
        <v>884.5794</v>
      </c>
      <c r="W243" s="13" t="n">
        <f aca="false">V243-F243</f>
        <v>83.3793999999999</v>
      </c>
      <c r="X243" s="2" t="s">
        <v>13622</v>
      </c>
      <c r="Y243" s="2"/>
      <c r="Z243" s="13" t="n">
        <v>932</v>
      </c>
      <c r="AA243" s="2" t="s">
        <v>13518</v>
      </c>
    </row>
    <row r="244" customFormat="false" ht="15" hidden="false" customHeight="false" outlineLevel="0" collapsed="false">
      <c r="A244" s="8" t="s">
        <v>3084</v>
      </c>
      <c r="B244" s="10" t="str">
        <f aca="false">'Layout Mercado Libre'!C244</f>
        <v>Ajolotius Jarabe Original con Miel Ajolomiel 250 ml</v>
      </c>
      <c r="C244" s="10" t="str">
        <f aca="false">IFERROR(LEFT('Layout Mercado Libre'!E244,FIND(" &gt; ",'Layout Mercado Libre'!E244)-1),"")</f>
        <v>Salud y Equipamiento Médico</v>
      </c>
      <c r="D244" s="12" t="n">
        <v>39.43</v>
      </c>
      <c r="E244" s="13" t="n">
        <f aca="false">Parámetros!$B$5</f>
        <v>4</v>
      </c>
      <c r="F244" s="13" t="n">
        <f aca="false">D244+E244</f>
        <v>43.43</v>
      </c>
      <c r="G244" s="3" t="n">
        <f aca="false">IF(C244="",Parámetros!$B$9,IFERROR(VLOOKUP(C244,Parámetros!$A$20:$B$23,2,FALSE()),Parámetros!$B$9))</f>
        <v>0.14</v>
      </c>
      <c r="H244" s="14" t="n">
        <v>0.35</v>
      </c>
      <c r="I244" s="12" t="n">
        <v>75</v>
      </c>
      <c r="J244" s="13" t="n">
        <f aca="false">ROUNDUP((F244+Parámetros!$C$13)/(1-G244),0)</f>
        <v>80</v>
      </c>
      <c r="K244" s="13" t="n">
        <f aca="false">ROUNDUP((F244+Parámetros!$C$14)/(1-G244),0)</f>
        <v>86</v>
      </c>
      <c r="L244" s="13" t="n">
        <f aca="false">ROUNDUP((F244+Parámetros!$C$15)/(1-G244),0)</f>
        <v>94</v>
      </c>
      <c r="M244" s="13" t="n">
        <f aca="false">MAX(ROUNDUP((F244+I244)/(1-G244),0),Parámetros!$B$7)</f>
        <v>299</v>
      </c>
      <c r="N244" s="12" t="n">
        <v>127.11</v>
      </c>
      <c r="O244" s="12" t="n">
        <v>76.08</v>
      </c>
      <c r="P244" s="13" t="n">
        <f aca="false">Parámetros!$B$6</f>
        <v>1</v>
      </c>
      <c r="Q244" s="13" t="n">
        <f aca="false">IF(AND(ISNUMBER(O244),O244-P244&gt;=Parámetros!$B$7),M244,IF(J244&lt;Parámetros!$B$13,J244,IF(K244&lt;Parámetros!$B$14,K244,IF(L244&lt;Parámetros!$B$15,L244,M244))))</f>
        <v>80</v>
      </c>
      <c r="R244" s="13" t="n">
        <f aca="false">IF(AND(ISNUMBER(O244),O244-P244&gt;=Q244),O244-P244,Q244)</f>
        <v>80</v>
      </c>
      <c r="S244" s="3" t="n">
        <f aca="false">IF(ISNUMBER(O244),R244/O244-1,"")</f>
        <v>0.0515247108307046</v>
      </c>
      <c r="T244" s="13" t="n">
        <f aca="false">VLOOKUP(R244,Parámetros!$A$13:$C$16,3,TRUE())</f>
        <v>25</v>
      </c>
      <c r="U244" s="13" t="n">
        <f aca="false">IF(R244&gt;=Parámetros!$B$7,I244,0)</f>
        <v>0</v>
      </c>
      <c r="V244" s="13" t="n">
        <f aca="false">R244*(1-G244)-T244-U244</f>
        <v>43.8</v>
      </c>
      <c r="W244" s="13" t="n">
        <f aca="false">V244-F244</f>
        <v>0.369999999999997</v>
      </c>
      <c r="X244" s="2" t="s">
        <v>13580</v>
      </c>
      <c r="Y244" s="2"/>
      <c r="Z244" s="13"/>
      <c r="AA244" s="2"/>
    </row>
    <row r="245" customFormat="false" ht="15" hidden="false" customHeight="false" outlineLevel="0" collapsed="false">
      <c r="A245" s="8" t="s">
        <v>3098</v>
      </c>
      <c r="B245" s="10" t="str">
        <f aca="false">'Layout Mercado Libre'!C245</f>
        <v>Tempra Paracetamol 500 mg 10 Tabletas</v>
      </c>
      <c r="C245" s="10" t="str">
        <f aca="false">IFERROR(LEFT('Layout Mercado Libre'!E245,FIND(" &gt; ",'Layout Mercado Libre'!E245)-1),"")</f>
        <v>Salud y Equipamiento Médico</v>
      </c>
      <c r="D245" s="12" t="n">
        <v>50.08</v>
      </c>
      <c r="E245" s="13" t="n">
        <f aca="false">Parámetros!$B$5</f>
        <v>4</v>
      </c>
      <c r="F245" s="13" t="n">
        <f aca="false">D245+E245</f>
        <v>54.08</v>
      </c>
      <c r="G245" s="3" t="n">
        <f aca="false">IF(C245="",Parámetros!$B$9,IFERROR(VLOOKUP(C245,Parámetros!$A$20:$B$23,2,FALSE()),Parámetros!$B$9))</f>
        <v>0.14</v>
      </c>
      <c r="H245" s="14" t="n">
        <v>0.14</v>
      </c>
      <c r="I245" s="12" t="n">
        <v>75</v>
      </c>
      <c r="J245" s="13" t="n">
        <f aca="false">ROUNDUP((F245+Parámetros!$C$13)/(1-G245),0)</f>
        <v>92</v>
      </c>
      <c r="K245" s="13" t="n">
        <f aca="false">ROUNDUP((F245+Parámetros!$C$14)/(1-G245),0)</f>
        <v>98</v>
      </c>
      <c r="L245" s="13" t="n">
        <f aca="false">ROUNDUP((F245+Parámetros!$C$15)/(1-G245),0)</f>
        <v>106</v>
      </c>
      <c r="M245" s="13" t="n">
        <f aca="false">MAX(ROUNDUP((F245+I245)/(1-G245),0),Parámetros!$B$7)</f>
        <v>299</v>
      </c>
      <c r="N245" s="12" t="n">
        <v>94.95</v>
      </c>
      <c r="O245" s="12" t="n">
        <v>50.3</v>
      </c>
      <c r="P245" s="13" t="n">
        <f aca="false">Parámetros!$B$6</f>
        <v>1</v>
      </c>
      <c r="Q245" s="13" t="n">
        <f aca="false">IF(AND(ISNUMBER(O245),O245-P245&gt;=Parámetros!$B$7),M245,IF(J245&lt;Parámetros!$B$13,J245,IF(K245&lt;Parámetros!$B$14,K245,IF(L245&lt;Parámetros!$B$15,L245,M245))))</f>
        <v>92</v>
      </c>
      <c r="R245" s="13" t="n">
        <f aca="false">IF(AND(ISNUMBER(O245),O245-P245&gt;=Q245),O245-P245,Q245)</f>
        <v>92</v>
      </c>
      <c r="S245" s="3" t="n">
        <f aca="false">IF(ISNUMBER(O245),R245/O245-1,"")</f>
        <v>0.829025844930418</v>
      </c>
      <c r="T245" s="13" t="n">
        <f aca="false">VLOOKUP(R245,Parámetros!$A$13:$C$16,3,TRUE())</f>
        <v>25</v>
      </c>
      <c r="U245" s="13" t="n">
        <f aca="false">IF(R245&gt;=Parámetros!$B$7,I245,0)</f>
        <v>0</v>
      </c>
      <c r="V245" s="13" t="n">
        <f aca="false">R245*(1-G245)-T245-U245</f>
        <v>54.12</v>
      </c>
      <c r="W245" s="13" t="n">
        <f aca="false">V245-F245</f>
        <v>0.0400000000000063</v>
      </c>
      <c r="X245" s="2" t="s">
        <v>13533</v>
      </c>
      <c r="Y245" s="2"/>
      <c r="Z245" s="13" t="n">
        <v>73.5</v>
      </c>
      <c r="AA245" s="2" t="s">
        <v>13518</v>
      </c>
    </row>
    <row r="246" customFormat="false" ht="15" hidden="false" customHeight="false" outlineLevel="0" collapsed="false">
      <c r="A246" s="8" t="s">
        <v>3110</v>
      </c>
      <c r="B246" s="10" t="str">
        <f aca="false">'Layout Mercado Libre'!C246</f>
        <v>Fitoestimulina Crema Tópica 30 g</v>
      </c>
      <c r="C246" s="10" t="str">
        <f aca="false">IFERROR(LEFT('Layout Mercado Libre'!E246,FIND(" &gt; ",'Layout Mercado Libre'!E246)-1),"")</f>
        <v>Salud y Equipamiento Médico</v>
      </c>
      <c r="D246" s="12" t="n">
        <v>278.4</v>
      </c>
      <c r="E246" s="13" t="n">
        <f aca="false">Parámetros!$B$5</f>
        <v>4</v>
      </c>
      <c r="F246" s="13" t="n">
        <f aca="false">D246+E246</f>
        <v>282.4</v>
      </c>
      <c r="G246" s="3" t="n">
        <f aca="false">IF(C246="",Parámetros!$B$9,IFERROR(VLOOKUP(C246,Parámetros!$A$20:$B$23,2,FALSE()),Parámetros!$B$9))</f>
        <v>0.14</v>
      </c>
      <c r="H246" s="14" t="n">
        <v>0.08</v>
      </c>
      <c r="I246" s="12" t="n">
        <v>75</v>
      </c>
      <c r="J246" s="13" t="n">
        <f aca="false">ROUNDUP((F246+Parámetros!$C$13)/(1-G246),0)</f>
        <v>358</v>
      </c>
      <c r="K246" s="13" t="n">
        <f aca="false">ROUNDUP((F246+Parámetros!$C$14)/(1-G246),0)</f>
        <v>364</v>
      </c>
      <c r="L246" s="13" t="n">
        <f aca="false">ROUNDUP((F246+Parámetros!$C$15)/(1-G246),0)</f>
        <v>372</v>
      </c>
      <c r="M246" s="13" t="n">
        <f aca="false">MAX(ROUNDUP((F246+I246)/(1-G246),0),Parámetros!$B$7)</f>
        <v>416</v>
      </c>
      <c r="N246" s="12" t="n">
        <v>608.74</v>
      </c>
      <c r="O246" s="12" t="n">
        <v>439</v>
      </c>
      <c r="P246" s="13" t="n">
        <f aca="false">Parámetros!$B$6</f>
        <v>1</v>
      </c>
      <c r="Q246" s="13" t="n">
        <f aca="false">IF(AND(ISNUMBER(O246),O246-P246&gt;=Parámetros!$B$7),M246,IF(J246&lt;Parámetros!$B$13,J246,IF(K246&lt;Parámetros!$B$14,K246,IF(L246&lt;Parámetros!$B$15,L246,M246))))</f>
        <v>416</v>
      </c>
      <c r="R246" s="13" t="n">
        <f aca="false">IF(AND(ISNUMBER(O246),O246-P246&gt;=Q246),O246-P246,Q246)</f>
        <v>438</v>
      </c>
      <c r="S246" s="3" t="n">
        <f aca="false">IF(ISNUMBER(O246),R246/O246-1,"")</f>
        <v>-0.00227790432801822</v>
      </c>
      <c r="T246" s="13" t="n">
        <f aca="false">VLOOKUP(R246,Parámetros!$A$13:$C$16,3,TRUE())</f>
        <v>0</v>
      </c>
      <c r="U246" s="13" t="n">
        <f aca="false">IF(R246&gt;=Parámetros!$B$7,I246,0)</f>
        <v>75</v>
      </c>
      <c r="V246" s="13" t="n">
        <f aca="false">R246*(1-G246)-T246-U246</f>
        <v>301.68</v>
      </c>
      <c r="W246" s="13" t="n">
        <f aca="false">V246-F246</f>
        <v>19.28</v>
      </c>
      <c r="X246" s="2" t="s">
        <v>13582</v>
      </c>
      <c r="Y246" s="2"/>
      <c r="Z246" s="13" t="n">
        <v>577.5</v>
      </c>
      <c r="AA246" s="2" t="s">
        <v>13518</v>
      </c>
    </row>
    <row r="247" customFormat="false" ht="15" hidden="false" customHeight="false" outlineLevel="0" collapsed="false">
      <c r="A247" s="8" t="s">
        <v>3120</v>
      </c>
      <c r="B247" s="10" t="str">
        <f aca="false">'Layout Mercado Libre'!C247</f>
        <v>Fabroven 150/150/100 mg Extracto de Ruscus 30 Cápsulas</v>
      </c>
      <c r="C247" s="10" t="str">
        <f aca="false">IFERROR(LEFT('Layout Mercado Libre'!E247,FIND(" &gt; ",'Layout Mercado Libre'!E247)-1),"")</f>
        <v>Salud y Equipamiento Médico</v>
      </c>
      <c r="D247" s="12" t="n">
        <v>575.27</v>
      </c>
      <c r="E247" s="13" t="n">
        <f aca="false">Parámetros!$B$5</f>
        <v>4</v>
      </c>
      <c r="F247" s="13" t="n">
        <f aca="false">D247+E247</f>
        <v>579.27</v>
      </c>
      <c r="G247" s="3" t="n">
        <f aca="false">IF(C247="",Parámetros!$B$9,IFERROR(VLOOKUP(C247,Parámetros!$A$20:$B$23,2,FALSE()),Parámetros!$B$9))</f>
        <v>0.14</v>
      </c>
      <c r="H247" s="14" t="n">
        <v>0.19</v>
      </c>
      <c r="I247" s="12" t="n">
        <v>75</v>
      </c>
      <c r="J247" s="13" t="n">
        <f aca="false">ROUNDUP((F247+Parámetros!$C$13)/(1-G247),0)</f>
        <v>703</v>
      </c>
      <c r="K247" s="13" t="n">
        <f aca="false">ROUNDUP((F247+Parámetros!$C$14)/(1-G247),0)</f>
        <v>709</v>
      </c>
      <c r="L247" s="13" t="n">
        <f aca="false">ROUNDUP((F247+Parámetros!$C$15)/(1-G247),0)</f>
        <v>717</v>
      </c>
      <c r="M247" s="13" t="n">
        <f aca="false">MAX(ROUNDUP((F247+I247)/(1-G247),0),Parámetros!$B$7)</f>
        <v>761</v>
      </c>
      <c r="N247" s="12"/>
      <c r="O247" s="12"/>
      <c r="P247" s="13" t="n">
        <f aca="false">Parámetros!$B$6</f>
        <v>1</v>
      </c>
      <c r="Q247" s="13" t="n">
        <f aca="false">IF(AND(ISNUMBER(O247),O247-P247&gt;=Parámetros!$B$7),M247,IF(J247&lt;Parámetros!$B$13,J247,IF(K247&lt;Parámetros!$B$14,K247,IF(L247&lt;Parámetros!$B$15,L247,M247))))</f>
        <v>761</v>
      </c>
      <c r="R247" s="13" t="n">
        <f aca="false">IF(AND(ISNUMBER(O247),O247-P247&gt;=Q247),O247-P247,Q247)</f>
        <v>761</v>
      </c>
      <c r="S247" s="3" t="str">
        <f aca="false">IF(ISNUMBER(O247),R247/O247-1,"")</f>
        <v/>
      </c>
      <c r="T247" s="13" t="n">
        <f aca="false">VLOOKUP(R247,Parámetros!$A$13:$C$16,3,TRUE())</f>
        <v>0</v>
      </c>
      <c r="U247" s="13" t="n">
        <f aca="false">IF(R247&gt;=Parámetros!$B$7,I247,0)</f>
        <v>75</v>
      </c>
      <c r="V247" s="13" t="n">
        <f aca="false">R247*(1-G247)-T247-U247</f>
        <v>579.46</v>
      </c>
      <c r="W247" s="13" t="n">
        <f aca="false">V247-F247</f>
        <v>0.190000000000055</v>
      </c>
      <c r="X247" s="2" t="s">
        <v>13514</v>
      </c>
      <c r="Y247" s="2"/>
      <c r="Z247" s="13" t="n">
        <v>746</v>
      </c>
      <c r="AA247" s="2" t="s">
        <v>13537</v>
      </c>
    </row>
    <row r="248" customFormat="false" ht="15" hidden="false" customHeight="false" outlineLevel="0" collapsed="false">
      <c r="A248" s="8" t="s">
        <v>3130</v>
      </c>
      <c r="B248" s="10" t="str">
        <f aca="false">'Layout Mercado Libre'!C248</f>
        <v>Next Tabs Antigripal 10 Tabletas</v>
      </c>
      <c r="C248" s="10" t="str">
        <f aca="false">IFERROR(LEFT('Layout Mercado Libre'!E248,FIND(" &gt; ",'Layout Mercado Libre'!E248)-1),"")</f>
        <v>Salud y Equipamiento Médico</v>
      </c>
      <c r="D248" s="12" t="n">
        <v>22.5</v>
      </c>
      <c r="E248" s="13" t="n">
        <f aca="false">Parámetros!$B$5</f>
        <v>4</v>
      </c>
      <c r="F248" s="13" t="n">
        <f aca="false">D248+E248</f>
        <v>26.5</v>
      </c>
      <c r="G248" s="3" t="n">
        <f aca="false">IF(C248="",Parámetros!$B$9,IFERROR(VLOOKUP(C248,Parámetros!$A$20:$B$23,2,FALSE()),Parámetros!$B$9))</f>
        <v>0.14</v>
      </c>
      <c r="H248" s="14" t="n">
        <v>0.14</v>
      </c>
      <c r="I248" s="12" t="n">
        <v>75</v>
      </c>
      <c r="J248" s="13" t="n">
        <f aca="false">ROUNDUP((F248+Parámetros!$C$13)/(1-G248),0)</f>
        <v>60</v>
      </c>
      <c r="K248" s="13" t="n">
        <f aca="false">ROUNDUP((F248+Parámetros!$C$14)/(1-G248),0)</f>
        <v>66</v>
      </c>
      <c r="L248" s="13" t="n">
        <f aca="false">ROUNDUP((F248+Parámetros!$C$15)/(1-G248),0)</f>
        <v>74</v>
      </c>
      <c r="M248" s="13" t="n">
        <f aca="false">MAX(ROUNDUP((F248+I248)/(1-G248),0),Parámetros!$B$7)</f>
        <v>299</v>
      </c>
      <c r="N248" s="12" t="n">
        <v>63.95</v>
      </c>
      <c r="O248" s="12" t="n">
        <v>33.26</v>
      </c>
      <c r="P248" s="13" t="n">
        <f aca="false">Parámetros!$B$6</f>
        <v>1</v>
      </c>
      <c r="Q248" s="13" t="n">
        <f aca="false">IF(AND(ISNUMBER(O248),O248-P248&gt;=Parámetros!$B$7),M248,IF(J248&lt;Parámetros!$B$13,J248,IF(K248&lt;Parámetros!$B$14,K248,IF(L248&lt;Parámetros!$B$15,L248,M248))))</f>
        <v>60</v>
      </c>
      <c r="R248" s="13" t="n">
        <f aca="false">IF(AND(ISNUMBER(O248),O248-P248&gt;=Q248),O248-P248,Q248)</f>
        <v>60</v>
      </c>
      <c r="S248" s="3" t="n">
        <f aca="false">IF(ISNUMBER(O248),R248/O248-1,"")</f>
        <v>0.803968731208659</v>
      </c>
      <c r="T248" s="13" t="n">
        <f aca="false">VLOOKUP(R248,Parámetros!$A$13:$C$16,3,TRUE())</f>
        <v>25</v>
      </c>
      <c r="U248" s="13" t="n">
        <f aca="false">IF(R248&gt;=Parámetros!$B$7,I248,0)</f>
        <v>0</v>
      </c>
      <c r="V248" s="13" t="n">
        <f aca="false">R248*(1-G248)-T248-U248</f>
        <v>26.6</v>
      </c>
      <c r="W248" s="13" t="n">
        <f aca="false">V248-F248</f>
        <v>0.100000000000001</v>
      </c>
      <c r="X248" s="2" t="s">
        <v>13533</v>
      </c>
      <c r="Y248" s="2"/>
      <c r="Z248" s="13" t="n">
        <v>39</v>
      </c>
      <c r="AA248" s="2" t="s">
        <v>13504</v>
      </c>
    </row>
    <row r="249" customFormat="false" ht="15" hidden="false" customHeight="false" outlineLevel="0" collapsed="false">
      <c r="A249" s="8" t="s">
        <v>3144</v>
      </c>
      <c r="B249" s="10" t="str">
        <f aca="false">'Layout Mercado Libre'!C249</f>
        <v>Lomotil Loperamida 2 mg 8 Tabletas</v>
      </c>
      <c r="C249" s="10" t="str">
        <f aca="false">IFERROR(LEFT('Layout Mercado Libre'!E249,FIND(" &gt; ",'Layout Mercado Libre'!E249)-1),"")</f>
        <v>Salud y Equipamiento Médico</v>
      </c>
      <c r="D249" s="12" t="n">
        <v>143.87</v>
      </c>
      <c r="E249" s="13" t="n">
        <f aca="false">Parámetros!$B$5</f>
        <v>4</v>
      </c>
      <c r="F249" s="13" t="n">
        <f aca="false">D249+E249</f>
        <v>147.87</v>
      </c>
      <c r="G249" s="3" t="n">
        <f aca="false">IF(C249="",Parámetros!$B$9,IFERROR(VLOOKUP(C249,Parámetros!$A$20:$B$23,2,FALSE()),Parámetros!$B$9))</f>
        <v>0.14</v>
      </c>
      <c r="H249" s="14" t="n">
        <v>0.14</v>
      </c>
      <c r="I249" s="12" t="n">
        <v>75</v>
      </c>
      <c r="J249" s="13" t="n">
        <f aca="false">ROUNDUP((F249+Parámetros!$C$13)/(1-G249),0)</f>
        <v>202</v>
      </c>
      <c r="K249" s="13" t="n">
        <f aca="false">ROUNDUP((F249+Parámetros!$C$14)/(1-G249),0)</f>
        <v>207</v>
      </c>
      <c r="L249" s="13" t="n">
        <f aca="false">ROUNDUP((F249+Parámetros!$C$15)/(1-G249),0)</f>
        <v>215</v>
      </c>
      <c r="M249" s="13" t="n">
        <f aca="false">MAX(ROUNDUP((F249+I249)/(1-G249),0),Parámetros!$B$7)</f>
        <v>299</v>
      </c>
      <c r="N249" s="12" t="n">
        <v>238.14</v>
      </c>
      <c r="O249" s="12" t="n">
        <v>195.05</v>
      </c>
      <c r="P249" s="13" t="n">
        <f aca="false">Parámetros!$B$6</f>
        <v>1</v>
      </c>
      <c r="Q249" s="13" t="n">
        <f aca="false">IF(AND(ISNUMBER(O249),O249-P249&gt;=Parámetros!$B$7),M249,IF(J249&lt;Parámetros!$B$13,J249,IF(K249&lt;Parámetros!$B$14,K249,IF(L249&lt;Parámetros!$B$15,L249,M249))))</f>
        <v>215</v>
      </c>
      <c r="R249" s="13" t="n">
        <f aca="false">IF(AND(ISNUMBER(O249),O249-P249&gt;=Q249),O249-P249,Q249)</f>
        <v>215</v>
      </c>
      <c r="S249" s="3" t="n">
        <f aca="false">IF(ISNUMBER(O249),R249/O249-1,"")</f>
        <v>0.102281466290695</v>
      </c>
      <c r="T249" s="13" t="n">
        <f aca="false">VLOOKUP(R249,Parámetros!$A$13:$C$16,3,TRUE())</f>
        <v>37</v>
      </c>
      <c r="U249" s="13" t="n">
        <f aca="false">IF(R249&gt;=Parámetros!$B$7,I249,0)</f>
        <v>0</v>
      </c>
      <c r="V249" s="13" t="n">
        <f aca="false">R249*(1-G249)-T249-U249</f>
        <v>147.9</v>
      </c>
      <c r="W249" s="13" t="n">
        <f aca="false">V249-F249</f>
        <v>0.0300000000000011</v>
      </c>
      <c r="X249" s="2" t="s">
        <v>13623</v>
      </c>
      <c r="Y249" s="2"/>
      <c r="Z249" s="13" t="n">
        <v>156</v>
      </c>
      <c r="AA249" s="2" t="s">
        <v>13504</v>
      </c>
    </row>
    <row r="250" customFormat="false" ht="15" hidden="false" customHeight="false" outlineLevel="0" collapsed="false">
      <c r="A250" s="8" t="s">
        <v>3156</v>
      </c>
      <c r="B250" s="10" t="str">
        <f aca="false">'Layout Mercado Libre'!C250</f>
        <v>Recoverón N Ungüento Acexamato Neomicina 40 g</v>
      </c>
      <c r="C250" s="10" t="str">
        <f aca="false">IFERROR(LEFT('Layout Mercado Libre'!E250,FIND(" &gt; ",'Layout Mercado Libre'!E250)-1),"")</f>
        <v>Salud y Equipamiento Médico</v>
      </c>
      <c r="D250" s="12" t="n">
        <v>456.56</v>
      </c>
      <c r="E250" s="13" t="n">
        <f aca="false">Parámetros!$B$5</f>
        <v>4</v>
      </c>
      <c r="F250" s="13" t="n">
        <f aca="false">D250+E250</f>
        <v>460.56</v>
      </c>
      <c r="G250" s="3" t="n">
        <f aca="false">IF(C250="",Parámetros!$B$9,IFERROR(VLOOKUP(C250,Parámetros!$A$20:$B$23,2,FALSE()),Parámetros!$B$9))</f>
        <v>0.14</v>
      </c>
      <c r="H250" s="14" t="n">
        <v>0.1</v>
      </c>
      <c r="I250" s="12" t="n">
        <v>75</v>
      </c>
      <c r="J250" s="13" t="n">
        <f aca="false">ROUNDUP((F250+Parámetros!$C$13)/(1-G250),0)</f>
        <v>565</v>
      </c>
      <c r="K250" s="13" t="n">
        <f aca="false">ROUNDUP((F250+Parámetros!$C$14)/(1-G250),0)</f>
        <v>571</v>
      </c>
      <c r="L250" s="13" t="n">
        <f aca="false">ROUNDUP((F250+Parámetros!$C$15)/(1-G250),0)</f>
        <v>579</v>
      </c>
      <c r="M250" s="13" t="n">
        <f aca="false">MAX(ROUNDUP((F250+I250)/(1-G250),0),Parámetros!$B$7)</f>
        <v>623</v>
      </c>
      <c r="N250" s="12" t="n">
        <v>688.76</v>
      </c>
      <c r="O250" s="12" t="n">
        <v>498</v>
      </c>
      <c r="P250" s="13" t="n">
        <f aca="false">Parámetros!$B$6</f>
        <v>1</v>
      </c>
      <c r="Q250" s="13" t="n">
        <f aca="false">IF(AND(ISNUMBER(O250),O250-P250&gt;=Parámetros!$B$7),M250,IF(J250&lt;Parámetros!$B$13,J250,IF(K250&lt;Parámetros!$B$14,K250,IF(L250&lt;Parámetros!$B$15,L250,M250))))</f>
        <v>623</v>
      </c>
      <c r="R250" s="13" t="n">
        <f aca="false">IF(AND(ISNUMBER(O250),O250-P250&gt;=Q250),O250-P250,Q250)</f>
        <v>623</v>
      </c>
      <c r="S250" s="3" t="n">
        <f aca="false">IF(ISNUMBER(O250),R250/O250-1,"")</f>
        <v>0.251004016064257</v>
      </c>
      <c r="T250" s="13" t="n">
        <f aca="false">VLOOKUP(R250,Parámetros!$A$13:$C$16,3,TRUE())</f>
        <v>0</v>
      </c>
      <c r="U250" s="13" t="n">
        <f aca="false">IF(R250&gt;=Parámetros!$B$7,I250,0)</f>
        <v>75</v>
      </c>
      <c r="V250" s="13" t="n">
        <f aca="false">R250*(1-G250)-T250-U250</f>
        <v>460.78</v>
      </c>
      <c r="W250" s="13" t="n">
        <f aca="false">V250-F250</f>
        <v>0.21999999999997</v>
      </c>
      <c r="X250" s="2" t="s">
        <v>13601</v>
      </c>
      <c r="Y250" s="2"/>
      <c r="Z250" s="13" t="n">
        <v>499</v>
      </c>
      <c r="AA250" s="2" t="s">
        <v>13518</v>
      </c>
    </row>
    <row r="251" customFormat="false" ht="15" hidden="false" customHeight="false" outlineLevel="0" collapsed="false">
      <c r="A251" s="8" t="s">
        <v>3167</v>
      </c>
      <c r="B251" s="10" t="str">
        <f aca="false">'Layout Mercado Libre'!C251</f>
        <v>Cuerpo Amarillo Fuerte Progesterona 50 mg/2 ml 6 Ampolletas</v>
      </c>
      <c r="C251" s="10" t="str">
        <f aca="false">IFERROR(LEFT('Layout Mercado Libre'!E251,FIND(" &gt; ",'Layout Mercado Libre'!E251)-1),"")</f>
        <v>Salud y Equipamiento Médico</v>
      </c>
      <c r="D251" s="12" t="n">
        <v>677.16</v>
      </c>
      <c r="E251" s="13" t="n">
        <f aca="false">Parámetros!$B$5</f>
        <v>4</v>
      </c>
      <c r="F251" s="13" t="n">
        <f aca="false">D251+E251</f>
        <v>681.16</v>
      </c>
      <c r="G251" s="3" t="n">
        <f aca="false">IF(C251="",Parámetros!$B$9,IFERROR(VLOOKUP(C251,Parámetros!$A$20:$B$23,2,FALSE()),Parámetros!$B$9))</f>
        <v>0.14</v>
      </c>
      <c r="H251" s="14" t="n">
        <v>0.15</v>
      </c>
      <c r="I251" s="12" t="n">
        <v>75</v>
      </c>
      <c r="J251" s="13" t="n">
        <f aca="false">ROUNDUP((F251+Parámetros!$C$13)/(1-G251),0)</f>
        <v>822</v>
      </c>
      <c r="K251" s="13" t="n">
        <f aca="false">ROUNDUP((F251+Parámetros!$C$14)/(1-G251),0)</f>
        <v>827</v>
      </c>
      <c r="L251" s="13" t="n">
        <f aca="false">ROUNDUP((F251+Parámetros!$C$15)/(1-G251),0)</f>
        <v>836</v>
      </c>
      <c r="M251" s="13" t="n">
        <f aca="false">MAX(ROUNDUP((F251+I251)/(1-G251),0),Parámetros!$B$7)</f>
        <v>880</v>
      </c>
      <c r="N251" s="12" t="n">
        <v>1262.25</v>
      </c>
      <c r="O251" s="12" t="n">
        <v>999</v>
      </c>
      <c r="P251" s="13" t="n">
        <f aca="false">Parámetros!$B$6</f>
        <v>1</v>
      </c>
      <c r="Q251" s="13" t="n">
        <f aca="false">IF(AND(ISNUMBER(O251),O251-P251&gt;=Parámetros!$B$7),M251,IF(J251&lt;Parámetros!$B$13,J251,IF(K251&lt;Parámetros!$B$14,K251,IF(L251&lt;Parámetros!$B$15,L251,M251))))</f>
        <v>880</v>
      </c>
      <c r="R251" s="13" t="n">
        <f aca="false">IF(AND(ISNUMBER(O251),O251-P251&gt;=Q251),O251-P251,Q251)</f>
        <v>998</v>
      </c>
      <c r="S251" s="3" t="n">
        <f aca="false">IF(ISNUMBER(O251),R251/O251-1,"")</f>
        <v>-0.00100100100100098</v>
      </c>
      <c r="T251" s="13" t="n">
        <f aca="false">VLOOKUP(R251,Parámetros!$A$13:$C$16,3,TRUE())</f>
        <v>0</v>
      </c>
      <c r="U251" s="13" t="n">
        <f aca="false">IF(R251&gt;=Parámetros!$B$7,I251,0)</f>
        <v>75</v>
      </c>
      <c r="V251" s="13" t="n">
        <f aca="false">R251*(1-G251)-T251-U251</f>
        <v>783.28</v>
      </c>
      <c r="W251" s="13" t="n">
        <f aca="false">V251-F251</f>
        <v>102.12</v>
      </c>
      <c r="X251" s="2" t="s">
        <v>13559</v>
      </c>
      <c r="Y251" s="2"/>
      <c r="Z251" s="13" t="n">
        <v>890</v>
      </c>
      <c r="AA251" s="2" t="s">
        <v>13523</v>
      </c>
    </row>
    <row r="252" customFormat="false" ht="15" hidden="false" customHeight="false" outlineLevel="0" collapsed="false">
      <c r="A252" s="8" t="s">
        <v>3180</v>
      </c>
      <c r="B252" s="10" t="str">
        <f aca="false">'Layout Mercado Libre'!C252</f>
        <v>Desenfriol-ito Plus Antigripal Masticable 24 Tabletas</v>
      </c>
      <c r="C252" s="10" t="str">
        <f aca="false">IFERROR(LEFT('Layout Mercado Libre'!E252,FIND(" &gt; ",'Layout Mercado Libre'!E252)-1),"")</f>
        <v>Salud y Equipamiento Médico</v>
      </c>
      <c r="D252" s="12" t="n">
        <v>56.42</v>
      </c>
      <c r="E252" s="13" t="n">
        <f aca="false">Parámetros!$B$5</f>
        <v>4</v>
      </c>
      <c r="F252" s="13" t="n">
        <f aca="false">D252+E252</f>
        <v>60.42</v>
      </c>
      <c r="G252" s="3" t="n">
        <f aca="false">IF(C252="",Parámetros!$B$9,IFERROR(VLOOKUP(C252,Parámetros!$A$20:$B$23,2,FALSE()),Parámetros!$B$9))</f>
        <v>0.14</v>
      </c>
      <c r="H252" s="14" t="n">
        <v>0.17</v>
      </c>
      <c r="I252" s="12" t="n">
        <v>75</v>
      </c>
      <c r="J252" s="13" t="n">
        <f aca="false">ROUNDUP((F252+Parámetros!$C$13)/(1-G252),0)</f>
        <v>100</v>
      </c>
      <c r="K252" s="13" t="n">
        <f aca="false">ROUNDUP((F252+Parámetros!$C$14)/(1-G252),0)</f>
        <v>106</v>
      </c>
      <c r="L252" s="13" t="n">
        <f aca="false">ROUNDUP((F252+Parámetros!$C$15)/(1-G252),0)</f>
        <v>114</v>
      </c>
      <c r="M252" s="13" t="n">
        <f aca="false">MAX(ROUNDUP((F252+I252)/(1-G252),0),Parámetros!$B$7)</f>
        <v>299</v>
      </c>
      <c r="N252" s="12" t="n">
        <v>119.07</v>
      </c>
      <c r="O252" s="12" t="n">
        <v>68</v>
      </c>
      <c r="P252" s="13" t="n">
        <f aca="false">Parámetros!$B$6</f>
        <v>1</v>
      </c>
      <c r="Q252" s="13" t="n">
        <f aca="false">IF(AND(ISNUMBER(O252),O252-P252&gt;=Parámetros!$B$7),M252,IF(J252&lt;Parámetros!$B$13,J252,IF(K252&lt;Parámetros!$B$14,K252,IF(L252&lt;Parámetros!$B$15,L252,M252))))</f>
        <v>106</v>
      </c>
      <c r="R252" s="13" t="n">
        <f aca="false">IF(AND(ISNUMBER(O252),O252-P252&gt;=Q252),O252-P252,Q252)</f>
        <v>106</v>
      </c>
      <c r="S252" s="3" t="n">
        <f aca="false">IF(ISNUMBER(O252),R252/O252-1,"")</f>
        <v>0.558823529411765</v>
      </c>
      <c r="T252" s="13" t="n">
        <f aca="false">VLOOKUP(R252,Parámetros!$A$13:$C$16,3,TRUE())</f>
        <v>30</v>
      </c>
      <c r="U252" s="13" t="n">
        <f aca="false">IF(R252&gt;=Parámetros!$B$7,I252,0)</f>
        <v>0</v>
      </c>
      <c r="V252" s="13" t="n">
        <f aca="false">R252*(1-G252)-T252-U252</f>
        <v>61.16</v>
      </c>
      <c r="W252" s="13" t="n">
        <f aca="false">V252-F252</f>
        <v>0.739999999999995</v>
      </c>
      <c r="X252" s="2" t="s">
        <v>13593</v>
      </c>
      <c r="Y252" s="2"/>
      <c r="Z252" s="13" t="n">
        <v>73</v>
      </c>
      <c r="AA252" s="2" t="s">
        <v>13518</v>
      </c>
    </row>
    <row r="253" customFormat="false" ht="15" hidden="false" customHeight="false" outlineLevel="0" collapsed="false">
      <c r="A253" s="8" t="s">
        <v>3192</v>
      </c>
      <c r="B253" s="10" t="str">
        <f aca="false">'Layout Mercado Libre'!C253</f>
        <v>Sinuberase Colitis Probiótico 4 Billones 20 Ampolletas</v>
      </c>
      <c r="C253" s="10" t="str">
        <f aca="false">IFERROR(LEFT('Layout Mercado Libre'!E253,FIND(" &gt; ",'Layout Mercado Libre'!E253)-1),"")</f>
        <v>Salud y Equipamiento Médico</v>
      </c>
      <c r="D253" s="12" t="n">
        <v>333.57</v>
      </c>
      <c r="E253" s="13" t="n">
        <f aca="false">Parámetros!$B$5</f>
        <v>4</v>
      </c>
      <c r="F253" s="13" t="n">
        <f aca="false">D253+E253</f>
        <v>337.57</v>
      </c>
      <c r="G253" s="3" t="n">
        <f aca="false">IF(C253="",Parámetros!$B$9,IFERROR(VLOOKUP(C253,Parámetros!$A$20:$B$23,2,FALSE()),Parámetros!$B$9))</f>
        <v>0.14</v>
      </c>
      <c r="H253" s="14" t="n">
        <v>0.15</v>
      </c>
      <c r="I253" s="12" t="n">
        <v>75</v>
      </c>
      <c r="J253" s="13" t="n">
        <f aca="false">ROUNDUP((F253+Parámetros!$C$13)/(1-G253),0)</f>
        <v>422</v>
      </c>
      <c r="K253" s="13" t="n">
        <f aca="false">ROUNDUP((F253+Parámetros!$C$14)/(1-G253),0)</f>
        <v>428</v>
      </c>
      <c r="L253" s="13" t="n">
        <f aca="false">ROUNDUP((F253+Parámetros!$C$15)/(1-G253),0)</f>
        <v>436</v>
      </c>
      <c r="M253" s="13" t="n">
        <f aca="false">MAX(ROUNDUP((F253+I253)/(1-G253),0),Parámetros!$B$7)</f>
        <v>480</v>
      </c>
      <c r="N253" s="12" t="n">
        <v>600.86</v>
      </c>
      <c r="O253" s="12" t="n">
        <v>299</v>
      </c>
      <c r="P253" s="13" t="n">
        <f aca="false">Parámetros!$B$6</f>
        <v>1</v>
      </c>
      <c r="Q253" s="13" t="n">
        <f aca="false">IF(AND(ISNUMBER(O253),O253-P253&gt;=Parámetros!$B$7),M253,IF(J253&lt;Parámetros!$B$13,J253,IF(K253&lt;Parámetros!$B$14,K253,IF(L253&lt;Parámetros!$B$15,L253,M253))))</f>
        <v>480</v>
      </c>
      <c r="R253" s="13" t="n">
        <f aca="false">IF(AND(ISNUMBER(O253),O253-P253&gt;=Q253),O253-P253,Q253)</f>
        <v>480</v>
      </c>
      <c r="S253" s="3" t="n">
        <f aca="false">IF(ISNUMBER(O253),R253/O253-1,"")</f>
        <v>0.605351170568562</v>
      </c>
      <c r="T253" s="13" t="n">
        <f aca="false">VLOOKUP(R253,Parámetros!$A$13:$C$16,3,TRUE())</f>
        <v>0</v>
      </c>
      <c r="U253" s="13" t="n">
        <f aca="false">IF(R253&gt;=Parámetros!$B$7,I253,0)</f>
        <v>75</v>
      </c>
      <c r="V253" s="13" t="n">
        <f aca="false">R253*(1-G253)-T253-U253</f>
        <v>337.8</v>
      </c>
      <c r="W253" s="13" t="n">
        <f aca="false">V253-F253</f>
        <v>0.230000000000018</v>
      </c>
      <c r="X253" s="2" t="s">
        <v>13559</v>
      </c>
      <c r="Y253" s="2"/>
      <c r="Z253" s="13" t="n">
        <v>388.4</v>
      </c>
      <c r="AA253" s="2" t="s">
        <v>13518</v>
      </c>
    </row>
    <row r="254" customFormat="false" ht="15" hidden="false" customHeight="false" outlineLevel="0" collapsed="false">
      <c r="A254" s="8" t="s">
        <v>3204</v>
      </c>
      <c r="B254" s="10" t="str">
        <f aca="false">'Layout Mercado Libre'!C254</f>
        <v>Buscapina Compositum 10 mg/250 mg 20 Tabletas</v>
      </c>
      <c r="C254" s="10" t="str">
        <f aca="false">IFERROR(LEFT('Layout Mercado Libre'!E254,FIND(" &gt; ",'Layout Mercado Libre'!E254)-1),"")</f>
        <v>Salud y Equipamiento Médico</v>
      </c>
      <c r="D254" s="12" t="n">
        <v>344.51</v>
      </c>
      <c r="E254" s="13" t="n">
        <f aca="false">Parámetros!$B$5</f>
        <v>4</v>
      </c>
      <c r="F254" s="13" t="n">
        <f aca="false">D254+E254</f>
        <v>348.51</v>
      </c>
      <c r="G254" s="3" t="n">
        <f aca="false">IF(C254="",Parámetros!$B$9,IFERROR(VLOOKUP(C254,Parámetros!$A$20:$B$23,2,FALSE()),Parámetros!$B$9))</f>
        <v>0.14</v>
      </c>
      <c r="H254" s="14" t="n">
        <v>0.17</v>
      </c>
      <c r="I254" s="12" t="n">
        <v>75</v>
      </c>
      <c r="J254" s="13" t="n">
        <f aca="false">ROUNDUP((F254+Parámetros!$C$13)/(1-G254),0)</f>
        <v>435</v>
      </c>
      <c r="K254" s="13" t="n">
        <f aca="false">ROUNDUP((F254+Parámetros!$C$14)/(1-G254),0)</f>
        <v>441</v>
      </c>
      <c r="L254" s="13" t="n">
        <f aca="false">ROUNDUP((F254+Parámetros!$C$15)/(1-G254),0)</f>
        <v>449</v>
      </c>
      <c r="M254" s="13" t="n">
        <f aca="false">MAX(ROUNDUP((F254+I254)/(1-G254),0),Parámetros!$B$7)</f>
        <v>493</v>
      </c>
      <c r="N254" s="12" t="n">
        <v>567.37</v>
      </c>
      <c r="O254" s="12" t="n">
        <v>583.11</v>
      </c>
      <c r="P254" s="13" t="n">
        <f aca="false">Parámetros!$B$6</f>
        <v>1</v>
      </c>
      <c r="Q254" s="13" t="n">
        <f aca="false">IF(AND(ISNUMBER(O254),O254-P254&gt;=Parámetros!$B$7),M254,IF(J254&lt;Parámetros!$B$13,J254,IF(K254&lt;Parámetros!$B$14,K254,IF(L254&lt;Parámetros!$B$15,L254,M254))))</f>
        <v>493</v>
      </c>
      <c r="R254" s="13" t="n">
        <f aca="false">IF(AND(ISNUMBER(O254),O254-P254&gt;=Q254),O254-P254,Q254)</f>
        <v>582.11</v>
      </c>
      <c r="S254" s="3" t="n">
        <f aca="false">IF(ISNUMBER(O254),R254/O254-1,"")</f>
        <v>-0.00171494229219182</v>
      </c>
      <c r="T254" s="13" t="n">
        <f aca="false">VLOOKUP(R254,Parámetros!$A$13:$C$16,3,TRUE())</f>
        <v>0</v>
      </c>
      <c r="U254" s="13" t="n">
        <f aca="false">IF(R254&gt;=Parámetros!$B$7,I254,0)</f>
        <v>75</v>
      </c>
      <c r="V254" s="13" t="n">
        <f aca="false">R254*(1-G254)-T254-U254</f>
        <v>425.6146</v>
      </c>
      <c r="W254" s="13" t="n">
        <f aca="false">V254-F254</f>
        <v>77.1046</v>
      </c>
      <c r="X254" s="2" t="s">
        <v>13521</v>
      </c>
      <c r="Y254" s="2"/>
      <c r="Z254" s="13" t="n">
        <v>440</v>
      </c>
      <c r="AA254" s="2" t="s">
        <v>13512</v>
      </c>
    </row>
    <row r="255" customFormat="false" ht="15" hidden="false" customHeight="false" outlineLevel="0" collapsed="false">
      <c r="A255" s="8" t="s">
        <v>3213</v>
      </c>
      <c r="B255" s="10" t="str">
        <f aca="false">'Layout Mercado Libre'!C255</f>
        <v>Salofalk Mesalazina 500 mg 40 Tabletas</v>
      </c>
      <c r="C255" s="10" t="str">
        <f aca="false">IFERROR(LEFT('Layout Mercado Libre'!E255,FIND(" &gt; ",'Layout Mercado Libre'!E255)-1),"")</f>
        <v>Salud y Equipamiento Médico</v>
      </c>
      <c r="D255" s="12" t="n">
        <v>446.06</v>
      </c>
      <c r="E255" s="13" t="n">
        <f aca="false">Parámetros!$B$5</f>
        <v>4</v>
      </c>
      <c r="F255" s="13" t="n">
        <f aca="false">D255+E255</f>
        <v>450.06</v>
      </c>
      <c r="G255" s="3" t="n">
        <f aca="false">IF(C255="",Parámetros!$B$9,IFERROR(VLOOKUP(C255,Parámetros!$A$20:$B$23,2,FALSE()),Parámetros!$B$9))</f>
        <v>0.14</v>
      </c>
      <c r="H255" s="14" t="n">
        <v>0.21</v>
      </c>
      <c r="I255" s="12" t="n">
        <v>75</v>
      </c>
      <c r="J255" s="13" t="n">
        <f aca="false">ROUNDUP((F255+Parámetros!$C$13)/(1-G255),0)</f>
        <v>553</v>
      </c>
      <c r="K255" s="13" t="n">
        <f aca="false">ROUNDUP((F255+Parámetros!$C$14)/(1-G255),0)</f>
        <v>559</v>
      </c>
      <c r="L255" s="13" t="n">
        <f aca="false">ROUNDUP((F255+Parámetros!$C$15)/(1-G255),0)</f>
        <v>567</v>
      </c>
      <c r="M255" s="13" t="n">
        <f aca="false">MAX(ROUNDUP((F255+I255)/(1-G255),0),Parámetros!$B$7)</f>
        <v>611</v>
      </c>
      <c r="N255" s="12" t="n">
        <v>858.19</v>
      </c>
      <c r="O255" s="12" t="n">
        <v>674</v>
      </c>
      <c r="P255" s="13" t="n">
        <f aca="false">Parámetros!$B$6</f>
        <v>1</v>
      </c>
      <c r="Q255" s="13" t="n">
        <f aca="false">IF(AND(ISNUMBER(O255),O255-P255&gt;=Parámetros!$B$7),M255,IF(J255&lt;Parámetros!$B$13,J255,IF(K255&lt;Parámetros!$B$14,K255,IF(L255&lt;Parámetros!$B$15,L255,M255))))</f>
        <v>611</v>
      </c>
      <c r="R255" s="13" t="n">
        <f aca="false">IF(AND(ISNUMBER(O255),O255-P255&gt;=Q255),O255-P255,Q255)</f>
        <v>673</v>
      </c>
      <c r="S255" s="3" t="n">
        <f aca="false">IF(ISNUMBER(O255),R255/O255-1,"")</f>
        <v>-0.00148367952522255</v>
      </c>
      <c r="T255" s="13" t="n">
        <f aca="false">VLOOKUP(R255,Parámetros!$A$13:$C$16,3,TRUE())</f>
        <v>0</v>
      </c>
      <c r="U255" s="13" t="n">
        <f aca="false">IF(R255&gt;=Parámetros!$B$7,I255,0)</f>
        <v>75</v>
      </c>
      <c r="V255" s="13" t="n">
        <f aca="false">R255*(1-G255)-T255-U255</f>
        <v>503.78</v>
      </c>
      <c r="W255" s="13" t="n">
        <f aca="false">V255-F255</f>
        <v>53.72</v>
      </c>
      <c r="X255" s="2" t="s">
        <v>13591</v>
      </c>
      <c r="Y255" s="2"/>
      <c r="Z255" s="13" t="n">
        <v>600</v>
      </c>
      <c r="AA255" s="2" t="s">
        <v>13518</v>
      </c>
    </row>
    <row r="256" customFormat="false" ht="15" hidden="false" customHeight="false" outlineLevel="0" collapsed="false">
      <c r="A256" s="8" t="s">
        <v>3224</v>
      </c>
      <c r="B256" s="10" t="str">
        <f aca="false">'Layout Mercado Libre'!C256</f>
        <v>Pañales Huggies All Around Unisex Etapa 7 40 Piezas</v>
      </c>
      <c r="C256" s="10" t="str">
        <f aca="false">IFERROR(LEFT('Layout Mercado Libre'!E256,FIND(" &gt; ",'Layout Mercado Libre'!E256)-1),"")</f>
        <v>Bebés</v>
      </c>
      <c r="D256" s="12" t="n">
        <v>244.34</v>
      </c>
      <c r="E256" s="13" t="n">
        <f aca="false">Parámetros!$B$5</f>
        <v>4</v>
      </c>
      <c r="F256" s="13" t="n">
        <f aca="false">D256+E256</f>
        <v>248.34</v>
      </c>
      <c r="G256" s="3" t="n">
        <f aca="false">IF(C256="",Parámetros!$B$9,IFERROR(VLOOKUP(C256,Parámetros!$A$20:$B$23,2,FALSE()),Parámetros!$B$9))</f>
        <v>0.15</v>
      </c>
      <c r="H256" s="14" t="n">
        <v>3.2</v>
      </c>
      <c r="I256" s="12" t="n">
        <v>125</v>
      </c>
      <c r="J256" s="13" t="n">
        <f aca="false">ROUNDUP((F256+Parámetros!$C$13)/(1-G256),0)</f>
        <v>322</v>
      </c>
      <c r="K256" s="13" t="n">
        <f aca="false">ROUNDUP((F256+Parámetros!$C$14)/(1-G256),0)</f>
        <v>328</v>
      </c>
      <c r="L256" s="13" t="n">
        <f aca="false">ROUNDUP((F256+Parámetros!$C$15)/(1-G256),0)</f>
        <v>336</v>
      </c>
      <c r="M256" s="13" t="n">
        <f aca="false">MAX(ROUNDUP((F256+I256)/(1-G256),0),Parámetros!$B$7)</f>
        <v>440</v>
      </c>
      <c r="N256" s="12" t="n">
        <v>604.06</v>
      </c>
      <c r="O256" s="12" t="n">
        <v>307.89</v>
      </c>
      <c r="P256" s="13" t="n">
        <f aca="false">Parámetros!$B$6</f>
        <v>1</v>
      </c>
      <c r="Q256" s="13" t="n">
        <f aca="false">IF(AND(ISNUMBER(O256),O256-P256&gt;=Parámetros!$B$7),M256,IF(J256&lt;Parámetros!$B$13,J256,IF(K256&lt;Parámetros!$B$14,K256,IF(L256&lt;Parámetros!$B$15,L256,M256))))</f>
        <v>440</v>
      </c>
      <c r="R256" s="13" t="n">
        <f aca="false">IF(AND(ISNUMBER(O256),O256-P256&gt;=Q256),O256-P256,Q256)</f>
        <v>440</v>
      </c>
      <c r="S256" s="3" t="n">
        <f aca="false">IF(ISNUMBER(O256),R256/O256-1,"")</f>
        <v>0.429081814933905</v>
      </c>
      <c r="T256" s="13" t="n">
        <f aca="false">VLOOKUP(R256,Parámetros!$A$13:$C$16,3,TRUE())</f>
        <v>0</v>
      </c>
      <c r="U256" s="13" t="n">
        <f aca="false">IF(R256&gt;=Parámetros!$B$7,I256,0)</f>
        <v>125</v>
      </c>
      <c r="V256" s="13" t="n">
        <f aca="false">R256*(1-G256)-T256-U256</f>
        <v>249</v>
      </c>
      <c r="W256" s="13" t="n">
        <f aca="false">V256-F256</f>
        <v>0.659999999999997</v>
      </c>
      <c r="X256" s="2" t="s">
        <v>13510</v>
      </c>
      <c r="Y256" s="2"/>
      <c r="Z256" s="13" t="n">
        <v>392</v>
      </c>
      <c r="AA256" s="2" t="s">
        <v>13537</v>
      </c>
    </row>
    <row r="257" customFormat="false" ht="15" hidden="false" customHeight="false" outlineLevel="0" collapsed="false">
      <c r="A257" s="8" t="s">
        <v>3234</v>
      </c>
      <c r="B257" s="10" t="str">
        <f aca="false">'Layout Mercado Libre'!C257</f>
        <v>Pañales KleenBebé Absorsec Ultra Mediano 40 Piezas</v>
      </c>
      <c r="C257" s="10" t="str">
        <f aca="false">IFERROR(LEFT('Layout Mercado Libre'!E257,FIND(" &gt; ",'Layout Mercado Libre'!E257)-1),"")</f>
        <v>Bebés</v>
      </c>
      <c r="D257" s="12" t="n">
        <v>107.15</v>
      </c>
      <c r="E257" s="13" t="n">
        <f aca="false">Parámetros!$B$5</f>
        <v>4</v>
      </c>
      <c r="F257" s="13" t="n">
        <f aca="false">D257+E257</f>
        <v>111.15</v>
      </c>
      <c r="G257" s="3" t="n">
        <f aca="false">IF(C257="",Parámetros!$B$9,IFERROR(VLOOKUP(C257,Parámetros!$A$20:$B$23,2,FALSE()),Parámetros!$B$9))</f>
        <v>0.15</v>
      </c>
      <c r="H257" s="14" t="n">
        <v>3.2</v>
      </c>
      <c r="I257" s="12" t="n">
        <v>125</v>
      </c>
      <c r="J257" s="13" t="n">
        <f aca="false">ROUNDUP((F257+Parámetros!$C$13)/(1-G257),0)</f>
        <v>161</v>
      </c>
      <c r="K257" s="13" t="n">
        <f aca="false">ROUNDUP((F257+Parámetros!$C$14)/(1-G257),0)</f>
        <v>167</v>
      </c>
      <c r="L257" s="13" t="n">
        <f aca="false">ROUNDUP((F257+Parámetros!$C$15)/(1-G257),0)</f>
        <v>175</v>
      </c>
      <c r="M257" s="13" t="n">
        <f aca="false">MAX(ROUNDUP((F257+I257)/(1-G257),0),Parámetros!$B$7)</f>
        <v>299</v>
      </c>
      <c r="N257" s="12" t="n">
        <v>252.36</v>
      </c>
      <c r="O257" s="12" t="n">
        <v>199</v>
      </c>
      <c r="P257" s="13" t="n">
        <f aca="false">Parámetros!$B$6</f>
        <v>1</v>
      </c>
      <c r="Q257" s="13" t="n">
        <f aca="false">IF(AND(ISNUMBER(O257),O257-P257&gt;=Parámetros!$B$7),M257,IF(J257&lt;Parámetros!$B$13,J257,IF(K257&lt;Parámetros!$B$14,K257,IF(L257&lt;Parámetros!$B$15,L257,M257))))</f>
        <v>175</v>
      </c>
      <c r="R257" s="13" t="n">
        <f aca="false">IF(AND(ISNUMBER(O257),O257-P257&gt;=Q257),O257-P257,Q257)</f>
        <v>198</v>
      </c>
      <c r="S257" s="3" t="n">
        <f aca="false">IF(ISNUMBER(O257),R257/O257-1,"")</f>
        <v>-0.00502512562814073</v>
      </c>
      <c r="T257" s="13" t="n">
        <f aca="false">VLOOKUP(R257,Parámetros!$A$13:$C$16,3,TRUE())</f>
        <v>37</v>
      </c>
      <c r="U257" s="13" t="n">
        <f aca="false">IF(R257&gt;=Parámetros!$B$7,I257,0)</f>
        <v>0</v>
      </c>
      <c r="V257" s="13" t="n">
        <f aca="false">R257*(1-G257)-T257-U257</f>
        <v>131.3</v>
      </c>
      <c r="W257" s="13" t="n">
        <f aca="false">V257-F257</f>
        <v>20.15</v>
      </c>
      <c r="X257" s="2" t="s">
        <v>13510</v>
      </c>
      <c r="Y257" s="2"/>
      <c r="Z257" s="13" t="n">
        <v>162</v>
      </c>
      <c r="AA257" s="2" t="s">
        <v>13586</v>
      </c>
    </row>
    <row r="258" customFormat="false" ht="15" hidden="false" customHeight="false" outlineLevel="0" collapsed="false">
      <c r="A258" s="8" t="s">
        <v>3244</v>
      </c>
      <c r="B258" s="10" t="str">
        <f aca="false">'Layout Mercado Libre'!C258</f>
        <v>PediaSure Fórmula Especializada Chocolate 237 ml</v>
      </c>
      <c r="C258" s="10" t="str">
        <f aca="false">IFERROR(LEFT('Layout Mercado Libre'!E258,FIND(" &gt; ",'Layout Mercado Libre'!E258)-1),"")</f>
        <v>Bebés</v>
      </c>
      <c r="D258" s="12" t="n">
        <v>38.45</v>
      </c>
      <c r="E258" s="13" t="n">
        <f aca="false">Parámetros!$B$5</f>
        <v>4</v>
      </c>
      <c r="F258" s="13" t="n">
        <f aca="false">D258+E258</f>
        <v>42.45</v>
      </c>
      <c r="G258" s="3" t="n">
        <f aca="false">IF(C258="",Parámetros!$B$9,IFERROR(VLOOKUP(C258,Parámetros!$A$20:$B$23,2,FALSE()),Parámetros!$B$9))</f>
        <v>0.15</v>
      </c>
      <c r="H258" s="14" t="n">
        <v>0.34</v>
      </c>
      <c r="I258" s="12" t="n">
        <v>75</v>
      </c>
      <c r="J258" s="13" t="n">
        <f aca="false">ROUNDUP((F258+Parámetros!$C$13)/(1-G258),0)</f>
        <v>80</v>
      </c>
      <c r="K258" s="13" t="n">
        <f aca="false">ROUNDUP((F258+Parámetros!$C$14)/(1-G258),0)</f>
        <v>86</v>
      </c>
      <c r="L258" s="13" t="n">
        <f aca="false">ROUNDUP((F258+Parámetros!$C$15)/(1-G258),0)</f>
        <v>94</v>
      </c>
      <c r="M258" s="13" t="n">
        <f aca="false">MAX(ROUNDUP((F258+I258)/(1-G258),0),Parámetros!$B$7)</f>
        <v>299</v>
      </c>
      <c r="N258" s="12" t="n">
        <v>127.57</v>
      </c>
      <c r="O258" s="12" t="n">
        <v>98.01</v>
      </c>
      <c r="P258" s="13" t="n">
        <f aca="false">Parámetros!$B$6</f>
        <v>1</v>
      </c>
      <c r="Q258" s="13" t="n">
        <f aca="false">IF(AND(ISNUMBER(O258),O258-P258&gt;=Parámetros!$B$7),M258,IF(J258&lt;Parámetros!$B$13,J258,IF(K258&lt;Parámetros!$B$14,K258,IF(L258&lt;Parámetros!$B$15,L258,M258))))</f>
        <v>80</v>
      </c>
      <c r="R258" s="13" t="n">
        <f aca="false">IF(AND(ISNUMBER(O258),O258-P258&gt;=Q258),O258-P258,Q258)</f>
        <v>97.01</v>
      </c>
      <c r="S258" s="3" t="n">
        <f aca="false">IF(ISNUMBER(O258),R258/O258-1,"")</f>
        <v>-0.0102030405060708</v>
      </c>
      <c r="T258" s="13" t="n">
        <f aca="false">VLOOKUP(R258,Parámetros!$A$13:$C$16,3,TRUE())</f>
        <v>25</v>
      </c>
      <c r="U258" s="13" t="n">
        <f aca="false">IF(R258&gt;=Parámetros!$B$7,I258,0)</f>
        <v>0</v>
      </c>
      <c r="V258" s="13" t="n">
        <f aca="false">R258*(1-G258)-T258-U258</f>
        <v>57.4585</v>
      </c>
      <c r="W258" s="13" t="n">
        <f aca="false">V258-F258</f>
        <v>15.0085</v>
      </c>
      <c r="X258" s="2" t="s">
        <v>13566</v>
      </c>
      <c r="Y258" s="2"/>
      <c r="Z258" s="13" t="n">
        <v>61</v>
      </c>
      <c r="AA258" s="2" t="s">
        <v>13518</v>
      </c>
    </row>
    <row r="259" customFormat="false" ht="15" hidden="false" customHeight="false" outlineLevel="0" collapsed="false">
      <c r="A259" s="8" t="s">
        <v>3254</v>
      </c>
      <c r="B259" s="10" t="str">
        <f aca="false">'Layout Mercado Libre'!C259</f>
        <v>Aspirina Ácido Acetilsalicílico 500 mg 40 Tabletas</v>
      </c>
      <c r="C259" s="10" t="str">
        <f aca="false">IFERROR(LEFT('Layout Mercado Libre'!E259,FIND(" &gt; ",'Layout Mercado Libre'!E259)-1),"")</f>
        <v>Salud y Equipamiento Médico</v>
      </c>
      <c r="D259" s="12" t="n">
        <v>45.53</v>
      </c>
      <c r="E259" s="13" t="n">
        <f aca="false">Parámetros!$B$5</f>
        <v>4</v>
      </c>
      <c r="F259" s="13" t="n">
        <f aca="false">D259+E259</f>
        <v>49.53</v>
      </c>
      <c r="G259" s="3" t="n">
        <f aca="false">IF(C259="",Parámetros!$B$9,IFERROR(VLOOKUP(C259,Parámetros!$A$20:$B$23,2,FALSE()),Parámetros!$B$9))</f>
        <v>0.14</v>
      </c>
      <c r="H259" s="14" t="n">
        <v>0.21</v>
      </c>
      <c r="I259" s="12" t="n">
        <v>75</v>
      </c>
      <c r="J259" s="13" t="n">
        <f aca="false">ROUNDUP((F259+Parámetros!$C$13)/(1-G259),0)</f>
        <v>87</v>
      </c>
      <c r="K259" s="13" t="n">
        <f aca="false">ROUNDUP((F259+Parámetros!$C$14)/(1-G259),0)</f>
        <v>93</v>
      </c>
      <c r="L259" s="13" t="n">
        <f aca="false">ROUNDUP((F259+Parámetros!$C$15)/(1-G259),0)</f>
        <v>101</v>
      </c>
      <c r="M259" s="13" t="n">
        <f aca="false">MAX(ROUNDUP((F259+I259)/(1-G259),0),Parámetros!$B$7)</f>
        <v>299</v>
      </c>
      <c r="N259" s="12" t="n">
        <v>82.78</v>
      </c>
      <c r="O259" s="12" t="n">
        <v>45</v>
      </c>
      <c r="P259" s="13" t="n">
        <f aca="false">Parámetros!$B$6</f>
        <v>1</v>
      </c>
      <c r="Q259" s="13" t="n">
        <f aca="false">IF(AND(ISNUMBER(O259),O259-P259&gt;=Parámetros!$B$7),M259,IF(J259&lt;Parámetros!$B$13,J259,IF(K259&lt;Parámetros!$B$14,K259,IF(L259&lt;Parámetros!$B$15,L259,M259))))</f>
        <v>87</v>
      </c>
      <c r="R259" s="13" t="n">
        <f aca="false">IF(AND(ISNUMBER(O259),O259-P259&gt;=Q259),O259-P259,Q259)</f>
        <v>87</v>
      </c>
      <c r="S259" s="3" t="n">
        <f aca="false">IF(ISNUMBER(O259),R259/O259-1,"")</f>
        <v>0.933333333333333</v>
      </c>
      <c r="T259" s="13" t="n">
        <f aca="false">VLOOKUP(R259,Parámetros!$A$13:$C$16,3,TRUE())</f>
        <v>25</v>
      </c>
      <c r="U259" s="13" t="n">
        <f aca="false">IF(R259&gt;=Parámetros!$B$7,I259,0)</f>
        <v>0</v>
      </c>
      <c r="V259" s="13" t="n">
        <f aca="false">R259*(1-G259)-T259-U259</f>
        <v>49.82</v>
      </c>
      <c r="W259" s="13" t="n">
        <f aca="false">V259-F259</f>
        <v>0.289999999999992</v>
      </c>
      <c r="X259" s="2" t="s">
        <v>13591</v>
      </c>
      <c r="Y259" s="2"/>
      <c r="Z259" s="13" t="n">
        <v>45</v>
      </c>
      <c r="AA259" s="2" t="s">
        <v>13518</v>
      </c>
    </row>
    <row r="260" customFormat="false" ht="15" hidden="false" customHeight="false" outlineLevel="0" collapsed="false">
      <c r="A260" s="8" t="s">
        <v>3264</v>
      </c>
      <c r="B260" s="10" t="str">
        <f aca="false">'Layout Mercado Libre'!C260</f>
        <v>Calzones Incontinencia Diapro Pants Mediano 10 Piezas</v>
      </c>
      <c r="C260" s="10" t="str">
        <f aca="false">IFERROR(LEFT('Layout Mercado Libre'!E260,FIND(" &gt; ",'Layout Mercado Libre'!E260)-1),"")</f>
        <v>Salud y Equipamiento Médico</v>
      </c>
      <c r="D260" s="12" t="n">
        <v>96.7</v>
      </c>
      <c r="E260" s="13" t="n">
        <f aca="false">Parámetros!$B$5</f>
        <v>4</v>
      </c>
      <c r="F260" s="13" t="n">
        <f aca="false">D260+E260</f>
        <v>100.7</v>
      </c>
      <c r="G260" s="3" t="n">
        <f aca="false">IF(C260="",Parámetros!$B$9,IFERROR(VLOOKUP(C260,Parámetros!$A$20:$B$23,2,FALSE()),Parámetros!$B$9))</f>
        <v>0.14</v>
      </c>
      <c r="H260" s="14" t="n">
        <v>0.21</v>
      </c>
      <c r="I260" s="12" t="n">
        <v>75</v>
      </c>
      <c r="J260" s="13" t="n">
        <f aca="false">ROUNDUP((F260+Parámetros!$C$13)/(1-G260),0)</f>
        <v>147</v>
      </c>
      <c r="K260" s="13" t="n">
        <f aca="false">ROUNDUP((F260+Parámetros!$C$14)/(1-G260),0)</f>
        <v>152</v>
      </c>
      <c r="L260" s="13" t="n">
        <f aca="false">ROUNDUP((F260+Parámetros!$C$15)/(1-G260),0)</f>
        <v>161</v>
      </c>
      <c r="M260" s="13" t="n">
        <f aca="false">MAX(ROUNDUP((F260+I260)/(1-G260),0),Parámetros!$B$7)</f>
        <v>299</v>
      </c>
      <c r="N260" s="12" t="n">
        <v>339.22</v>
      </c>
      <c r="O260" s="12" t="n">
        <v>279.83</v>
      </c>
      <c r="P260" s="13" t="n">
        <f aca="false">Parámetros!$B$6</f>
        <v>1</v>
      </c>
      <c r="Q260" s="13" t="n">
        <f aca="false">IF(AND(ISNUMBER(O260),O260-P260&gt;=Parámetros!$B$7),M260,IF(J260&lt;Parámetros!$B$13,J260,IF(K260&lt;Parámetros!$B$14,K260,IF(L260&lt;Parámetros!$B$15,L260,M260))))</f>
        <v>161</v>
      </c>
      <c r="R260" s="13" t="n">
        <f aca="false">IF(AND(ISNUMBER(O260),O260-P260&gt;=Q260),O260-P260,Q260)</f>
        <v>278.83</v>
      </c>
      <c r="S260" s="3" t="n">
        <f aca="false">IF(ISNUMBER(O260),R260/O260-1,"")</f>
        <v>-0.00357359825608405</v>
      </c>
      <c r="T260" s="13" t="n">
        <f aca="false">VLOOKUP(R260,Parámetros!$A$13:$C$16,3,TRUE())</f>
        <v>37</v>
      </c>
      <c r="U260" s="13" t="n">
        <f aca="false">IF(R260&gt;=Parámetros!$B$7,I260,0)</f>
        <v>0</v>
      </c>
      <c r="V260" s="13" t="n">
        <f aca="false">R260*(1-G260)-T260-U260</f>
        <v>202.7938</v>
      </c>
      <c r="W260" s="13" t="n">
        <f aca="false">V260-F260</f>
        <v>102.0938</v>
      </c>
      <c r="X260" s="2" t="s">
        <v>13587</v>
      </c>
      <c r="Y260" s="2"/>
      <c r="Z260" s="13" t="n">
        <v>126</v>
      </c>
      <c r="AA260" s="2" t="s">
        <v>13526</v>
      </c>
    </row>
    <row r="261" customFormat="false" ht="15" hidden="false" customHeight="false" outlineLevel="0" collapsed="false">
      <c r="A261" s="8" t="s">
        <v>3274</v>
      </c>
      <c r="B261" s="10" t="str">
        <f aca="false">'Layout Mercado Libre'!C261</f>
        <v>Gaap Ofteno Latanoprost 0.05 mg/ml Solución 3 ml</v>
      </c>
      <c r="C261" s="10" t="str">
        <f aca="false">IFERROR(LEFT('Layout Mercado Libre'!E261,FIND(" &gt; ",'Layout Mercado Libre'!E261)-1),"")</f>
        <v>Salud y Equipamiento Médico</v>
      </c>
      <c r="D261" s="12" t="n">
        <v>503.74</v>
      </c>
      <c r="E261" s="13" t="n">
        <f aca="false">Parámetros!$B$5</f>
        <v>4</v>
      </c>
      <c r="F261" s="13" t="n">
        <f aca="false">D261+E261</f>
        <v>507.74</v>
      </c>
      <c r="G261" s="3" t="n">
        <f aca="false">IF(C261="",Parámetros!$B$9,IFERROR(VLOOKUP(C261,Parámetros!$A$20:$B$23,2,FALSE()),Parámetros!$B$9))</f>
        <v>0.14</v>
      </c>
      <c r="H261" s="14" t="n">
        <v>0.05</v>
      </c>
      <c r="I261" s="12" t="n">
        <v>75</v>
      </c>
      <c r="J261" s="13" t="n">
        <f aca="false">ROUNDUP((F261+Parámetros!$C$13)/(1-G261),0)</f>
        <v>620</v>
      </c>
      <c r="K261" s="13" t="n">
        <f aca="false">ROUNDUP((F261+Parámetros!$C$14)/(1-G261),0)</f>
        <v>626</v>
      </c>
      <c r="L261" s="13" t="n">
        <f aca="false">ROUNDUP((F261+Parámetros!$C$15)/(1-G261),0)</f>
        <v>634</v>
      </c>
      <c r="M261" s="13" t="n">
        <f aca="false">MAX(ROUNDUP((F261+I261)/(1-G261),0),Parámetros!$B$7)</f>
        <v>678</v>
      </c>
      <c r="N261" s="12" t="n">
        <v>822.39</v>
      </c>
      <c r="O261" s="12" t="n">
        <v>789</v>
      </c>
      <c r="P261" s="13" t="n">
        <f aca="false">Parámetros!$B$6</f>
        <v>1</v>
      </c>
      <c r="Q261" s="13" t="n">
        <f aca="false">IF(AND(ISNUMBER(O261),O261-P261&gt;=Parámetros!$B$7),M261,IF(J261&lt;Parámetros!$B$13,J261,IF(K261&lt;Parámetros!$B$14,K261,IF(L261&lt;Parámetros!$B$15,L261,M261))))</f>
        <v>678</v>
      </c>
      <c r="R261" s="13" t="n">
        <f aca="false">IF(AND(ISNUMBER(O261),O261-P261&gt;=Q261),O261-P261,Q261)</f>
        <v>788</v>
      </c>
      <c r="S261" s="3" t="n">
        <f aca="false">IF(ISNUMBER(O261),R261/O261-1,"")</f>
        <v>-0.00126742712294048</v>
      </c>
      <c r="T261" s="13" t="n">
        <f aca="false">VLOOKUP(R261,Parámetros!$A$13:$C$16,3,TRUE())</f>
        <v>0</v>
      </c>
      <c r="U261" s="13" t="n">
        <f aca="false">IF(R261&gt;=Parámetros!$B$7,I261,0)</f>
        <v>75</v>
      </c>
      <c r="V261" s="13" t="n">
        <f aca="false">R261*(1-G261)-T261-U261</f>
        <v>602.68</v>
      </c>
      <c r="W261" s="13" t="n">
        <f aca="false">V261-F261</f>
        <v>94.9399999999999</v>
      </c>
      <c r="X261" s="2" t="s">
        <v>13624</v>
      </c>
      <c r="Y261" s="2"/>
      <c r="Z261" s="13" t="n">
        <v>635.2</v>
      </c>
      <c r="AA261" s="2" t="s">
        <v>13504</v>
      </c>
    </row>
    <row r="262" customFormat="false" ht="15" hidden="false" customHeight="false" outlineLevel="0" collapsed="false">
      <c r="A262" s="8" t="s">
        <v>3287</v>
      </c>
      <c r="B262" s="10" t="str">
        <f aca="false">'Layout Mercado Libre'!C262</f>
        <v>Histiacil NF Adultos Jarabe para la Tos 150 ml</v>
      </c>
      <c r="C262" s="10" t="str">
        <f aca="false">IFERROR(LEFT('Layout Mercado Libre'!E262,FIND(" &gt; ",'Layout Mercado Libre'!E262)-1),"")</f>
        <v>Salud y Equipamiento Médico</v>
      </c>
      <c r="D262" s="12" t="n">
        <v>113.45</v>
      </c>
      <c r="E262" s="13" t="n">
        <f aca="false">Parámetros!$B$5</f>
        <v>4</v>
      </c>
      <c r="F262" s="13" t="n">
        <f aca="false">D262+E262</f>
        <v>117.45</v>
      </c>
      <c r="G262" s="3" t="n">
        <f aca="false">IF(C262="",Parámetros!$B$9,IFERROR(VLOOKUP(C262,Parámetros!$A$20:$B$23,2,FALSE()),Parámetros!$B$9))</f>
        <v>0.14</v>
      </c>
      <c r="H262" s="14" t="n">
        <v>0.23</v>
      </c>
      <c r="I262" s="12" t="n">
        <v>75</v>
      </c>
      <c r="J262" s="13" t="n">
        <f aca="false">ROUNDUP((F262+Parámetros!$C$13)/(1-G262),0)</f>
        <v>166</v>
      </c>
      <c r="K262" s="13" t="n">
        <f aca="false">ROUNDUP((F262+Parámetros!$C$14)/(1-G262),0)</f>
        <v>172</v>
      </c>
      <c r="L262" s="13" t="n">
        <f aca="false">ROUNDUP((F262+Parámetros!$C$15)/(1-G262),0)</f>
        <v>180</v>
      </c>
      <c r="M262" s="13" t="n">
        <f aca="false">MAX(ROUNDUP((F262+I262)/(1-G262),0),Parámetros!$B$7)</f>
        <v>299</v>
      </c>
      <c r="N262" s="12" t="n">
        <v>214.31</v>
      </c>
      <c r="O262" s="12" t="n">
        <v>130.37</v>
      </c>
      <c r="P262" s="13" t="n">
        <f aca="false">Parámetros!$B$6</f>
        <v>1</v>
      </c>
      <c r="Q262" s="13" t="n">
        <f aca="false">IF(AND(ISNUMBER(O262),O262-P262&gt;=Parámetros!$B$7),M262,IF(J262&lt;Parámetros!$B$13,J262,IF(K262&lt;Parámetros!$B$14,K262,IF(L262&lt;Parámetros!$B$15,L262,M262))))</f>
        <v>180</v>
      </c>
      <c r="R262" s="13" t="n">
        <f aca="false">IF(AND(ISNUMBER(O262),O262-P262&gt;=Q262),O262-P262,Q262)</f>
        <v>180</v>
      </c>
      <c r="S262" s="3" t="n">
        <f aca="false">IF(ISNUMBER(O262),R262/O262-1,"")</f>
        <v>0.38068574058449</v>
      </c>
      <c r="T262" s="13" t="n">
        <f aca="false">VLOOKUP(R262,Parámetros!$A$13:$C$16,3,TRUE())</f>
        <v>37</v>
      </c>
      <c r="U262" s="13" t="n">
        <f aca="false">IF(R262&gt;=Parámetros!$B$7,I262,0)</f>
        <v>0</v>
      </c>
      <c r="V262" s="13" t="n">
        <f aca="false">R262*(1-G262)-T262-U262</f>
        <v>117.8</v>
      </c>
      <c r="W262" s="13" t="n">
        <f aca="false">V262-F262</f>
        <v>0.350000000000009</v>
      </c>
      <c r="X262" s="2" t="s">
        <v>13625</v>
      </c>
      <c r="Y262" s="2"/>
      <c r="Z262" s="13" t="n">
        <v>157</v>
      </c>
      <c r="AA262" s="2" t="s">
        <v>13518</v>
      </c>
    </row>
    <row r="263" customFormat="false" ht="15" hidden="false" customHeight="false" outlineLevel="0" collapsed="false">
      <c r="A263" s="8" t="s">
        <v>3300</v>
      </c>
      <c r="B263" s="10" t="str">
        <f aca="false">'Layout Mercado Libre'!C263</f>
        <v>Vantal Bucofaríngeo Bencidamina Solución 360 ml</v>
      </c>
      <c r="C263" s="10" t="str">
        <f aca="false">IFERROR(LEFT('Layout Mercado Libre'!E263,FIND(" &gt; ",'Layout Mercado Libre'!E263)-1),"")</f>
        <v>Salud y Equipamiento Médico</v>
      </c>
      <c r="D263" s="12" t="n">
        <v>192.6</v>
      </c>
      <c r="E263" s="13" t="n">
        <f aca="false">Parámetros!$B$5</f>
        <v>4</v>
      </c>
      <c r="F263" s="13" t="n">
        <f aca="false">D263+E263</f>
        <v>196.6</v>
      </c>
      <c r="G263" s="3" t="n">
        <f aca="false">IF(C263="",Parámetros!$B$9,IFERROR(VLOOKUP(C263,Parámetros!$A$20:$B$23,2,FALSE()),Parámetros!$B$9))</f>
        <v>0.14</v>
      </c>
      <c r="H263" s="14" t="n">
        <v>0.48</v>
      </c>
      <c r="I263" s="12" t="n">
        <v>75</v>
      </c>
      <c r="J263" s="13" t="n">
        <f aca="false">ROUNDUP((F263+Parámetros!$C$13)/(1-G263),0)</f>
        <v>258</v>
      </c>
      <c r="K263" s="13" t="n">
        <f aca="false">ROUNDUP((F263+Parámetros!$C$14)/(1-G263),0)</f>
        <v>264</v>
      </c>
      <c r="L263" s="13" t="n">
        <f aca="false">ROUNDUP((F263+Parámetros!$C$15)/(1-G263),0)</f>
        <v>272</v>
      </c>
      <c r="M263" s="13" t="n">
        <f aca="false">MAX(ROUNDUP((F263+I263)/(1-G263),0),Parámetros!$B$7)</f>
        <v>316</v>
      </c>
      <c r="N263" s="12" t="n">
        <v>424.06</v>
      </c>
      <c r="O263" s="12" t="n">
        <v>383.93</v>
      </c>
      <c r="P263" s="13" t="n">
        <f aca="false">Parámetros!$B$6</f>
        <v>1</v>
      </c>
      <c r="Q263" s="13" t="n">
        <f aca="false">IF(AND(ISNUMBER(O263),O263-P263&gt;=Parámetros!$B$7),M263,IF(J263&lt;Parámetros!$B$13,J263,IF(K263&lt;Parámetros!$B$14,K263,IF(L263&lt;Parámetros!$B$15,L263,M263))))</f>
        <v>316</v>
      </c>
      <c r="R263" s="13" t="n">
        <f aca="false">IF(AND(ISNUMBER(O263),O263-P263&gt;=Q263),O263-P263,Q263)</f>
        <v>382.93</v>
      </c>
      <c r="S263" s="3" t="n">
        <f aca="false">IF(ISNUMBER(O263),R263/O263-1,"")</f>
        <v>-0.00260464147110151</v>
      </c>
      <c r="T263" s="13" t="n">
        <f aca="false">VLOOKUP(R263,Parámetros!$A$13:$C$16,3,TRUE())</f>
        <v>0</v>
      </c>
      <c r="U263" s="13" t="n">
        <f aca="false">IF(R263&gt;=Parámetros!$B$7,I263,0)</f>
        <v>75</v>
      </c>
      <c r="V263" s="13" t="n">
        <f aca="false">R263*(1-G263)-T263-U263</f>
        <v>254.3198</v>
      </c>
      <c r="W263" s="13" t="n">
        <f aca="false">V263-F263</f>
        <v>57.7198</v>
      </c>
      <c r="X263" s="2" t="s">
        <v>13626</v>
      </c>
      <c r="Y263" s="2"/>
      <c r="Z263" s="13" t="n">
        <v>267.75</v>
      </c>
      <c r="AA263" s="2" t="s">
        <v>13504</v>
      </c>
    </row>
    <row r="264" customFormat="false" ht="15" hidden="false" customHeight="false" outlineLevel="0" collapsed="false">
      <c r="A264" s="8" t="s">
        <v>3314</v>
      </c>
      <c r="B264" s="10" t="str">
        <f aca="false">'Layout Mercado Libre'!C264</f>
        <v>Dactil OB Piperidolato 100 mg 30 Comprimidos</v>
      </c>
      <c r="C264" s="10" t="str">
        <f aca="false">IFERROR(LEFT('Layout Mercado Libre'!E264,FIND(" &gt; ",'Layout Mercado Libre'!E264)-1),"")</f>
        <v>Salud y Equipamiento Médico</v>
      </c>
      <c r="D264" s="12" t="n">
        <v>652.75</v>
      </c>
      <c r="E264" s="13" t="n">
        <f aca="false">Parámetros!$B$5</f>
        <v>4</v>
      </c>
      <c r="F264" s="13" t="n">
        <f aca="false">D264+E264</f>
        <v>656.75</v>
      </c>
      <c r="G264" s="3" t="n">
        <f aca="false">IF(C264="",Parámetros!$B$9,IFERROR(VLOOKUP(C264,Parámetros!$A$20:$B$23,2,FALSE()),Parámetros!$B$9))</f>
        <v>0.14</v>
      </c>
      <c r="H264" s="14" t="n">
        <v>0.19</v>
      </c>
      <c r="I264" s="12" t="n">
        <v>75</v>
      </c>
      <c r="J264" s="13" t="n">
        <f aca="false">ROUNDUP((F264+Parámetros!$C$13)/(1-G264),0)</f>
        <v>793</v>
      </c>
      <c r="K264" s="13" t="n">
        <f aca="false">ROUNDUP((F264+Parámetros!$C$14)/(1-G264),0)</f>
        <v>799</v>
      </c>
      <c r="L264" s="13" t="n">
        <f aca="false">ROUNDUP((F264+Parámetros!$C$15)/(1-G264),0)</f>
        <v>807</v>
      </c>
      <c r="M264" s="13" t="n">
        <f aca="false">MAX(ROUNDUP((F264+I264)/(1-G264),0),Parámetros!$B$7)</f>
        <v>851</v>
      </c>
      <c r="N264" s="12"/>
      <c r="O264" s="12"/>
      <c r="P264" s="13" t="n">
        <f aca="false">Parámetros!$B$6</f>
        <v>1</v>
      </c>
      <c r="Q264" s="13" t="n">
        <f aca="false">IF(AND(ISNUMBER(O264),O264-P264&gt;=Parámetros!$B$7),M264,IF(J264&lt;Parámetros!$B$13,J264,IF(K264&lt;Parámetros!$B$14,K264,IF(L264&lt;Parámetros!$B$15,L264,M264))))</f>
        <v>851</v>
      </c>
      <c r="R264" s="13" t="n">
        <f aca="false">IF(AND(ISNUMBER(O264),O264-P264&gt;=Q264),O264-P264,Q264)</f>
        <v>851</v>
      </c>
      <c r="S264" s="3" t="str">
        <f aca="false">IF(ISNUMBER(O264),R264/O264-1,"")</f>
        <v/>
      </c>
      <c r="T264" s="13" t="n">
        <f aca="false">VLOOKUP(R264,Parámetros!$A$13:$C$16,3,TRUE())</f>
        <v>0</v>
      </c>
      <c r="U264" s="13" t="n">
        <f aca="false">IF(R264&gt;=Parámetros!$B$7,I264,0)</f>
        <v>75</v>
      </c>
      <c r="V264" s="13" t="n">
        <f aca="false">R264*(1-G264)-T264-U264</f>
        <v>656.86</v>
      </c>
      <c r="W264" s="13" t="n">
        <f aca="false">V264-F264</f>
        <v>0.110000000000014</v>
      </c>
      <c r="X264" s="2" t="s">
        <v>13627</v>
      </c>
      <c r="Y264" s="2"/>
      <c r="Z264" s="13" t="n">
        <v>726</v>
      </c>
      <c r="AA264" s="2" t="s">
        <v>13504</v>
      </c>
    </row>
    <row r="265" customFormat="false" ht="15" hidden="false" customHeight="false" outlineLevel="0" collapsed="false">
      <c r="A265" s="8" t="s">
        <v>3322</v>
      </c>
      <c r="B265" s="10" t="str">
        <f aca="false">'Layout Mercado Libre'!C265</f>
        <v>Tribedoce Compuesto Diclofenaco Complejo B 30 Grageas</v>
      </c>
      <c r="C265" s="10" t="str">
        <f aca="false">IFERROR(LEFT('Layout Mercado Libre'!E265,FIND(" &gt; ",'Layout Mercado Libre'!E265)-1),"")</f>
        <v>Salud y Equipamiento Médico</v>
      </c>
      <c r="D265" s="12" t="n">
        <v>43.24</v>
      </c>
      <c r="E265" s="13" t="n">
        <f aca="false">Parámetros!$B$5</f>
        <v>4</v>
      </c>
      <c r="F265" s="13" t="n">
        <f aca="false">D265+E265</f>
        <v>47.24</v>
      </c>
      <c r="G265" s="3" t="n">
        <f aca="false">IF(C265="",Parámetros!$B$9,IFERROR(VLOOKUP(C265,Parámetros!$A$20:$B$23,2,FALSE()),Parámetros!$B$9))</f>
        <v>0.14</v>
      </c>
      <c r="H265" s="14" t="n">
        <v>0.19</v>
      </c>
      <c r="I265" s="12" t="n">
        <v>75</v>
      </c>
      <c r="J265" s="13" t="n">
        <f aca="false">ROUNDUP((F265+Parámetros!$C$13)/(1-G265),0)</f>
        <v>84</v>
      </c>
      <c r="K265" s="13" t="n">
        <f aca="false">ROUNDUP((F265+Parámetros!$C$14)/(1-G265),0)</f>
        <v>90</v>
      </c>
      <c r="L265" s="13" t="n">
        <f aca="false">ROUNDUP((F265+Parámetros!$C$15)/(1-G265),0)</f>
        <v>98</v>
      </c>
      <c r="M265" s="13" t="n">
        <f aca="false">MAX(ROUNDUP((F265+I265)/(1-G265),0),Parámetros!$B$7)</f>
        <v>299</v>
      </c>
      <c r="N265" s="12"/>
      <c r="O265" s="12"/>
      <c r="P265" s="13" t="n">
        <f aca="false">Parámetros!$B$6</f>
        <v>1</v>
      </c>
      <c r="Q265" s="13" t="n">
        <f aca="false">IF(AND(ISNUMBER(O265),O265-P265&gt;=Parámetros!$B$7),M265,IF(J265&lt;Parámetros!$B$13,J265,IF(K265&lt;Parámetros!$B$14,K265,IF(L265&lt;Parámetros!$B$15,L265,M265))))</f>
        <v>84</v>
      </c>
      <c r="R265" s="13" t="n">
        <f aca="false">IF(AND(ISNUMBER(O265),O265-P265&gt;=Q265),O265-P265,Q265)</f>
        <v>84</v>
      </c>
      <c r="S265" s="3" t="str">
        <f aca="false">IF(ISNUMBER(O265),R265/O265-1,"")</f>
        <v/>
      </c>
      <c r="T265" s="13" t="n">
        <f aca="false">VLOOKUP(R265,Parámetros!$A$13:$C$16,3,TRUE())</f>
        <v>25</v>
      </c>
      <c r="U265" s="13" t="n">
        <f aca="false">IF(R265&gt;=Parámetros!$B$7,I265,0)</f>
        <v>0</v>
      </c>
      <c r="V265" s="13" t="n">
        <f aca="false">R265*(1-G265)-T265-U265</f>
        <v>47.24</v>
      </c>
      <c r="W265" s="13" t="n">
        <f aca="false">V265-F265</f>
        <v>0</v>
      </c>
      <c r="X265" s="2" t="s">
        <v>13628</v>
      </c>
      <c r="Y265" s="2"/>
      <c r="Z265" s="13" t="n">
        <v>58</v>
      </c>
      <c r="AA265" s="2" t="s">
        <v>13586</v>
      </c>
    </row>
    <row r="266" customFormat="false" ht="15" hidden="false" customHeight="false" outlineLevel="0" collapsed="false">
      <c r="A266" s="8" t="s">
        <v>3332</v>
      </c>
      <c r="B266" s="10" t="str">
        <f aca="false">'Layout Mercado Libre'!C266</f>
        <v>Toallitas Húmedas KleenBebé Absorsec 120 Piezas</v>
      </c>
      <c r="C266" s="10" t="str">
        <f aca="false">IFERROR(LEFT('Layout Mercado Libre'!E266,FIND(" &gt; ",'Layout Mercado Libre'!E266)-1),"")</f>
        <v>Bebés</v>
      </c>
      <c r="D266" s="12" t="n">
        <v>17.35</v>
      </c>
      <c r="E266" s="13" t="n">
        <f aca="false">Parámetros!$B$5</f>
        <v>4</v>
      </c>
      <c r="F266" s="13" t="n">
        <f aca="false">D266+E266</f>
        <v>21.35</v>
      </c>
      <c r="G266" s="3" t="n">
        <f aca="false">IF(C266="",Parámetros!$B$9,IFERROR(VLOOKUP(C266,Parámetros!$A$20:$B$23,2,FALSE()),Parámetros!$B$9))</f>
        <v>0.15</v>
      </c>
      <c r="H266" s="14" t="n">
        <v>0.83</v>
      </c>
      <c r="I266" s="12" t="n">
        <v>90</v>
      </c>
      <c r="J266" s="13" t="n">
        <f aca="false">ROUNDUP((F266+Parámetros!$C$13)/(1-G266),0)</f>
        <v>55</v>
      </c>
      <c r="K266" s="13" t="n">
        <f aca="false">ROUNDUP((F266+Parámetros!$C$14)/(1-G266),0)</f>
        <v>61</v>
      </c>
      <c r="L266" s="13" t="n">
        <f aca="false">ROUNDUP((F266+Parámetros!$C$15)/(1-G266),0)</f>
        <v>69</v>
      </c>
      <c r="M266" s="13" t="n">
        <f aca="false">MAX(ROUNDUP((F266+I266)/(1-G266),0),Parámetros!$B$7)</f>
        <v>299</v>
      </c>
      <c r="N266" s="12" t="n">
        <v>108</v>
      </c>
      <c r="O266" s="12" t="n">
        <v>23</v>
      </c>
      <c r="P266" s="13" t="n">
        <f aca="false">Parámetros!$B$6</f>
        <v>1</v>
      </c>
      <c r="Q266" s="13" t="n">
        <f aca="false">IF(AND(ISNUMBER(O266),O266-P266&gt;=Parámetros!$B$7),M266,IF(J266&lt;Parámetros!$B$13,J266,IF(K266&lt;Parámetros!$B$14,K266,IF(L266&lt;Parámetros!$B$15,L266,M266))))</f>
        <v>55</v>
      </c>
      <c r="R266" s="13" t="n">
        <f aca="false">IF(AND(ISNUMBER(O266),O266-P266&gt;=Q266),O266-P266,Q266)</f>
        <v>55</v>
      </c>
      <c r="S266" s="3" t="n">
        <f aca="false">IF(ISNUMBER(O266),R266/O266-1,"")</f>
        <v>1.39130434782609</v>
      </c>
      <c r="T266" s="13" t="n">
        <f aca="false">VLOOKUP(R266,Parámetros!$A$13:$C$16,3,TRUE())</f>
        <v>25</v>
      </c>
      <c r="U266" s="13" t="n">
        <f aca="false">IF(R266&gt;=Parámetros!$B$7,I266,0)</f>
        <v>0</v>
      </c>
      <c r="V266" s="13" t="n">
        <f aca="false">R266*(1-G266)-T266-U266</f>
        <v>21.75</v>
      </c>
      <c r="W266" s="13" t="n">
        <f aca="false">V266-F266</f>
        <v>0.399999999999999</v>
      </c>
      <c r="X266" s="2" t="s">
        <v>13629</v>
      </c>
      <c r="Y266" s="2"/>
      <c r="Z266" s="13" t="n">
        <v>28.5</v>
      </c>
      <c r="AA266" s="2" t="s">
        <v>13519</v>
      </c>
    </row>
    <row r="267" customFormat="false" ht="15" hidden="false" customHeight="false" outlineLevel="0" collapsed="false">
      <c r="A267" s="8" t="s">
        <v>3342</v>
      </c>
      <c r="B267" s="10" t="str">
        <f aca="false">'Layout Mercado Libre'!C267</f>
        <v>Plidán Compuesto Pargeverina 10 mg 20 Comprimidos</v>
      </c>
      <c r="C267" s="10" t="str">
        <f aca="false">IFERROR(LEFT('Layout Mercado Libre'!E267,FIND(" &gt; ",'Layout Mercado Libre'!E267)-1),"")</f>
        <v>Salud y Equipamiento Médico</v>
      </c>
      <c r="D267" s="12" t="n">
        <v>253.08</v>
      </c>
      <c r="E267" s="13" t="n">
        <f aca="false">Parámetros!$B$5</f>
        <v>4</v>
      </c>
      <c r="F267" s="13" t="n">
        <f aca="false">D267+E267</f>
        <v>257.08</v>
      </c>
      <c r="G267" s="3" t="n">
        <f aca="false">IF(C267="",Parámetros!$B$9,IFERROR(VLOOKUP(C267,Parámetros!$A$20:$B$23,2,FALSE()),Parámetros!$B$9))</f>
        <v>0.14</v>
      </c>
      <c r="H267" s="14" t="n">
        <v>0.17</v>
      </c>
      <c r="I267" s="12" t="n">
        <v>75</v>
      </c>
      <c r="J267" s="13" t="n">
        <f aca="false">ROUNDUP((F267+Parámetros!$C$13)/(1-G267),0)</f>
        <v>328</v>
      </c>
      <c r="K267" s="13" t="n">
        <f aca="false">ROUNDUP((F267+Parámetros!$C$14)/(1-G267),0)</f>
        <v>334</v>
      </c>
      <c r="L267" s="13" t="n">
        <f aca="false">ROUNDUP((F267+Parámetros!$C$15)/(1-G267),0)</f>
        <v>342</v>
      </c>
      <c r="M267" s="13" t="n">
        <f aca="false">MAX(ROUNDUP((F267+I267)/(1-G267),0),Parámetros!$B$7)</f>
        <v>387</v>
      </c>
      <c r="N267" s="12" t="n">
        <v>602.26</v>
      </c>
      <c r="O267" s="12" t="n">
        <v>539</v>
      </c>
      <c r="P267" s="13" t="n">
        <f aca="false">Parámetros!$B$6</f>
        <v>1</v>
      </c>
      <c r="Q267" s="13" t="n">
        <f aca="false">IF(AND(ISNUMBER(O267),O267-P267&gt;=Parámetros!$B$7),M267,IF(J267&lt;Parámetros!$B$13,J267,IF(K267&lt;Parámetros!$B$14,K267,IF(L267&lt;Parámetros!$B$15,L267,M267))))</f>
        <v>387</v>
      </c>
      <c r="R267" s="13" t="n">
        <f aca="false">IF(AND(ISNUMBER(O267),O267-P267&gt;=Q267),O267-P267,Q267)</f>
        <v>538</v>
      </c>
      <c r="S267" s="3" t="n">
        <f aca="false">IF(ISNUMBER(O267),R267/O267-1,"")</f>
        <v>-0.00185528756957332</v>
      </c>
      <c r="T267" s="13" t="n">
        <f aca="false">VLOOKUP(R267,Parámetros!$A$13:$C$16,3,TRUE())</f>
        <v>0</v>
      </c>
      <c r="U267" s="13" t="n">
        <f aca="false">IF(R267&gt;=Parámetros!$B$7,I267,0)</f>
        <v>75</v>
      </c>
      <c r="V267" s="13" t="n">
        <f aca="false">R267*(1-G267)-T267-U267</f>
        <v>387.68</v>
      </c>
      <c r="W267" s="13" t="n">
        <f aca="false">V267-F267</f>
        <v>130.6</v>
      </c>
      <c r="X267" s="2" t="s">
        <v>13622</v>
      </c>
      <c r="Y267" s="2"/>
      <c r="Z267" s="13" t="n">
        <v>449.1</v>
      </c>
      <c r="AA267" s="2" t="s">
        <v>13504</v>
      </c>
    </row>
    <row r="268" customFormat="false" ht="15" hidden="false" customHeight="false" outlineLevel="0" collapsed="false">
      <c r="A268" s="8" t="s">
        <v>3354</v>
      </c>
      <c r="B268" s="10" t="str">
        <f aca="false">'Layout Mercado Libre'!C268</f>
        <v>Caladryl Clear Loción Pramoxina Acetato de Zinc 180 ml</v>
      </c>
      <c r="C268" s="10" t="str">
        <f aca="false">IFERROR(LEFT('Layout Mercado Libre'!E268,FIND(" &gt; ",'Layout Mercado Libre'!E268)-1),"")</f>
        <v>Salud y Equipamiento Médico</v>
      </c>
      <c r="D268" s="12" t="n">
        <v>168.68</v>
      </c>
      <c r="E268" s="13" t="n">
        <f aca="false">Parámetros!$B$5</f>
        <v>4</v>
      </c>
      <c r="F268" s="13" t="n">
        <f aca="false">D268+E268</f>
        <v>172.68</v>
      </c>
      <c r="G268" s="3" t="n">
        <f aca="false">IF(C268="",Parámetros!$B$9,IFERROR(VLOOKUP(C268,Parámetros!$A$20:$B$23,2,FALSE()),Parámetros!$B$9))</f>
        <v>0.14</v>
      </c>
      <c r="H268" s="14" t="n">
        <v>0.27</v>
      </c>
      <c r="I268" s="12" t="n">
        <v>75</v>
      </c>
      <c r="J268" s="13" t="n">
        <f aca="false">ROUNDUP((F268+Parámetros!$C$13)/(1-G268),0)</f>
        <v>230</v>
      </c>
      <c r="K268" s="13" t="n">
        <f aca="false">ROUNDUP((F268+Parámetros!$C$14)/(1-G268),0)</f>
        <v>236</v>
      </c>
      <c r="L268" s="13" t="n">
        <f aca="false">ROUNDUP((F268+Parámetros!$C$15)/(1-G268),0)</f>
        <v>244</v>
      </c>
      <c r="M268" s="13" t="n">
        <f aca="false">MAX(ROUNDUP((F268+I268)/(1-G268),0),Parámetros!$B$7)</f>
        <v>299</v>
      </c>
      <c r="N268" s="12" t="n">
        <v>376.53</v>
      </c>
      <c r="O268" s="12" t="n">
        <v>298</v>
      </c>
      <c r="P268" s="13" t="n">
        <f aca="false">Parámetros!$B$6</f>
        <v>1</v>
      </c>
      <c r="Q268" s="13" t="n">
        <f aca="false">IF(AND(ISNUMBER(O268),O268-P268&gt;=Parámetros!$B$7),M268,IF(J268&lt;Parámetros!$B$13,J268,IF(K268&lt;Parámetros!$B$14,K268,IF(L268&lt;Parámetros!$B$15,L268,M268))))</f>
        <v>244</v>
      </c>
      <c r="R268" s="13" t="n">
        <f aca="false">IF(AND(ISNUMBER(O268),O268-P268&gt;=Q268),O268-P268,Q268)</f>
        <v>297</v>
      </c>
      <c r="S268" s="3" t="n">
        <f aca="false">IF(ISNUMBER(O268),R268/O268-1,"")</f>
        <v>-0.00335570469798663</v>
      </c>
      <c r="T268" s="13" t="n">
        <f aca="false">VLOOKUP(R268,Parámetros!$A$13:$C$16,3,TRUE())</f>
        <v>37</v>
      </c>
      <c r="U268" s="13" t="n">
        <f aca="false">IF(R268&gt;=Parámetros!$B$7,I268,0)</f>
        <v>0</v>
      </c>
      <c r="V268" s="13" t="n">
        <f aca="false">R268*(1-G268)-T268-U268</f>
        <v>218.42</v>
      </c>
      <c r="W268" s="13" t="n">
        <f aca="false">V268-F268</f>
        <v>45.74</v>
      </c>
      <c r="X268" s="2" t="s">
        <v>13603</v>
      </c>
      <c r="Y268" s="2"/>
      <c r="Z268" s="13" t="n">
        <v>218.5</v>
      </c>
      <c r="AA268" s="2" t="s">
        <v>13518</v>
      </c>
    </row>
    <row r="269" customFormat="false" ht="15" hidden="false" customHeight="false" outlineLevel="0" collapsed="false">
      <c r="A269" s="8" t="s">
        <v>3366</v>
      </c>
      <c r="B269" s="10" t="str">
        <f aca="false">'Layout Mercado Libre'!C269</f>
        <v>Brillantina Palmolive Líquida con Aceite de Oliva 115 ml</v>
      </c>
      <c r="C269" s="10" t="str">
        <f aca="false">IFERROR(LEFT('Layout Mercado Libre'!E269,FIND(" &gt; ",'Layout Mercado Libre'!E269)-1),"")</f>
        <v>Belleza y Cuidado Personal</v>
      </c>
      <c r="D269" s="12" t="n">
        <v>42.86</v>
      </c>
      <c r="E269" s="13" t="n">
        <f aca="false">Parámetros!$B$5</f>
        <v>4</v>
      </c>
      <c r="F269" s="13" t="n">
        <f aca="false">D269+E269</f>
        <v>46.86</v>
      </c>
      <c r="G269" s="3" t="n">
        <f aca="false">IF(C269="",Parámetros!$B$9,IFERROR(VLOOKUP(C269,Parámetros!$A$20:$B$23,2,FALSE()),Parámetros!$B$9))</f>
        <v>0.14</v>
      </c>
      <c r="H269" s="14" t="n">
        <v>0.19</v>
      </c>
      <c r="I269" s="12" t="n">
        <v>75</v>
      </c>
      <c r="J269" s="13" t="n">
        <f aca="false">ROUNDUP((F269+Parámetros!$C$13)/(1-G269),0)</f>
        <v>84</v>
      </c>
      <c r="K269" s="13" t="n">
        <f aca="false">ROUNDUP((F269+Parámetros!$C$14)/(1-G269),0)</f>
        <v>90</v>
      </c>
      <c r="L269" s="13" t="n">
        <f aca="false">ROUNDUP((F269+Parámetros!$C$15)/(1-G269),0)</f>
        <v>98</v>
      </c>
      <c r="M269" s="13" t="n">
        <f aca="false">MAX(ROUNDUP((F269+I269)/(1-G269),0),Parámetros!$B$7)</f>
        <v>299</v>
      </c>
      <c r="N269" s="12" t="n">
        <v>166.31</v>
      </c>
      <c r="O269" s="12" t="n">
        <v>130</v>
      </c>
      <c r="P269" s="13" t="n">
        <f aca="false">Parámetros!$B$6</f>
        <v>1</v>
      </c>
      <c r="Q269" s="13" t="n">
        <f aca="false">IF(AND(ISNUMBER(O269),O269-P269&gt;=Parámetros!$B$7),M269,IF(J269&lt;Parámetros!$B$13,J269,IF(K269&lt;Parámetros!$B$14,K269,IF(L269&lt;Parámetros!$B$15,L269,M269))))</f>
        <v>84</v>
      </c>
      <c r="R269" s="13" t="n">
        <f aca="false">IF(AND(ISNUMBER(O269),O269-P269&gt;=Q269),O269-P269,Q269)</f>
        <v>129</v>
      </c>
      <c r="S269" s="3" t="n">
        <f aca="false">IF(ISNUMBER(O269),R269/O269-1,"")</f>
        <v>-0.00769230769230767</v>
      </c>
      <c r="T269" s="13" t="n">
        <f aca="false">VLOOKUP(R269,Parámetros!$A$13:$C$16,3,TRUE())</f>
        <v>30</v>
      </c>
      <c r="U269" s="13" t="n">
        <f aca="false">IF(R269&gt;=Parámetros!$B$7,I269,0)</f>
        <v>0</v>
      </c>
      <c r="V269" s="13" t="n">
        <f aca="false">R269*(1-G269)-T269-U269</f>
        <v>80.94</v>
      </c>
      <c r="W269" s="13" t="n">
        <f aca="false">V269-F269</f>
        <v>34.08</v>
      </c>
      <c r="X269" s="2" t="s">
        <v>13630</v>
      </c>
      <c r="Y269" s="2"/>
      <c r="Z269" s="13" t="n">
        <v>77</v>
      </c>
      <c r="AA269" s="2" t="s">
        <v>13523</v>
      </c>
    </row>
    <row r="270" customFormat="false" ht="15" hidden="false" customHeight="false" outlineLevel="0" collapsed="false">
      <c r="A270" s="8" t="s">
        <v>3377</v>
      </c>
      <c r="B270" s="10" t="str">
        <f aca="false">'Layout Mercado Libre'!C270</f>
        <v>Eutirox Levotiroxina Sódica 25 mcg 50 Tabletas</v>
      </c>
      <c r="C270" s="10" t="str">
        <f aca="false">IFERROR(LEFT('Layout Mercado Libre'!E270,FIND(" &gt; ",'Layout Mercado Libre'!E270)-1),"")</f>
        <v>Salud y Equipamiento Médico</v>
      </c>
      <c r="D270" s="12" t="n">
        <v>132.98</v>
      </c>
      <c r="E270" s="13" t="n">
        <f aca="false">Parámetros!$B$5</f>
        <v>4</v>
      </c>
      <c r="F270" s="13" t="n">
        <f aca="false">D270+E270</f>
        <v>136.98</v>
      </c>
      <c r="G270" s="3" t="n">
        <f aca="false">IF(C270="",Parámetros!$B$9,IFERROR(VLOOKUP(C270,Parámetros!$A$20:$B$23,2,FALSE()),Parámetros!$B$9))</f>
        <v>0.14</v>
      </c>
      <c r="H270" s="14" t="n">
        <v>0.23</v>
      </c>
      <c r="I270" s="12" t="n">
        <v>75</v>
      </c>
      <c r="J270" s="13" t="n">
        <f aca="false">ROUNDUP((F270+Parámetros!$C$13)/(1-G270),0)</f>
        <v>189</v>
      </c>
      <c r="K270" s="13" t="n">
        <f aca="false">ROUNDUP((F270+Parámetros!$C$14)/(1-G270),0)</f>
        <v>195</v>
      </c>
      <c r="L270" s="13" t="n">
        <f aca="false">ROUNDUP((F270+Parámetros!$C$15)/(1-G270),0)</f>
        <v>203</v>
      </c>
      <c r="M270" s="13" t="n">
        <f aca="false">MAX(ROUNDUP((F270+I270)/(1-G270),0),Parámetros!$B$7)</f>
        <v>299</v>
      </c>
      <c r="N270" s="12" t="n">
        <v>352.69</v>
      </c>
      <c r="O270" s="12" t="n">
        <v>295</v>
      </c>
      <c r="P270" s="13" t="n">
        <f aca="false">Parámetros!$B$6</f>
        <v>1</v>
      </c>
      <c r="Q270" s="13" t="n">
        <f aca="false">IF(AND(ISNUMBER(O270),O270-P270&gt;=Parámetros!$B$7),M270,IF(J270&lt;Parámetros!$B$13,J270,IF(K270&lt;Parámetros!$B$14,K270,IF(L270&lt;Parámetros!$B$15,L270,M270))))</f>
        <v>203</v>
      </c>
      <c r="R270" s="13" t="n">
        <f aca="false">IF(AND(ISNUMBER(O270),O270-P270&gt;=Q270),O270-P270,Q270)</f>
        <v>294</v>
      </c>
      <c r="S270" s="3" t="n">
        <f aca="false">IF(ISNUMBER(O270),R270/O270-1,"")</f>
        <v>-0.00338983050847452</v>
      </c>
      <c r="T270" s="13" t="n">
        <f aca="false">VLOOKUP(R270,Parámetros!$A$13:$C$16,3,TRUE())</f>
        <v>37</v>
      </c>
      <c r="U270" s="13" t="n">
        <f aca="false">IF(R270&gt;=Parámetros!$B$7,I270,0)</f>
        <v>0</v>
      </c>
      <c r="V270" s="13" t="n">
        <f aca="false">R270*(1-G270)-T270-U270</f>
        <v>215.84</v>
      </c>
      <c r="W270" s="13" t="n">
        <f aca="false">V270-F270</f>
        <v>78.86</v>
      </c>
      <c r="X270" s="2" t="s">
        <v>13567</v>
      </c>
      <c r="Y270" s="2"/>
      <c r="Z270" s="13" t="n">
        <v>246</v>
      </c>
      <c r="AA270" s="2" t="s">
        <v>13512</v>
      </c>
    </row>
    <row r="271" customFormat="false" ht="15" hidden="false" customHeight="false" outlineLevel="0" collapsed="false">
      <c r="A271" s="8" t="s">
        <v>3386</v>
      </c>
      <c r="B271" s="10" t="str">
        <f aca="false">'Layout Mercado Libre'!C271</f>
        <v>Pañales Adulto Diapro Predoblados Gel Unitalla 40 Pzas</v>
      </c>
      <c r="C271" s="10" t="str">
        <f aca="false">IFERROR(LEFT('Layout Mercado Libre'!E271,FIND(" &gt; ",'Layout Mercado Libre'!E271)-1),"")</f>
        <v>Salud y Equipamiento Médico</v>
      </c>
      <c r="D271" s="12" t="n">
        <v>219.39</v>
      </c>
      <c r="E271" s="13" t="n">
        <f aca="false">Parámetros!$B$5</f>
        <v>4</v>
      </c>
      <c r="F271" s="13" t="n">
        <f aca="false">D271+E271</f>
        <v>223.39</v>
      </c>
      <c r="G271" s="3" t="n">
        <f aca="false">IF(C271="",Parámetros!$B$9,IFERROR(VLOOKUP(C271,Parámetros!$A$20:$B$23,2,FALSE()),Parámetros!$B$9))</f>
        <v>0.14</v>
      </c>
      <c r="H271" s="14" t="n">
        <v>3.2</v>
      </c>
      <c r="I271" s="12" t="n">
        <v>125</v>
      </c>
      <c r="J271" s="13" t="n">
        <f aca="false">ROUNDUP((F271+Parámetros!$C$13)/(1-G271),0)</f>
        <v>289</v>
      </c>
      <c r="K271" s="13" t="n">
        <f aca="false">ROUNDUP((F271+Parámetros!$C$14)/(1-G271),0)</f>
        <v>295</v>
      </c>
      <c r="L271" s="13" t="n">
        <f aca="false">ROUNDUP((F271+Parámetros!$C$15)/(1-G271),0)</f>
        <v>303</v>
      </c>
      <c r="M271" s="13" t="n">
        <f aca="false">MAX(ROUNDUP((F271+I271)/(1-G271),0),Parámetros!$B$7)</f>
        <v>406</v>
      </c>
      <c r="N271" s="12" t="n">
        <v>717.4</v>
      </c>
      <c r="O271" s="12" t="n">
        <v>599</v>
      </c>
      <c r="P271" s="13" t="n">
        <f aca="false">Parámetros!$B$6</f>
        <v>1</v>
      </c>
      <c r="Q271" s="13" t="n">
        <f aca="false">IF(AND(ISNUMBER(O271),O271-P271&gt;=Parámetros!$B$7),M271,IF(J271&lt;Parámetros!$B$13,J271,IF(K271&lt;Parámetros!$B$14,K271,IF(L271&lt;Parámetros!$B$15,L271,M271))))</f>
        <v>406</v>
      </c>
      <c r="R271" s="13" t="n">
        <f aca="false">IF(AND(ISNUMBER(O271),O271-P271&gt;=Q271),O271-P271,Q271)</f>
        <v>598</v>
      </c>
      <c r="S271" s="3" t="n">
        <f aca="false">IF(ISNUMBER(O271),R271/O271-1,"")</f>
        <v>-0.001669449081803</v>
      </c>
      <c r="T271" s="13" t="n">
        <f aca="false">VLOOKUP(R271,Parámetros!$A$13:$C$16,3,TRUE())</f>
        <v>0</v>
      </c>
      <c r="U271" s="13" t="n">
        <f aca="false">IF(R271&gt;=Parámetros!$B$7,I271,0)</f>
        <v>125</v>
      </c>
      <c r="V271" s="13" t="n">
        <f aca="false">R271*(1-G271)-T271-U271</f>
        <v>389.28</v>
      </c>
      <c r="W271" s="13" t="n">
        <f aca="false">V271-F271</f>
        <v>165.89</v>
      </c>
      <c r="X271" s="2" t="s">
        <v>13510</v>
      </c>
      <c r="Y271" s="2"/>
      <c r="Z271" s="13"/>
      <c r="AA271" s="2"/>
    </row>
    <row r="272" customFormat="false" ht="15" hidden="false" customHeight="false" outlineLevel="0" collapsed="false">
      <c r="A272" s="8" t="s">
        <v>3398</v>
      </c>
      <c r="B272" s="10" t="str">
        <f aca="false">'Layout Mercado Libre'!C272</f>
        <v>Dabex XR Metformina 500 mg 30 Tabletas Lib. Prolongada</v>
      </c>
      <c r="C272" s="10" t="str">
        <f aca="false">IFERROR(LEFT('Layout Mercado Libre'!E272,FIND(" &gt; ",'Layout Mercado Libre'!E272)-1),"")</f>
        <v>Salud y Equipamiento Médico</v>
      </c>
      <c r="D272" s="12" t="n">
        <v>270.88</v>
      </c>
      <c r="E272" s="13" t="n">
        <f aca="false">Parámetros!$B$5</f>
        <v>4</v>
      </c>
      <c r="F272" s="13" t="n">
        <f aca="false">D272+E272</f>
        <v>274.88</v>
      </c>
      <c r="G272" s="3" t="n">
        <f aca="false">IF(C272="",Parámetros!$B$9,IFERROR(VLOOKUP(C272,Parámetros!$A$20:$B$23,2,FALSE()),Parámetros!$B$9))</f>
        <v>0.14</v>
      </c>
      <c r="H272" s="14" t="n">
        <v>0.19</v>
      </c>
      <c r="I272" s="12" t="n">
        <v>75</v>
      </c>
      <c r="J272" s="13" t="n">
        <f aca="false">ROUNDUP((F272+Parámetros!$C$13)/(1-G272),0)</f>
        <v>349</v>
      </c>
      <c r="K272" s="13" t="n">
        <f aca="false">ROUNDUP((F272+Parámetros!$C$14)/(1-G272),0)</f>
        <v>355</v>
      </c>
      <c r="L272" s="13" t="n">
        <f aca="false">ROUNDUP((F272+Parámetros!$C$15)/(1-G272),0)</f>
        <v>363</v>
      </c>
      <c r="M272" s="13" t="n">
        <f aca="false">MAX(ROUNDUP((F272+I272)/(1-G272),0),Parámetros!$B$7)</f>
        <v>407</v>
      </c>
      <c r="N272" s="12" t="n">
        <v>661.17</v>
      </c>
      <c r="O272" s="12" t="n">
        <v>459</v>
      </c>
      <c r="P272" s="13" t="n">
        <f aca="false">Parámetros!$B$6</f>
        <v>1</v>
      </c>
      <c r="Q272" s="13" t="n">
        <f aca="false">IF(AND(ISNUMBER(O272),O272-P272&gt;=Parámetros!$B$7),M272,IF(J272&lt;Parámetros!$B$13,J272,IF(K272&lt;Parámetros!$B$14,K272,IF(L272&lt;Parámetros!$B$15,L272,M272))))</f>
        <v>407</v>
      </c>
      <c r="R272" s="13" t="n">
        <f aca="false">IF(AND(ISNUMBER(O272),O272-P272&gt;=Q272),O272-P272,Q272)</f>
        <v>458</v>
      </c>
      <c r="S272" s="3" t="n">
        <f aca="false">IF(ISNUMBER(O272),R272/O272-1,"")</f>
        <v>-0.0021786492374728</v>
      </c>
      <c r="T272" s="13" t="n">
        <f aca="false">VLOOKUP(R272,Parámetros!$A$13:$C$16,3,TRUE())</f>
        <v>0</v>
      </c>
      <c r="U272" s="13" t="n">
        <f aca="false">IF(R272&gt;=Parámetros!$B$7,I272,0)</f>
        <v>75</v>
      </c>
      <c r="V272" s="13" t="n">
        <f aca="false">R272*(1-G272)-T272-U272</f>
        <v>318.88</v>
      </c>
      <c r="W272" s="13" t="n">
        <f aca="false">V272-F272</f>
        <v>44</v>
      </c>
      <c r="X272" s="2" t="s">
        <v>13501</v>
      </c>
      <c r="Y272" s="2"/>
      <c r="Z272" s="13" t="n">
        <v>491</v>
      </c>
      <c r="AA272" s="2" t="s">
        <v>13518</v>
      </c>
    </row>
    <row r="273" customFormat="false" ht="15" hidden="false" customHeight="false" outlineLevel="0" collapsed="false">
      <c r="A273" s="8" t="s">
        <v>3408</v>
      </c>
      <c r="B273" s="10" t="str">
        <f aca="false">'Layout Mercado Libre'!C273</f>
        <v>Loxcell NF Albendazol Quinfamida 400/300 mg 1 Tableta</v>
      </c>
      <c r="C273" s="10" t="str">
        <f aca="false">IFERROR(LEFT('Layout Mercado Libre'!E273,FIND(" &gt; ",'Layout Mercado Libre'!E273)-1),"")</f>
        <v>Salud y Equipamiento Médico</v>
      </c>
      <c r="D273" s="12" t="n">
        <v>72.53</v>
      </c>
      <c r="E273" s="13" t="n">
        <f aca="false">Parámetros!$B$5</f>
        <v>4</v>
      </c>
      <c r="F273" s="13" t="n">
        <f aca="false">D273+E273</f>
        <v>76.53</v>
      </c>
      <c r="G273" s="3" t="n">
        <f aca="false">IF(C273="",Parámetros!$B$9,IFERROR(VLOOKUP(C273,Parámetros!$A$20:$B$23,2,FALSE()),Parámetros!$B$9))</f>
        <v>0.14</v>
      </c>
      <c r="H273" s="14" t="n">
        <v>0.12</v>
      </c>
      <c r="I273" s="12" t="n">
        <v>75</v>
      </c>
      <c r="J273" s="13" t="n">
        <f aca="false">ROUNDUP((F273+Parámetros!$C$13)/(1-G273),0)</f>
        <v>119</v>
      </c>
      <c r="K273" s="13" t="n">
        <f aca="false">ROUNDUP((F273+Parámetros!$C$14)/(1-G273),0)</f>
        <v>124</v>
      </c>
      <c r="L273" s="13" t="n">
        <f aca="false">ROUNDUP((F273+Parámetros!$C$15)/(1-G273),0)</f>
        <v>133</v>
      </c>
      <c r="M273" s="13" t="n">
        <f aca="false">MAX(ROUNDUP((F273+I273)/(1-G273),0),Parámetros!$B$7)</f>
        <v>299</v>
      </c>
      <c r="N273" s="12" t="n">
        <v>136.61</v>
      </c>
      <c r="O273" s="12" t="n">
        <v>90</v>
      </c>
      <c r="P273" s="13" t="n">
        <f aca="false">Parámetros!$B$6</f>
        <v>1</v>
      </c>
      <c r="Q273" s="13" t="n">
        <f aca="false">IF(AND(ISNUMBER(O273),O273-P273&gt;=Parámetros!$B$7),M273,IF(J273&lt;Parámetros!$B$13,J273,IF(K273&lt;Parámetros!$B$14,K273,IF(L273&lt;Parámetros!$B$15,L273,M273))))</f>
        <v>124</v>
      </c>
      <c r="R273" s="13" t="n">
        <f aca="false">IF(AND(ISNUMBER(O273),O273-P273&gt;=Q273),O273-P273,Q273)</f>
        <v>124</v>
      </c>
      <c r="S273" s="3" t="n">
        <f aca="false">IF(ISNUMBER(O273),R273/O273-1,"")</f>
        <v>0.377777777777778</v>
      </c>
      <c r="T273" s="13" t="n">
        <f aca="false">VLOOKUP(R273,Parámetros!$A$13:$C$16,3,TRUE())</f>
        <v>30</v>
      </c>
      <c r="U273" s="13" t="n">
        <f aca="false">IF(R273&gt;=Parámetros!$B$7,I273,0)</f>
        <v>0</v>
      </c>
      <c r="V273" s="13" t="n">
        <f aca="false">R273*(1-G273)-T273-U273</f>
        <v>76.64</v>
      </c>
      <c r="W273" s="13" t="n">
        <f aca="false">V273-F273</f>
        <v>0.109999999999999</v>
      </c>
      <c r="X273" s="2" t="s">
        <v>13631</v>
      </c>
      <c r="Y273" s="2"/>
      <c r="Z273" s="13" t="n">
        <v>90</v>
      </c>
      <c r="AA273" s="2" t="s">
        <v>13518</v>
      </c>
    </row>
    <row r="274" customFormat="false" ht="15" hidden="false" customHeight="false" outlineLevel="0" collapsed="false">
      <c r="A274" s="8" t="s">
        <v>3425</v>
      </c>
      <c r="B274" s="10" t="str">
        <f aca="false">'Layout Mercado Libre'!C274</f>
        <v>Gestágeno Progesterona 200 mg 15 Cápsulas</v>
      </c>
      <c r="C274" s="10" t="str">
        <f aca="false">IFERROR(LEFT('Layout Mercado Libre'!E274,FIND(" &gt; ",'Layout Mercado Libre'!E274)-1),"")</f>
        <v>Salud y Equipamiento Médico</v>
      </c>
      <c r="D274" s="12" t="n">
        <v>391.46</v>
      </c>
      <c r="E274" s="13" t="n">
        <f aca="false">Parámetros!$B$5</f>
        <v>4</v>
      </c>
      <c r="F274" s="13" t="n">
        <f aca="false">D274+E274</f>
        <v>395.46</v>
      </c>
      <c r="G274" s="3" t="n">
        <f aca="false">IF(C274="",Parámetros!$B$9,IFERROR(VLOOKUP(C274,Parámetros!$A$20:$B$23,2,FALSE()),Parámetros!$B$9))</f>
        <v>0.14</v>
      </c>
      <c r="H274" s="14" t="n">
        <v>0.15</v>
      </c>
      <c r="I274" s="12" t="n">
        <v>75</v>
      </c>
      <c r="J274" s="13" t="n">
        <f aca="false">ROUNDUP((F274+Parámetros!$C$13)/(1-G274),0)</f>
        <v>489</v>
      </c>
      <c r="K274" s="13" t="n">
        <f aca="false">ROUNDUP((F274+Parámetros!$C$14)/(1-G274),0)</f>
        <v>495</v>
      </c>
      <c r="L274" s="13" t="n">
        <f aca="false">ROUNDUP((F274+Parámetros!$C$15)/(1-G274),0)</f>
        <v>503</v>
      </c>
      <c r="M274" s="13" t="n">
        <f aca="false">MAX(ROUNDUP((F274+I274)/(1-G274),0),Parámetros!$B$7)</f>
        <v>548</v>
      </c>
      <c r="N274" s="12" t="n">
        <v>936.67</v>
      </c>
      <c r="O274" s="12" t="n">
        <v>883.63</v>
      </c>
      <c r="P274" s="13" t="n">
        <f aca="false">Parámetros!$B$6</f>
        <v>1</v>
      </c>
      <c r="Q274" s="13" t="n">
        <f aca="false">IF(AND(ISNUMBER(O274),O274-P274&gt;=Parámetros!$B$7),M274,IF(J274&lt;Parámetros!$B$13,J274,IF(K274&lt;Parámetros!$B$14,K274,IF(L274&lt;Parámetros!$B$15,L274,M274))))</f>
        <v>548</v>
      </c>
      <c r="R274" s="13" t="n">
        <f aca="false">IF(AND(ISNUMBER(O274),O274-P274&gt;=Q274),O274-P274,Q274)</f>
        <v>882.63</v>
      </c>
      <c r="S274" s="3" t="n">
        <f aca="false">IF(ISNUMBER(O274),R274/O274-1,"")</f>
        <v>-0.00113169539286806</v>
      </c>
      <c r="T274" s="13" t="n">
        <f aca="false">VLOOKUP(R274,Parámetros!$A$13:$C$16,3,TRUE())</f>
        <v>0</v>
      </c>
      <c r="U274" s="13" t="n">
        <f aca="false">IF(R274&gt;=Parámetros!$B$7,I274,0)</f>
        <v>75</v>
      </c>
      <c r="V274" s="13" t="n">
        <f aca="false">R274*(1-G274)-T274-U274</f>
        <v>684.0618</v>
      </c>
      <c r="W274" s="13" t="n">
        <f aca="false">V274-F274</f>
        <v>288.6018</v>
      </c>
      <c r="X274" s="2" t="s">
        <v>13571</v>
      </c>
      <c r="Y274" s="2"/>
      <c r="Z274" s="13" t="n">
        <v>760</v>
      </c>
      <c r="AA274" s="2" t="s">
        <v>13512</v>
      </c>
    </row>
    <row r="275" customFormat="false" ht="15" hidden="false" customHeight="false" outlineLevel="0" collapsed="false">
      <c r="A275" s="8" t="s">
        <v>3438</v>
      </c>
      <c r="B275" s="10" t="str">
        <f aca="false">'Layout Mercado Libre'!C275</f>
        <v>Aceite para Bebé Mennen Baby Magic Hipoalergénico 200 ml</v>
      </c>
      <c r="C275" s="10" t="str">
        <f aca="false">IFERROR(LEFT('Layout Mercado Libre'!E275,FIND(" &gt; ",'Layout Mercado Libre'!E275)-1),"")</f>
        <v>Bebés</v>
      </c>
      <c r="D275" s="12" t="n">
        <v>58.73</v>
      </c>
      <c r="E275" s="13" t="n">
        <f aca="false">Parámetros!$B$5</f>
        <v>4</v>
      </c>
      <c r="F275" s="13" t="n">
        <f aca="false">D275+E275</f>
        <v>62.73</v>
      </c>
      <c r="G275" s="3" t="n">
        <f aca="false">IF(C275="",Parámetros!$B$9,IFERROR(VLOOKUP(C275,Parámetros!$A$20:$B$23,2,FALSE()),Parámetros!$B$9))</f>
        <v>0.15</v>
      </c>
      <c r="H275" s="14" t="n">
        <v>0.29</v>
      </c>
      <c r="I275" s="12" t="n">
        <v>75</v>
      </c>
      <c r="J275" s="13" t="n">
        <f aca="false">ROUNDUP((F275+Parámetros!$C$13)/(1-G275),0)</f>
        <v>104</v>
      </c>
      <c r="K275" s="13" t="n">
        <f aca="false">ROUNDUP((F275+Parámetros!$C$14)/(1-G275),0)</f>
        <v>110</v>
      </c>
      <c r="L275" s="13" t="n">
        <f aca="false">ROUNDUP((F275+Parámetros!$C$15)/(1-G275),0)</f>
        <v>118</v>
      </c>
      <c r="M275" s="13" t="n">
        <f aca="false">MAX(ROUNDUP((F275+I275)/(1-G275),0),Parámetros!$B$7)</f>
        <v>299</v>
      </c>
      <c r="N275" s="12" t="n">
        <v>219.73</v>
      </c>
      <c r="O275" s="12" t="n">
        <v>90.01</v>
      </c>
      <c r="P275" s="13" t="n">
        <f aca="false">Parámetros!$B$6</f>
        <v>1</v>
      </c>
      <c r="Q275" s="13" t="n">
        <f aca="false">IF(AND(ISNUMBER(O275),O275-P275&gt;=Parámetros!$B$7),M275,IF(J275&lt;Parámetros!$B$13,J275,IF(K275&lt;Parámetros!$B$14,K275,IF(L275&lt;Parámetros!$B$15,L275,M275))))</f>
        <v>110</v>
      </c>
      <c r="R275" s="13" t="n">
        <f aca="false">IF(AND(ISNUMBER(O275),O275-P275&gt;=Q275),O275-P275,Q275)</f>
        <v>110</v>
      </c>
      <c r="S275" s="3" t="n">
        <f aca="false">IF(ISNUMBER(O275),R275/O275-1,"")</f>
        <v>0.222086434840573</v>
      </c>
      <c r="T275" s="13" t="n">
        <f aca="false">VLOOKUP(R275,Parámetros!$A$13:$C$16,3,TRUE())</f>
        <v>30</v>
      </c>
      <c r="U275" s="13" t="n">
        <f aca="false">IF(R275&gt;=Parámetros!$B$7,I275,0)</f>
        <v>0</v>
      </c>
      <c r="V275" s="13" t="n">
        <f aca="false">R275*(1-G275)-T275-U275</f>
        <v>63.5</v>
      </c>
      <c r="W275" s="13" t="n">
        <f aca="false">V275-F275</f>
        <v>0.770000000000003</v>
      </c>
      <c r="X275" s="2" t="s">
        <v>13632</v>
      </c>
      <c r="Y275" s="2"/>
      <c r="Z275" s="13" t="n">
        <v>98.25</v>
      </c>
      <c r="AA275" s="2" t="s">
        <v>13523</v>
      </c>
    </row>
    <row r="276" customFormat="false" ht="15" hidden="false" customHeight="false" outlineLevel="0" collapsed="false">
      <c r="A276" s="8" t="s">
        <v>3451</v>
      </c>
      <c r="B276" s="10" t="str">
        <f aca="false">'Layout Mercado Libre'!C276</f>
        <v>Fijador en Spray Caprice Especialidades Granada 316 ml</v>
      </c>
      <c r="C276" s="10" t="str">
        <f aca="false">IFERROR(LEFT('Layout Mercado Libre'!E276,FIND(" &gt; ",'Layout Mercado Libre'!E276)-1),"")</f>
        <v>Belleza y Cuidado Personal</v>
      </c>
      <c r="D276" s="12" t="n">
        <v>39.98</v>
      </c>
      <c r="E276" s="13" t="n">
        <f aca="false">Parámetros!$B$5</f>
        <v>4</v>
      </c>
      <c r="F276" s="13" t="n">
        <f aca="false">D276+E276</f>
        <v>43.98</v>
      </c>
      <c r="G276" s="3" t="n">
        <f aca="false">IF(C276="",Parámetros!$B$9,IFERROR(VLOOKUP(C276,Parámetros!$A$20:$B$23,2,FALSE()),Parámetros!$B$9))</f>
        <v>0.14</v>
      </c>
      <c r="H276" s="14" t="n">
        <v>0.43</v>
      </c>
      <c r="I276" s="12" t="n">
        <v>75</v>
      </c>
      <c r="J276" s="13" t="n">
        <f aca="false">ROUNDUP((F276+Parámetros!$C$13)/(1-G276),0)</f>
        <v>81</v>
      </c>
      <c r="K276" s="13" t="n">
        <f aca="false">ROUNDUP((F276+Parámetros!$C$14)/(1-G276),0)</f>
        <v>87</v>
      </c>
      <c r="L276" s="13" t="n">
        <f aca="false">ROUNDUP((F276+Parámetros!$C$15)/(1-G276),0)</f>
        <v>95</v>
      </c>
      <c r="M276" s="13" t="n">
        <f aca="false">MAX(ROUNDUP((F276+I276)/(1-G276),0),Parámetros!$B$7)</f>
        <v>299</v>
      </c>
      <c r="N276" s="12"/>
      <c r="O276" s="12"/>
      <c r="P276" s="13" t="n">
        <f aca="false">Parámetros!$B$6</f>
        <v>1</v>
      </c>
      <c r="Q276" s="13" t="n">
        <f aca="false">IF(AND(ISNUMBER(O276),O276-P276&gt;=Parámetros!$B$7),M276,IF(J276&lt;Parámetros!$B$13,J276,IF(K276&lt;Parámetros!$B$14,K276,IF(L276&lt;Parámetros!$B$15,L276,M276))))</f>
        <v>81</v>
      </c>
      <c r="R276" s="13" t="n">
        <f aca="false">IF(AND(ISNUMBER(O276),O276-P276&gt;=Q276),O276-P276,Q276)</f>
        <v>81</v>
      </c>
      <c r="S276" s="3" t="str">
        <f aca="false">IF(ISNUMBER(O276),R276/O276-1,"")</f>
        <v/>
      </c>
      <c r="T276" s="13" t="n">
        <f aca="false">VLOOKUP(R276,Parámetros!$A$13:$C$16,3,TRUE())</f>
        <v>25</v>
      </c>
      <c r="U276" s="13" t="n">
        <f aca="false">IF(R276&gt;=Parámetros!$B$7,I276,0)</f>
        <v>0</v>
      </c>
      <c r="V276" s="13" t="n">
        <f aca="false">R276*(1-G276)-T276-U276</f>
        <v>44.66</v>
      </c>
      <c r="W276" s="13" t="n">
        <f aca="false">V276-F276</f>
        <v>0.68</v>
      </c>
      <c r="X276" s="2" t="s">
        <v>13604</v>
      </c>
      <c r="Y276" s="2"/>
      <c r="Z276" s="13" t="n">
        <v>44</v>
      </c>
      <c r="AA276" s="2" t="s">
        <v>13526</v>
      </c>
    </row>
    <row r="277" customFormat="false" ht="15" hidden="false" customHeight="false" outlineLevel="0" collapsed="false">
      <c r="A277" s="8" t="s">
        <v>3463</v>
      </c>
      <c r="B277" s="10" t="str">
        <f aca="false">'Layout Mercado Libre'!C277</f>
        <v>Indaflex Indometacina Crema 2.5% Tubo 40 g</v>
      </c>
      <c r="C277" s="10" t="str">
        <f aca="false">IFERROR(LEFT('Layout Mercado Libre'!E277,FIND(" &gt; ",'Layout Mercado Libre'!E277)-1),"")</f>
        <v>Salud y Equipamiento Médico</v>
      </c>
      <c r="D277" s="12" t="n">
        <v>326.93</v>
      </c>
      <c r="E277" s="13" t="n">
        <f aca="false">Parámetros!$B$5</f>
        <v>4</v>
      </c>
      <c r="F277" s="13" t="n">
        <f aca="false">D277+E277</f>
        <v>330.93</v>
      </c>
      <c r="G277" s="3" t="n">
        <f aca="false">IF(C277="",Parámetros!$B$9,IFERROR(VLOOKUP(C277,Parámetros!$A$20:$B$23,2,FALSE()),Parámetros!$B$9))</f>
        <v>0.14</v>
      </c>
      <c r="H277" s="14" t="n">
        <v>0.1</v>
      </c>
      <c r="I277" s="12" t="n">
        <v>75</v>
      </c>
      <c r="J277" s="13" t="n">
        <f aca="false">ROUNDUP((F277+Parámetros!$C$13)/(1-G277),0)</f>
        <v>414</v>
      </c>
      <c r="K277" s="13" t="n">
        <f aca="false">ROUNDUP((F277+Parámetros!$C$14)/(1-G277),0)</f>
        <v>420</v>
      </c>
      <c r="L277" s="13" t="n">
        <f aca="false">ROUNDUP((F277+Parámetros!$C$15)/(1-G277),0)</f>
        <v>428</v>
      </c>
      <c r="M277" s="13" t="n">
        <f aca="false">MAX(ROUNDUP((F277+I277)/(1-G277),0),Parámetros!$B$7)</f>
        <v>473</v>
      </c>
      <c r="N277" s="12" t="n">
        <v>520.2</v>
      </c>
      <c r="O277" s="12" t="n">
        <v>498</v>
      </c>
      <c r="P277" s="13" t="n">
        <f aca="false">Parámetros!$B$6</f>
        <v>1</v>
      </c>
      <c r="Q277" s="13" t="n">
        <f aca="false">IF(AND(ISNUMBER(O277),O277-P277&gt;=Parámetros!$B$7),M277,IF(J277&lt;Parámetros!$B$13,J277,IF(K277&lt;Parámetros!$B$14,K277,IF(L277&lt;Parámetros!$B$15,L277,M277))))</f>
        <v>473</v>
      </c>
      <c r="R277" s="13" t="n">
        <f aca="false">IF(AND(ISNUMBER(O277),O277-P277&gt;=Q277),O277-P277,Q277)</f>
        <v>497</v>
      </c>
      <c r="S277" s="3" t="n">
        <f aca="false">IF(ISNUMBER(O277),R277/O277-1,"")</f>
        <v>-0.00200803212851408</v>
      </c>
      <c r="T277" s="13" t="n">
        <f aca="false">VLOOKUP(R277,Parámetros!$A$13:$C$16,3,TRUE())</f>
        <v>0</v>
      </c>
      <c r="U277" s="13" t="n">
        <f aca="false">IF(R277&gt;=Parámetros!$B$7,I277,0)</f>
        <v>75</v>
      </c>
      <c r="V277" s="13" t="n">
        <f aca="false">R277*(1-G277)-T277-U277</f>
        <v>352.42</v>
      </c>
      <c r="W277" s="13" t="n">
        <f aca="false">V277-F277</f>
        <v>21.49</v>
      </c>
      <c r="X277" s="2" t="s">
        <v>13601</v>
      </c>
      <c r="Y277" s="2"/>
      <c r="Z277" s="13" t="n">
        <v>370</v>
      </c>
      <c r="AA277" s="2" t="s">
        <v>13512</v>
      </c>
    </row>
    <row r="278" customFormat="false" ht="15" hidden="false" customHeight="false" outlineLevel="0" collapsed="false">
      <c r="A278" s="8" t="s">
        <v>3476</v>
      </c>
      <c r="B278" s="10" t="str">
        <f aca="false">'Layout Mercado Libre'!C278</f>
        <v>Flonorm Rifaximina 550 mg 14 Tabletas</v>
      </c>
      <c r="C278" s="10" t="str">
        <f aca="false">IFERROR(LEFT('Layout Mercado Libre'!E278,FIND(" &gt; ",'Layout Mercado Libre'!E278)-1),"")</f>
        <v>Salud y Equipamiento Médico</v>
      </c>
      <c r="D278" s="12" t="n">
        <v>841.96</v>
      </c>
      <c r="E278" s="13" t="n">
        <f aca="false">Parámetros!$B$5</f>
        <v>4</v>
      </c>
      <c r="F278" s="13" t="n">
        <f aca="false">D278+E278</f>
        <v>845.96</v>
      </c>
      <c r="G278" s="3" t="n">
        <f aca="false">IF(C278="",Parámetros!$B$9,IFERROR(VLOOKUP(C278,Parámetros!$A$20:$B$23,2,FALSE()),Parámetros!$B$9))</f>
        <v>0.14</v>
      </c>
      <c r="H278" s="14" t="n">
        <v>0.15</v>
      </c>
      <c r="I278" s="12" t="n">
        <v>75</v>
      </c>
      <c r="J278" s="13" t="n">
        <f aca="false">ROUNDUP((F278+Parámetros!$C$13)/(1-G278),0)</f>
        <v>1013</v>
      </c>
      <c r="K278" s="13" t="n">
        <f aca="false">ROUNDUP((F278+Parámetros!$C$14)/(1-G278),0)</f>
        <v>1019</v>
      </c>
      <c r="L278" s="13" t="n">
        <f aca="false">ROUNDUP((F278+Parámetros!$C$15)/(1-G278),0)</f>
        <v>1027</v>
      </c>
      <c r="M278" s="13" t="n">
        <f aca="false">MAX(ROUNDUP((F278+I278)/(1-G278),0),Parámetros!$B$7)</f>
        <v>1071</v>
      </c>
      <c r="N278" s="12" t="n">
        <v>1652.29</v>
      </c>
      <c r="O278" s="12" t="n">
        <v>1464</v>
      </c>
      <c r="P278" s="13" t="n">
        <f aca="false">Parámetros!$B$6</f>
        <v>1</v>
      </c>
      <c r="Q278" s="13" t="n">
        <f aca="false">IF(AND(ISNUMBER(O278),O278-P278&gt;=Parámetros!$B$7),M278,IF(J278&lt;Parámetros!$B$13,J278,IF(K278&lt;Parámetros!$B$14,K278,IF(L278&lt;Parámetros!$B$15,L278,M278))))</f>
        <v>1071</v>
      </c>
      <c r="R278" s="13" t="n">
        <f aca="false">IF(AND(ISNUMBER(O278),O278-P278&gt;=Q278),O278-P278,Q278)</f>
        <v>1463</v>
      </c>
      <c r="S278" s="3" t="n">
        <f aca="false">IF(ISNUMBER(O278),R278/O278-1,"")</f>
        <v>-0.000683060109289646</v>
      </c>
      <c r="T278" s="13" t="n">
        <f aca="false">VLOOKUP(R278,Parámetros!$A$13:$C$16,3,TRUE())</f>
        <v>0</v>
      </c>
      <c r="U278" s="13" t="n">
        <f aca="false">IF(R278&gt;=Parámetros!$B$7,I278,0)</f>
        <v>75</v>
      </c>
      <c r="V278" s="13" t="n">
        <f aca="false">R278*(1-G278)-T278-U278</f>
        <v>1183.18</v>
      </c>
      <c r="W278" s="13" t="n">
        <f aca="false">V278-F278</f>
        <v>337.22</v>
      </c>
      <c r="X278" s="2" t="s">
        <v>13554</v>
      </c>
      <c r="Y278" s="2"/>
      <c r="Z278" s="13" t="n">
        <v>939</v>
      </c>
      <c r="AA278" s="2" t="s">
        <v>13504</v>
      </c>
    </row>
    <row r="279" customFormat="false" ht="15" hidden="false" customHeight="false" outlineLevel="0" collapsed="false">
      <c r="A279" s="8" t="s">
        <v>3485</v>
      </c>
      <c r="B279" s="10" t="str">
        <f aca="false">'Layout Mercado Libre'!C279</f>
        <v>Fijador en Spray Caprice Especialidades Biotina 316 ml</v>
      </c>
      <c r="C279" s="10" t="str">
        <f aca="false">IFERROR(LEFT('Layout Mercado Libre'!E279,FIND(" &gt; ",'Layout Mercado Libre'!E279)-1),"")</f>
        <v>Belleza y Cuidado Personal</v>
      </c>
      <c r="D279" s="12" t="n">
        <v>39.98</v>
      </c>
      <c r="E279" s="13" t="n">
        <f aca="false">Parámetros!$B$5</f>
        <v>4</v>
      </c>
      <c r="F279" s="13" t="n">
        <f aca="false">D279+E279</f>
        <v>43.98</v>
      </c>
      <c r="G279" s="3" t="n">
        <f aca="false">IF(C279="",Parámetros!$B$9,IFERROR(VLOOKUP(C279,Parámetros!$A$20:$B$23,2,FALSE()),Parámetros!$B$9))</f>
        <v>0.14</v>
      </c>
      <c r="H279" s="14" t="n">
        <v>0.43</v>
      </c>
      <c r="I279" s="12" t="n">
        <v>75</v>
      </c>
      <c r="J279" s="13" t="n">
        <f aca="false">ROUNDUP((F279+Parámetros!$C$13)/(1-G279),0)</f>
        <v>81</v>
      </c>
      <c r="K279" s="13" t="n">
        <f aca="false">ROUNDUP((F279+Parámetros!$C$14)/(1-G279),0)</f>
        <v>87</v>
      </c>
      <c r="L279" s="13" t="n">
        <f aca="false">ROUNDUP((F279+Parámetros!$C$15)/(1-G279),0)</f>
        <v>95</v>
      </c>
      <c r="M279" s="13" t="n">
        <f aca="false">MAX(ROUNDUP((F279+I279)/(1-G279),0),Parámetros!$B$7)</f>
        <v>299</v>
      </c>
      <c r="N279" s="12" t="n">
        <v>69</v>
      </c>
      <c r="O279" s="12" t="n">
        <v>69</v>
      </c>
      <c r="P279" s="13" t="n">
        <f aca="false">Parámetros!$B$6</f>
        <v>1</v>
      </c>
      <c r="Q279" s="13" t="n">
        <f aca="false">IF(AND(ISNUMBER(O279),O279-P279&gt;=Parámetros!$B$7),M279,IF(J279&lt;Parámetros!$B$13,J279,IF(K279&lt;Parámetros!$B$14,K279,IF(L279&lt;Parámetros!$B$15,L279,M279))))</f>
        <v>81</v>
      </c>
      <c r="R279" s="13" t="n">
        <f aca="false">IF(AND(ISNUMBER(O279),O279-P279&gt;=Q279),O279-P279,Q279)</f>
        <v>81</v>
      </c>
      <c r="S279" s="3" t="n">
        <f aca="false">IF(ISNUMBER(O279),R279/O279-1,"")</f>
        <v>0.173913043478261</v>
      </c>
      <c r="T279" s="13" t="n">
        <f aca="false">VLOOKUP(R279,Parámetros!$A$13:$C$16,3,TRUE())</f>
        <v>25</v>
      </c>
      <c r="U279" s="13" t="n">
        <f aca="false">IF(R279&gt;=Parámetros!$B$7,I279,0)</f>
        <v>0</v>
      </c>
      <c r="V279" s="13" t="n">
        <f aca="false">R279*(1-G279)-T279-U279</f>
        <v>44.66</v>
      </c>
      <c r="W279" s="13" t="n">
        <f aca="false">V279-F279</f>
        <v>0.68</v>
      </c>
      <c r="X279" s="2" t="s">
        <v>13604</v>
      </c>
      <c r="Y279" s="2"/>
      <c r="Z279" s="13" t="n">
        <v>65</v>
      </c>
      <c r="AA279" s="2" t="s">
        <v>13526</v>
      </c>
    </row>
    <row r="280" customFormat="false" ht="15" hidden="false" customHeight="false" outlineLevel="0" collapsed="false">
      <c r="A280" s="8" t="s">
        <v>3493</v>
      </c>
      <c r="B280" s="10" t="str">
        <f aca="false">'Layout Mercado Libre'!C280</f>
        <v>Inhibitron Twit Omeprazol Bicarbonato 20 mg/1100 mg 30 Cáps</v>
      </c>
      <c r="C280" s="10" t="str">
        <f aca="false">IFERROR(LEFT('Layout Mercado Libre'!E280,FIND(" &gt; ",'Layout Mercado Libre'!E280)-1),"")</f>
        <v>Salud y Equipamiento Médico</v>
      </c>
      <c r="D280" s="12" t="n">
        <v>353.16</v>
      </c>
      <c r="E280" s="13" t="n">
        <f aca="false">Parámetros!$B$5</f>
        <v>4</v>
      </c>
      <c r="F280" s="13" t="n">
        <f aca="false">D280+E280</f>
        <v>357.16</v>
      </c>
      <c r="G280" s="3" t="n">
        <f aca="false">IF(C280="",Parámetros!$B$9,IFERROR(VLOOKUP(C280,Parámetros!$A$20:$B$23,2,FALSE()),Parámetros!$B$9))</f>
        <v>0.14</v>
      </c>
      <c r="H280" s="14" t="n">
        <v>0.19</v>
      </c>
      <c r="I280" s="12" t="n">
        <v>75</v>
      </c>
      <c r="J280" s="13" t="n">
        <f aca="false">ROUNDUP((F280+Parámetros!$C$13)/(1-G280),0)</f>
        <v>445</v>
      </c>
      <c r="K280" s="13" t="n">
        <f aca="false">ROUNDUP((F280+Parámetros!$C$14)/(1-G280),0)</f>
        <v>451</v>
      </c>
      <c r="L280" s="13" t="n">
        <f aca="false">ROUNDUP((F280+Parámetros!$C$15)/(1-G280),0)</f>
        <v>459</v>
      </c>
      <c r="M280" s="13" t="n">
        <f aca="false">MAX(ROUNDUP((F280+I280)/(1-G280),0),Parámetros!$B$7)</f>
        <v>503</v>
      </c>
      <c r="N280" s="12" t="n">
        <v>609.22</v>
      </c>
      <c r="O280" s="12" t="n">
        <v>539</v>
      </c>
      <c r="P280" s="13" t="n">
        <f aca="false">Parámetros!$B$6</f>
        <v>1</v>
      </c>
      <c r="Q280" s="13" t="n">
        <f aca="false">IF(AND(ISNUMBER(O280),O280-P280&gt;=Parámetros!$B$7),M280,IF(J280&lt;Parámetros!$B$13,J280,IF(K280&lt;Parámetros!$B$14,K280,IF(L280&lt;Parámetros!$B$15,L280,M280))))</f>
        <v>503</v>
      </c>
      <c r="R280" s="13" t="n">
        <f aca="false">IF(AND(ISNUMBER(O280),O280-P280&gt;=Q280),O280-P280,Q280)</f>
        <v>538</v>
      </c>
      <c r="S280" s="3" t="n">
        <f aca="false">IF(ISNUMBER(O280),R280/O280-1,"")</f>
        <v>-0.00185528756957332</v>
      </c>
      <c r="T280" s="13" t="n">
        <f aca="false">VLOOKUP(R280,Parámetros!$A$13:$C$16,3,TRUE())</f>
        <v>0</v>
      </c>
      <c r="U280" s="13" t="n">
        <f aca="false">IF(R280&gt;=Parámetros!$B$7,I280,0)</f>
        <v>75</v>
      </c>
      <c r="V280" s="13" t="n">
        <f aca="false">R280*(1-G280)-T280-U280</f>
        <v>387.68</v>
      </c>
      <c r="W280" s="13" t="n">
        <f aca="false">V280-F280</f>
        <v>30.52</v>
      </c>
      <c r="X280" s="2" t="s">
        <v>13514</v>
      </c>
      <c r="Y280" s="2"/>
      <c r="Z280" s="13" t="n">
        <v>480</v>
      </c>
      <c r="AA280" s="2" t="s">
        <v>13512</v>
      </c>
    </row>
    <row r="281" customFormat="false" ht="15" hidden="false" customHeight="false" outlineLevel="0" collapsed="false">
      <c r="A281" s="8" t="s">
        <v>3507</v>
      </c>
      <c r="B281" s="10" t="str">
        <f aca="false">'Layout Mercado Libre'!C281</f>
        <v>Pañales para Adulto Diapro Pants Grande 10 Piezas</v>
      </c>
      <c r="C281" s="10" t="str">
        <f aca="false">IFERROR(LEFT('Layout Mercado Libre'!E281,FIND(" &gt; ",'Layout Mercado Libre'!E281)-1),"")</f>
        <v>Salud y Equipamiento Médico</v>
      </c>
      <c r="D281" s="12" t="n">
        <v>96.7</v>
      </c>
      <c r="E281" s="13" t="n">
        <f aca="false">Parámetros!$B$5</f>
        <v>4</v>
      </c>
      <c r="F281" s="13" t="n">
        <f aca="false">D281+E281</f>
        <v>100.7</v>
      </c>
      <c r="G281" s="3" t="n">
        <f aca="false">IF(C281="",Parámetros!$B$9,IFERROR(VLOOKUP(C281,Parámetros!$A$20:$B$23,2,FALSE()),Parámetros!$B$9))</f>
        <v>0.14</v>
      </c>
      <c r="H281" s="14" t="n">
        <v>0.8</v>
      </c>
      <c r="I281" s="12" t="n">
        <v>90</v>
      </c>
      <c r="J281" s="13" t="n">
        <f aca="false">ROUNDUP((F281+Parámetros!$C$13)/(1-G281),0)</f>
        <v>147</v>
      </c>
      <c r="K281" s="13" t="n">
        <f aca="false">ROUNDUP((F281+Parámetros!$C$14)/(1-G281),0)</f>
        <v>152</v>
      </c>
      <c r="L281" s="13" t="n">
        <f aca="false">ROUNDUP((F281+Parámetros!$C$15)/(1-G281),0)</f>
        <v>161</v>
      </c>
      <c r="M281" s="13" t="n">
        <f aca="false">MAX(ROUNDUP((F281+I281)/(1-G281),0),Parámetros!$B$7)</f>
        <v>299</v>
      </c>
      <c r="N281" s="12" t="n">
        <v>353.66</v>
      </c>
      <c r="O281" s="12" t="n">
        <v>326.83</v>
      </c>
      <c r="P281" s="13" t="n">
        <f aca="false">Parámetros!$B$6</f>
        <v>1</v>
      </c>
      <c r="Q281" s="13" t="n">
        <f aca="false">IF(AND(ISNUMBER(O281),O281-P281&gt;=Parámetros!$B$7),M281,IF(J281&lt;Parámetros!$B$13,J281,IF(K281&lt;Parámetros!$B$14,K281,IF(L281&lt;Parámetros!$B$15,L281,M281))))</f>
        <v>299</v>
      </c>
      <c r="R281" s="13" t="n">
        <f aca="false">IF(AND(ISNUMBER(O281),O281-P281&gt;=Q281),O281-P281,Q281)</f>
        <v>325.83</v>
      </c>
      <c r="S281" s="3" t="n">
        <f aca="false">IF(ISNUMBER(O281),R281/O281-1,"")</f>
        <v>-0.00305969464247469</v>
      </c>
      <c r="T281" s="13" t="n">
        <f aca="false">VLOOKUP(R281,Parámetros!$A$13:$C$16,3,TRUE())</f>
        <v>0</v>
      </c>
      <c r="U281" s="13" t="n">
        <f aca="false">IF(R281&gt;=Parámetros!$B$7,I281,0)</f>
        <v>90</v>
      </c>
      <c r="V281" s="13" t="n">
        <f aca="false">R281*(1-G281)-T281-U281</f>
        <v>190.2138</v>
      </c>
      <c r="W281" s="13" t="n">
        <f aca="false">V281-F281</f>
        <v>89.5138</v>
      </c>
      <c r="X281" s="2" t="s">
        <v>13530</v>
      </c>
      <c r="Y281" s="2"/>
      <c r="Z281" s="13" t="n">
        <v>126</v>
      </c>
      <c r="AA281" s="2" t="s">
        <v>13586</v>
      </c>
    </row>
    <row r="282" customFormat="false" ht="15" hidden="false" customHeight="false" outlineLevel="0" collapsed="false">
      <c r="A282" s="8" t="s">
        <v>3515</v>
      </c>
      <c r="B282" s="10" t="str">
        <f aca="false">'Layout Mercado Libre'!C282</f>
        <v>Nikzon Ruscus Aculeatus 40 Tabletas Masticables</v>
      </c>
      <c r="C282" s="10" t="str">
        <f aca="false">IFERROR(LEFT('Layout Mercado Libre'!E282,FIND(" &gt; ",'Layout Mercado Libre'!E282)-1),"")</f>
        <v>Salud y Equipamiento Médico</v>
      </c>
      <c r="D282" s="12" t="n">
        <v>268.7</v>
      </c>
      <c r="E282" s="13" t="n">
        <f aca="false">Parámetros!$B$5</f>
        <v>4</v>
      </c>
      <c r="F282" s="13" t="n">
        <f aca="false">D282+E282</f>
        <v>272.7</v>
      </c>
      <c r="G282" s="3" t="n">
        <f aca="false">IF(C282="",Parámetros!$B$9,IFERROR(VLOOKUP(C282,Parámetros!$A$20:$B$23,2,FALSE()),Parámetros!$B$9))</f>
        <v>0.14</v>
      </c>
      <c r="H282" s="14" t="n">
        <v>0.21</v>
      </c>
      <c r="I282" s="12" t="n">
        <v>75</v>
      </c>
      <c r="J282" s="13" t="n">
        <f aca="false">ROUNDUP((F282+Parámetros!$C$13)/(1-G282),0)</f>
        <v>347</v>
      </c>
      <c r="K282" s="13" t="n">
        <f aca="false">ROUNDUP((F282+Parámetros!$C$14)/(1-G282),0)</f>
        <v>352</v>
      </c>
      <c r="L282" s="13" t="n">
        <f aca="false">ROUNDUP((F282+Parámetros!$C$15)/(1-G282),0)</f>
        <v>361</v>
      </c>
      <c r="M282" s="13" t="n">
        <f aca="false">MAX(ROUNDUP((F282+I282)/(1-G282),0),Parámetros!$B$7)</f>
        <v>405</v>
      </c>
      <c r="N282" s="12" t="n">
        <v>430.27</v>
      </c>
      <c r="O282" s="12" t="n">
        <v>250.32</v>
      </c>
      <c r="P282" s="13" t="n">
        <f aca="false">Parámetros!$B$6</f>
        <v>1</v>
      </c>
      <c r="Q282" s="13" t="n">
        <f aca="false">IF(AND(ISNUMBER(O282),O282-P282&gt;=Parámetros!$B$7),M282,IF(J282&lt;Parámetros!$B$13,J282,IF(K282&lt;Parámetros!$B$14,K282,IF(L282&lt;Parámetros!$B$15,L282,M282))))</f>
        <v>405</v>
      </c>
      <c r="R282" s="13" t="n">
        <f aca="false">IF(AND(ISNUMBER(O282),O282-P282&gt;=Q282),O282-P282,Q282)</f>
        <v>405</v>
      </c>
      <c r="S282" s="3" t="n">
        <f aca="false">IF(ISNUMBER(O282),R282/O282-1,"")</f>
        <v>0.617929050814957</v>
      </c>
      <c r="T282" s="13" t="n">
        <f aca="false">VLOOKUP(R282,Parámetros!$A$13:$C$16,3,TRUE())</f>
        <v>0</v>
      </c>
      <c r="U282" s="13" t="n">
        <f aca="false">IF(R282&gt;=Parámetros!$B$7,I282,0)</f>
        <v>75</v>
      </c>
      <c r="V282" s="13" t="n">
        <f aca="false">R282*(1-G282)-T282-U282</f>
        <v>273.3</v>
      </c>
      <c r="W282" s="13" t="n">
        <f aca="false">V282-F282</f>
        <v>0.600000000000023</v>
      </c>
      <c r="X282" s="2" t="s">
        <v>13591</v>
      </c>
      <c r="Y282" s="2"/>
      <c r="Z282" s="13" t="n">
        <v>386</v>
      </c>
      <c r="AA282" s="2" t="s">
        <v>13518</v>
      </c>
    </row>
    <row r="283" customFormat="false" ht="15" hidden="false" customHeight="false" outlineLevel="0" collapsed="false">
      <c r="A283" s="8" t="s">
        <v>3528</v>
      </c>
      <c r="B283" s="10" t="str">
        <f aca="false">'Layout Mercado Libre'!C283</f>
        <v>Piasclédine 300 Insaponificables Aguacate Soya 30 Cápsulas</v>
      </c>
      <c r="C283" s="10" t="str">
        <f aca="false">IFERROR(LEFT('Layout Mercado Libre'!E283,FIND(" &gt; ",'Layout Mercado Libre'!E283)-1),"")</f>
        <v>Salud y Equipamiento Médico</v>
      </c>
      <c r="D283" s="12" t="n">
        <v>993.01</v>
      </c>
      <c r="E283" s="13" t="n">
        <f aca="false">Parámetros!$B$5</f>
        <v>4</v>
      </c>
      <c r="F283" s="13" t="n">
        <f aca="false">D283+E283</f>
        <v>997.01</v>
      </c>
      <c r="G283" s="3" t="n">
        <f aca="false">IF(C283="",Parámetros!$B$9,IFERROR(VLOOKUP(C283,Parámetros!$A$20:$B$23,2,FALSE()),Parámetros!$B$9))</f>
        <v>0.14</v>
      </c>
      <c r="H283" s="14" t="n">
        <v>0.19</v>
      </c>
      <c r="I283" s="12" t="n">
        <v>75</v>
      </c>
      <c r="J283" s="13" t="n">
        <f aca="false">ROUNDUP((F283+Parámetros!$C$13)/(1-G283),0)</f>
        <v>1189</v>
      </c>
      <c r="K283" s="13" t="n">
        <f aca="false">ROUNDUP((F283+Parámetros!$C$14)/(1-G283),0)</f>
        <v>1195</v>
      </c>
      <c r="L283" s="13" t="n">
        <f aca="false">ROUNDUP((F283+Parámetros!$C$15)/(1-G283),0)</f>
        <v>1203</v>
      </c>
      <c r="M283" s="13" t="n">
        <f aca="false">MAX(ROUNDUP((F283+I283)/(1-G283),0),Parámetros!$B$7)</f>
        <v>1247</v>
      </c>
      <c r="N283" s="12" t="n">
        <v>1524.07</v>
      </c>
      <c r="O283" s="12" t="n">
        <v>1579</v>
      </c>
      <c r="P283" s="13" t="n">
        <f aca="false">Parámetros!$B$6</f>
        <v>1</v>
      </c>
      <c r="Q283" s="13" t="n">
        <f aca="false">IF(AND(ISNUMBER(O283),O283-P283&gt;=Parámetros!$B$7),M283,IF(J283&lt;Parámetros!$B$13,J283,IF(K283&lt;Parámetros!$B$14,K283,IF(L283&lt;Parámetros!$B$15,L283,M283))))</f>
        <v>1247</v>
      </c>
      <c r="R283" s="13" t="n">
        <f aca="false">IF(AND(ISNUMBER(O283),O283-P283&gt;=Q283),O283-P283,Q283)</f>
        <v>1578</v>
      </c>
      <c r="S283" s="3" t="n">
        <f aca="false">IF(ISNUMBER(O283),R283/O283-1,"")</f>
        <v>-0.000633312222925953</v>
      </c>
      <c r="T283" s="13" t="n">
        <f aca="false">VLOOKUP(R283,Parámetros!$A$13:$C$16,3,TRUE())</f>
        <v>0</v>
      </c>
      <c r="U283" s="13" t="n">
        <f aca="false">IF(R283&gt;=Parámetros!$B$7,I283,0)</f>
        <v>75</v>
      </c>
      <c r="V283" s="13" t="n">
        <f aca="false">R283*(1-G283)-T283-U283</f>
        <v>1282.08</v>
      </c>
      <c r="W283" s="13" t="n">
        <f aca="false">V283-F283</f>
        <v>285.07</v>
      </c>
      <c r="X283" s="2" t="s">
        <v>13514</v>
      </c>
      <c r="Y283" s="2"/>
      <c r="Z283" s="13" t="n">
        <v>1362</v>
      </c>
      <c r="AA283" s="2" t="s">
        <v>13518</v>
      </c>
    </row>
    <row r="284" customFormat="false" ht="15" hidden="false" customHeight="false" outlineLevel="0" collapsed="false">
      <c r="A284" s="8" t="s">
        <v>3541</v>
      </c>
      <c r="B284" s="10" t="str">
        <f aca="false">'Layout Mercado Libre'!C284</f>
        <v>Hidrasec Racecadotrilo 30 mg Granulado 18 Sobres</v>
      </c>
      <c r="C284" s="10" t="str">
        <f aca="false">IFERROR(LEFT('Layout Mercado Libre'!E284,FIND(" &gt; ",'Layout Mercado Libre'!E284)-1),"")</f>
        <v>Salud y Equipamiento Médico</v>
      </c>
      <c r="D284" s="12" t="n">
        <v>218.09</v>
      </c>
      <c r="E284" s="13" t="n">
        <f aca="false">Parámetros!$B$5</f>
        <v>4</v>
      </c>
      <c r="F284" s="13" t="n">
        <f aca="false">D284+E284</f>
        <v>222.09</v>
      </c>
      <c r="G284" s="3" t="n">
        <f aca="false">IF(C284="",Parámetros!$B$9,IFERROR(VLOOKUP(C284,Parámetros!$A$20:$B$23,2,FALSE()),Parámetros!$B$9))</f>
        <v>0.14</v>
      </c>
      <c r="H284" s="14" t="n">
        <v>0.28</v>
      </c>
      <c r="I284" s="12" t="n">
        <v>75</v>
      </c>
      <c r="J284" s="13" t="n">
        <f aca="false">ROUNDUP((F284+Parámetros!$C$13)/(1-G284),0)</f>
        <v>288</v>
      </c>
      <c r="K284" s="13" t="n">
        <f aca="false">ROUNDUP((F284+Parámetros!$C$14)/(1-G284),0)</f>
        <v>294</v>
      </c>
      <c r="L284" s="13" t="n">
        <f aca="false">ROUNDUP((F284+Parámetros!$C$15)/(1-G284),0)</f>
        <v>302</v>
      </c>
      <c r="M284" s="13" t="n">
        <f aca="false">MAX(ROUNDUP((F284+I284)/(1-G284),0),Parámetros!$B$7)</f>
        <v>346</v>
      </c>
      <c r="N284" s="12" t="n">
        <v>452.22</v>
      </c>
      <c r="O284" s="12" t="n">
        <v>381.99</v>
      </c>
      <c r="P284" s="13" t="n">
        <f aca="false">Parámetros!$B$6</f>
        <v>1</v>
      </c>
      <c r="Q284" s="13" t="n">
        <f aca="false">IF(AND(ISNUMBER(O284),O284-P284&gt;=Parámetros!$B$7),M284,IF(J284&lt;Parámetros!$B$13,J284,IF(K284&lt;Parámetros!$B$14,K284,IF(L284&lt;Parámetros!$B$15,L284,M284))))</f>
        <v>346</v>
      </c>
      <c r="R284" s="13" t="n">
        <f aca="false">IF(AND(ISNUMBER(O284),O284-P284&gt;=Q284),O284-P284,Q284)</f>
        <v>380.99</v>
      </c>
      <c r="S284" s="3" t="n">
        <f aca="false">IF(ISNUMBER(O284),R284/O284-1,"")</f>
        <v>-0.00261786957773769</v>
      </c>
      <c r="T284" s="13" t="n">
        <f aca="false">VLOOKUP(R284,Parámetros!$A$13:$C$16,3,TRUE())</f>
        <v>0</v>
      </c>
      <c r="U284" s="13" t="n">
        <f aca="false">IF(R284&gt;=Parámetros!$B$7,I284,0)</f>
        <v>75</v>
      </c>
      <c r="V284" s="13" t="n">
        <f aca="false">R284*(1-G284)-T284-U284</f>
        <v>252.6514</v>
      </c>
      <c r="W284" s="13" t="n">
        <f aca="false">V284-F284</f>
        <v>30.5614</v>
      </c>
      <c r="X284" s="2" t="s">
        <v>13633</v>
      </c>
      <c r="Y284" s="2"/>
      <c r="Z284" s="13" t="n">
        <v>353</v>
      </c>
      <c r="AA284" s="2" t="s">
        <v>13504</v>
      </c>
    </row>
    <row r="285" customFormat="false" ht="15" hidden="false" customHeight="false" outlineLevel="0" collapsed="false">
      <c r="A285" s="8" t="s">
        <v>3554</v>
      </c>
      <c r="B285" s="10" t="str">
        <f aca="false">'Layout Mercado Libre'!C285</f>
        <v>Supositorios Senosiain Adulto Glicerina 2632 mg 10 Piezas</v>
      </c>
      <c r="C285" s="10" t="str">
        <f aca="false">IFERROR(LEFT('Layout Mercado Libre'!E285,FIND(" &gt; ",'Layout Mercado Libre'!E285)-1),"")</f>
        <v>Salud y Equipamiento Médico</v>
      </c>
      <c r="D285" s="12" t="n">
        <v>58.74</v>
      </c>
      <c r="E285" s="13" t="n">
        <f aca="false">Parámetros!$B$5</f>
        <v>4</v>
      </c>
      <c r="F285" s="13" t="n">
        <f aca="false">D285+E285</f>
        <v>62.74</v>
      </c>
      <c r="G285" s="3" t="n">
        <f aca="false">IF(C285="",Parámetros!$B$9,IFERROR(VLOOKUP(C285,Parámetros!$A$20:$B$23,2,FALSE()),Parámetros!$B$9))</f>
        <v>0.14</v>
      </c>
      <c r="H285" s="14" t="n">
        <v>0.14</v>
      </c>
      <c r="I285" s="12" t="n">
        <v>75</v>
      </c>
      <c r="J285" s="13" t="n">
        <f aca="false">ROUNDUP((F285+Parámetros!$C$13)/(1-G285),0)</f>
        <v>103</v>
      </c>
      <c r="K285" s="13" t="n">
        <f aca="false">ROUNDUP((F285+Parámetros!$C$14)/(1-G285),0)</f>
        <v>108</v>
      </c>
      <c r="L285" s="13" t="n">
        <f aca="false">ROUNDUP((F285+Parámetros!$C$15)/(1-G285),0)</f>
        <v>116</v>
      </c>
      <c r="M285" s="13" t="n">
        <f aca="false">MAX(ROUNDUP((F285+I285)/(1-G285),0),Parámetros!$B$7)</f>
        <v>299</v>
      </c>
      <c r="N285" s="12" t="n">
        <v>133.75</v>
      </c>
      <c r="O285" s="12" t="n">
        <v>88</v>
      </c>
      <c r="P285" s="13" t="n">
        <f aca="false">Parámetros!$B$6</f>
        <v>1</v>
      </c>
      <c r="Q285" s="13" t="n">
        <f aca="false">IF(AND(ISNUMBER(O285),O285-P285&gt;=Parámetros!$B$7),M285,IF(J285&lt;Parámetros!$B$13,J285,IF(K285&lt;Parámetros!$B$14,K285,IF(L285&lt;Parámetros!$B$15,L285,M285))))</f>
        <v>108</v>
      </c>
      <c r="R285" s="13" t="n">
        <f aca="false">IF(AND(ISNUMBER(O285),O285-P285&gt;=Q285),O285-P285,Q285)</f>
        <v>108</v>
      </c>
      <c r="S285" s="3" t="n">
        <f aca="false">IF(ISNUMBER(O285),R285/O285-1,"")</f>
        <v>0.227272727272727</v>
      </c>
      <c r="T285" s="13" t="n">
        <f aca="false">VLOOKUP(R285,Parámetros!$A$13:$C$16,3,TRUE())</f>
        <v>30</v>
      </c>
      <c r="U285" s="13" t="n">
        <f aca="false">IF(R285&gt;=Parámetros!$B$7,I285,0)</f>
        <v>0</v>
      </c>
      <c r="V285" s="13" t="n">
        <f aca="false">R285*(1-G285)-T285-U285</f>
        <v>62.88</v>
      </c>
      <c r="W285" s="13" t="n">
        <f aca="false">V285-F285</f>
        <v>0.139999999999993</v>
      </c>
      <c r="X285" s="2" t="s">
        <v>13634</v>
      </c>
      <c r="Y285" s="2"/>
      <c r="Z285" s="13" t="n">
        <v>63</v>
      </c>
      <c r="AA285" s="2" t="s">
        <v>13504</v>
      </c>
    </row>
    <row r="286" customFormat="false" ht="15" hidden="false" customHeight="false" outlineLevel="0" collapsed="false">
      <c r="A286" s="8" t="s">
        <v>3568</v>
      </c>
      <c r="B286" s="10" t="str">
        <f aca="false">'Layout Mercado Libre'!C286</f>
        <v>Festomar Doxilamina Piridoxina 10/10 mg 30 Cápsulas</v>
      </c>
      <c r="C286" s="10" t="str">
        <f aca="false">IFERROR(LEFT('Layout Mercado Libre'!E286,FIND(" &gt; ",'Layout Mercado Libre'!E286)-1),"")</f>
        <v>Salud y Equipamiento Médico</v>
      </c>
      <c r="D286" s="12" t="n">
        <v>349.41</v>
      </c>
      <c r="E286" s="13" t="n">
        <f aca="false">Parámetros!$B$5</f>
        <v>4</v>
      </c>
      <c r="F286" s="13" t="n">
        <f aca="false">D286+E286</f>
        <v>353.41</v>
      </c>
      <c r="G286" s="3" t="n">
        <f aca="false">IF(C286="",Parámetros!$B$9,IFERROR(VLOOKUP(C286,Parámetros!$A$20:$B$23,2,FALSE()),Parámetros!$B$9))</f>
        <v>0.14</v>
      </c>
      <c r="H286" s="14" t="n">
        <v>0.19</v>
      </c>
      <c r="I286" s="12" t="n">
        <v>75</v>
      </c>
      <c r="J286" s="13" t="n">
        <f aca="false">ROUNDUP((F286+Parámetros!$C$13)/(1-G286),0)</f>
        <v>441</v>
      </c>
      <c r="K286" s="13" t="n">
        <f aca="false">ROUNDUP((F286+Parámetros!$C$14)/(1-G286),0)</f>
        <v>446</v>
      </c>
      <c r="L286" s="13" t="n">
        <f aca="false">ROUNDUP((F286+Parámetros!$C$15)/(1-G286),0)</f>
        <v>454</v>
      </c>
      <c r="M286" s="13" t="n">
        <f aca="false">MAX(ROUNDUP((F286+I286)/(1-G286),0),Parámetros!$B$7)</f>
        <v>499</v>
      </c>
      <c r="N286" s="12" t="n">
        <v>634.24</v>
      </c>
      <c r="O286" s="12" t="n">
        <v>529</v>
      </c>
      <c r="P286" s="13" t="n">
        <f aca="false">Parámetros!$B$6</f>
        <v>1</v>
      </c>
      <c r="Q286" s="13" t="n">
        <f aca="false">IF(AND(ISNUMBER(O286),O286-P286&gt;=Parámetros!$B$7),M286,IF(J286&lt;Parámetros!$B$13,J286,IF(K286&lt;Parámetros!$B$14,K286,IF(L286&lt;Parámetros!$B$15,L286,M286))))</f>
        <v>499</v>
      </c>
      <c r="R286" s="13" t="n">
        <f aca="false">IF(AND(ISNUMBER(O286),O286-P286&gt;=Q286),O286-P286,Q286)</f>
        <v>528</v>
      </c>
      <c r="S286" s="3" t="n">
        <f aca="false">IF(ISNUMBER(O286),R286/O286-1,"")</f>
        <v>-0.00189035916824198</v>
      </c>
      <c r="T286" s="13" t="n">
        <f aca="false">VLOOKUP(R286,Parámetros!$A$13:$C$16,3,TRUE())</f>
        <v>0</v>
      </c>
      <c r="U286" s="13" t="n">
        <f aca="false">IF(R286&gt;=Parámetros!$B$7,I286,0)</f>
        <v>75</v>
      </c>
      <c r="V286" s="13" t="n">
        <f aca="false">R286*(1-G286)-T286-U286</f>
        <v>379.08</v>
      </c>
      <c r="W286" s="13" t="n">
        <f aca="false">V286-F286</f>
        <v>25.67</v>
      </c>
      <c r="X286" s="2" t="s">
        <v>13514</v>
      </c>
      <c r="Y286" s="2"/>
      <c r="Z286" s="13" t="n">
        <v>365</v>
      </c>
      <c r="AA286" s="2" t="s">
        <v>13518</v>
      </c>
    </row>
    <row r="287" customFormat="false" ht="15" hidden="false" customHeight="false" outlineLevel="0" collapsed="false">
      <c r="A287" s="8" t="s">
        <v>3582</v>
      </c>
      <c r="B287" s="10" t="str">
        <f aca="false">'Layout Mercado Libre'!C287</f>
        <v>Elevit Pronatal Multivitamínico 30 Comprimidos</v>
      </c>
      <c r="C287" s="10" t="str">
        <f aca="false">IFERROR(LEFT('Layout Mercado Libre'!E287,FIND(" &gt; ",'Layout Mercado Libre'!E287)-1),"")</f>
        <v>Salud y Equipamiento Médico</v>
      </c>
      <c r="D287" s="12" t="n">
        <v>386.68</v>
      </c>
      <c r="E287" s="13" t="n">
        <f aca="false">Parámetros!$B$5</f>
        <v>4</v>
      </c>
      <c r="F287" s="13" t="n">
        <f aca="false">D287+E287</f>
        <v>390.68</v>
      </c>
      <c r="G287" s="3" t="n">
        <f aca="false">IF(C287="",Parámetros!$B$9,IFERROR(VLOOKUP(C287,Parámetros!$A$20:$B$23,2,FALSE()),Parámetros!$B$9))</f>
        <v>0.14</v>
      </c>
      <c r="H287" s="14" t="n">
        <v>0.19</v>
      </c>
      <c r="I287" s="12" t="n">
        <v>75</v>
      </c>
      <c r="J287" s="13" t="n">
        <f aca="false">ROUNDUP((F287+Parámetros!$C$13)/(1-G287),0)</f>
        <v>484</v>
      </c>
      <c r="K287" s="13" t="n">
        <f aca="false">ROUNDUP((F287+Parámetros!$C$14)/(1-G287),0)</f>
        <v>490</v>
      </c>
      <c r="L287" s="13" t="n">
        <f aca="false">ROUNDUP((F287+Parámetros!$C$15)/(1-G287),0)</f>
        <v>498</v>
      </c>
      <c r="M287" s="13" t="n">
        <f aca="false">MAX(ROUNDUP((F287+I287)/(1-G287),0),Parámetros!$B$7)</f>
        <v>542</v>
      </c>
      <c r="N287" s="12" t="n">
        <v>656.94</v>
      </c>
      <c r="O287" s="12" t="n">
        <v>442.91</v>
      </c>
      <c r="P287" s="13" t="n">
        <f aca="false">Parámetros!$B$6</f>
        <v>1</v>
      </c>
      <c r="Q287" s="13" t="n">
        <f aca="false">IF(AND(ISNUMBER(O287),O287-P287&gt;=Parámetros!$B$7),M287,IF(J287&lt;Parámetros!$B$13,J287,IF(K287&lt;Parámetros!$B$14,K287,IF(L287&lt;Parámetros!$B$15,L287,M287))))</f>
        <v>542</v>
      </c>
      <c r="R287" s="13" t="n">
        <f aca="false">IF(AND(ISNUMBER(O287),O287-P287&gt;=Q287),O287-P287,Q287)</f>
        <v>542</v>
      </c>
      <c r="S287" s="3" t="n">
        <f aca="false">IF(ISNUMBER(O287),R287/O287-1,"")</f>
        <v>0.223724910252647</v>
      </c>
      <c r="T287" s="13" t="n">
        <f aca="false">VLOOKUP(R287,Parámetros!$A$13:$C$16,3,TRUE())</f>
        <v>0</v>
      </c>
      <c r="U287" s="13" t="n">
        <f aca="false">IF(R287&gt;=Parámetros!$B$7,I287,0)</f>
        <v>75</v>
      </c>
      <c r="V287" s="13" t="n">
        <f aca="false">R287*(1-G287)-T287-U287</f>
        <v>391.12</v>
      </c>
      <c r="W287" s="13" t="n">
        <f aca="false">V287-F287</f>
        <v>0.439999999999998</v>
      </c>
      <c r="X287" s="2" t="s">
        <v>13627</v>
      </c>
      <c r="Y287" s="2"/>
      <c r="Z287" s="13" t="n">
        <v>426</v>
      </c>
      <c r="AA287" s="2" t="s">
        <v>13504</v>
      </c>
    </row>
    <row r="288" customFormat="false" ht="15" hidden="false" customHeight="false" outlineLevel="0" collapsed="false">
      <c r="A288" s="8" t="s">
        <v>3596</v>
      </c>
      <c r="B288" s="10" t="str">
        <f aca="false">'Layout Mercado Libre'!C288</f>
        <v>Enjuague Bucal Colgate PerioGard Sin Alcohol 250 ml</v>
      </c>
      <c r="C288" s="10" t="str">
        <f aca="false">IFERROR(LEFT('Layout Mercado Libre'!E288,FIND(" &gt; ",'Layout Mercado Libre'!E288)-1),"")</f>
        <v>Belleza y Cuidado Personal</v>
      </c>
      <c r="D288" s="12" t="n">
        <v>160.92</v>
      </c>
      <c r="E288" s="13" t="n">
        <f aca="false">Parámetros!$B$5</f>
        <v>4</v>
      </c>
      <c r="F288" s="13" t="n">
        <f aca="false">D288+E288</f>
        <v>164.92</v>
      </c>
      <c r="G288" s="3" t="n">
        <f aca="false">IF(C288="",Parámetros!$B$9,IFERROR(VLOOKUP(C288,Parámetros!$A$20:$B$23,2,FALSE()),Parámetros!$B$9))</f>
        <v>0.14</v>
      </c>
      <c r="H288" s="14" t="n">
        <v>0.35</v>
      </c>
      <c r="I288" s="12" t="n">
        <v>75</v>
      </c>
      <c r="J288" s="13" t="n">
        <f aca="false">ROUNDUP((F288+Parámetros!$C$13)/(1-G288),0)</f>
        <v>221</v>
      </c>
      <c r="K288" s="13" t="n">
        <f aca="false">ROUNDUP((F288+Parámetros!$C$14)/(1-G288),0)</f>
        <v>227</v>
      </c>
      <c r="L288" s="13" t="n">
        <f aca="false">ROUNDUP((F288+Parámetros!$C$15)/(1-G288),0)</f>
        <v>235</v>
      </c>
      <c r="M288" s="13" t="n">
        <f aca="false">MAX(ROUNDUP((F288+I288)/(1-G288),0),Parámetros!$B$7)</f>
        <v>299</v>
      </c>
      <c r="N288" s="12" t="n">
        <v>371.53</v>
      </c>
      <c r="O288" s="12" t="n">
        <v>320</v>
      </c>
      <c r="P288" s="13" t="n">
        <f aca="false">Parámetros!$B$6</f>
        <v>1</v>
      </c>
      <c r="Q288" s="13" t="n">
        <f aca="false">IF(AND(ISNUMBER(O288),O288-P288&gt;=Parámetros!$B$7),M288,IF(J288&lt;Parámetros!$B$13,J288,IF(K288&lt;Parámetros!$B$14,K288,IF(L288&lt;Parámetros!$B$15,L288,M288))))</f>
        <v>299</v>
      </c>
      <c r="R288" s="13" t="n">
        <f aca="false">IF(AND(ISNUMBER(O288),O288-P288&gt;=Q288),O288-P288,Q288)</f>
        <v>319</v>
      </c>
      <c r="S288" s="3" t="n">
        <f aca="false">IF(ISNUMBER(O288),R288/O288-1,"")</f>
        <v>-0.00312500000000004</v>
      </c>
      <c r="T288" s="13" t="n">
        <f aca="false">VLOOKUP(R288,Parámetros!$A$13:$C$16,3,TRUE())</f>
        <v>0</v>
      </c>
      <c r="U288" s="13" t="n">
        <f aca="false">IF(R288&gt;=Parámetros!$B$7,I288,0)</f>
        <v>75</v>
      </c>
      <c r="V288" s="13" t="n">
        <f aca="false">R288*(1-G288)-T288-U288</f>
        <v>199.34</v>
      </c>
      <c r="W288" s="13" t="n">
        <f aca="false">V288-F288</f>
        <v>34.42</v>
      </c>
      <c r="X288" s="2" t="s">
        <v>13580</v>
      </c>
      <c r="Y288" s="2"/>
      <c r="Z288" s="13" t="n">
        <v>267</v>
      </c>
      <c r="AA288" s="2" t="s">
        <v>13518</v>
      </c>
    </row>
    <row r="289" customFormat="false" ht="15" hidden="false" customHeight="false" outlineLevel="0" collapsed="false">
      <c r="A289" s="8" t="s">
        <v>3609</v>
      </c>
      <c r="B289" s="10" t="str">
        <f aca="false">'Layout Mercado Libre'!C289</f>
        <v>Flanax Naproxeno Sódico 550 mg 6 Tabletas</v>
      </c>
      <c r="C289" s="10" t="str">
        <f aca="false">IFERROR(LEFT('Layout Mercado Libre'!E289,FIND(" &gt; ",'Layout Mercado Libre'!E289)-1),"")</f>
        <v>Salud y Equipamiento Médico</v>
      </c>
      <c r="D289" s="12" t="n">
        <v>102.8</v>
      </c>
      <c r="E289" s="13" t="n">
        <f aca="false">Parámetros!$B$5</f>
        <v>4</v>
      </c>
      <c r="F289" s="13" t="n">
        <f aca="false">D289+E289</f>
        <v>106.8</v>
      </c>
      <c r="G289" s="3" t="n">
        <f aca="false">IF(C289="",Parámetros!$B$9,IFERROR(VLOOKUP(C289,Parámetros!$A$20:$B$23,2,FALSE()),Parámetros!$B$9))</f>
        <v>0.14</v>
      </c>
      <c r="H289" s="14" t="n">
        <v>0.13</v>
      </c>
      <c r="I289" s="12" t="n">
        <v>75</v>
      </c>
      <c r="J289" s="13" t="n">
        <f aca="false">ROUNDUP((F289+Parámetros!$C$13)/(1-G289),0)</f>
        <v>154</v>
      </c>
      <c r="K289" s="13" t="n">
        <f aca="false">ROUNDUP((F289+Parámetros!$C$14)/(1-G289),0)</f>
        <v>160</v>
      </c>
      <c r="L289" s="13" t="n">
        <f aca="false">ROUNDUP((F289+Parámetros!$C$15)/(1-G289),0)</f>
        <v>168</v>
      </c>
      <c r="M289" s="13" t="n">
        <f aca="false">MAX(ROUNDUP((F289+I289)/(1-G289),0),Parámetros!$B$7)</f>
        <v>299</v>
      </c>
      <c r="N289" s="12" t="n">
        <v>189.58</v>
      </c>
      <c r="O289" s="12" t="n">
        <v>154.07</v>
      </c>
      <c r="P289" s="13" t="n">
        <f aca="false">Parámetros!$B$6</f>
        <v>1</v>
      </c>
      <c r="Q289" s="13" t="n">
        <f aca="false">IF(AND(ISNUMBER(O289),O289-P289&gt;=Parámetros!$B$7),M289,IF(J289&lt;Parámetros!$B$13,J289,IF(K289&lt;Parámetros!$B$14,K289,IF(L289&lt;Parámetros!$B$15,L289,M289))))</f>
        <v>168</v>
      </c>
      <c r="R289" s="13" t="n">
        <f aca="false">IF(AND(ISNUMBER(O289),O289-P289&gt;=Q289),O289-P289,Q289)</f>
        <v>168</v>
      </c>
      <c r="S289" s="3" t="n">
        <f aca="false">IF(ISNUMBER(O289),R289/O289-1,"")</f>
        <v>0.0904134484325307</v>
      </c>
      <c r="T289" s="13" t="n">
        <f aca="false">VLOOKUP(R289,Parámetros!$A$13:$C$16,3,TRUE())</f>
        <v>37</v>
      </c>
      <c r="U289" s="13" t="n">
        <f aca="false">IF(R289&gt;=Parámetros!$B$7,I289,0)</f>
        <v>0</v>
      </c>
      <c r="V289" s="13" t="n">
        <f aca="false">R289*(1-G289)-T289-U289</f>
        <v>107.48</v>
      </c>
      <c r="W289" s="13" t="n">
        <f aca="false">V289-F289</f>
        <v>0.679999999999993</v>
      </c>
      <c r="X289" s="2" t="s">
        <v>13635</v>
      </c>
      <c r="Y289" s="2"/>
      <c r="Z289" s="13" t="n">
        <v>109</v>
      </c>
      <c r="AA289" s="2" t="s">
        <v>13519</v>
      </c>
    </row>
    <row r="290" customFormat="false" ht="15" hidden="false" customHeight="false" outlineLevel="0" collapsed="false">
      <c r="A290" s="8" t="s">
        <v>3618</v>
      </c>
      <c r="B290" s="10" t="str">
        <f aca="false">'Layout Mercado Libre'!C290</f>
        <v>Robax Gold Metocarbamol Ibuprofeno 500/200 mg 24 Tabletas</v>
      </c>
      <c r="C290" s="10" t="str">
        <f aca="false">IFERROR(LEFT('Layout Mercado Libre'!E290,FIND(" &gt; ",'Layout Mercado Libre'!E290)-1),"")</f>
        <v>Salud y Equipamiento Médico</v>
      </c>
      <c r="D290" s="12" t="n">
        <v>238.19</v>
      </c>
      <c r="E290" s="13" t="n">
        <f aca="false">Parámetros!$B$5</f>
        <v>4</v>
      </c>
      <c r="F290" s="13" t="n">
        <f aca="false">D290+E290</f>
        <v>242.19</v>
      </c>
      <c r="G290" s="3" t="n">
        <f aca="false">IF(C290="",Parámetros!$B$9,IFERROR(VLOOKUP(C290,Parámetros!$A$20:$B$23,2,FALSE()),Parámetros!$B$9))</f>
        <v>0.14</v>
      </c>
      <c r="H290" s="14" t="n">
        <v>0.17</v>
      </c>
      <c r="I290" s="12" t="n">
        <v>75</v>
      </c>
      <c r="J290" s="13" t="n">
        <f aca="false">ROUNDUP((F290+Parámetros!$C$13)/(1-G290),0)</f>
        <v>311</v>
      </c>
      <c r="K290" s="13" t="n">
        <f aca="false">ROUNDUP((F290+Parámetros!$C$14)/(1-G290),0)</f>
        <v>317</v>
      </c>
      <c r="L290" s="13" t="n">
        <f aca="false">ROUNDUP((F290+Parámetros!$C$15)/(1-G290),0)</f>
        <v>325</v>
      </c>
      <c r="M290" s="13" t="n">
        <f aca="false">MAX(ROUNDUP((F290+I290)/(1-G290),0),Parámetros!$B$7)</f>
        <v>369</v>
      </c>
      <c r="N290" s="12" t="n">
        <v>363.45</v>
      </c>
      <c r="O290" s="12" t="n">
        <v>243.37</v>
      </c>
      <c r="P290" s="13" t="n">
        <f aca="false">Parámetros!$B$6</f>
        <v>1</v>
      </c>
      <c r="Q290" s="13" t="n">
        <f aca="false">IF(AND(ISNUMBER(O290),O290-P290&gt;=Parámetros!$B$7),M290,IF(J290&lt;Parámetros!$B$13,J290,IF(K290&lt;Parámetros!$B$14,K290,IF(L290&lt;Parámetros!$B$15,L290,M290))))</f>
        <v>369</v>
      </c>
      <c r="R290" s="13" t="n">
        <f aca="false">IF(AND(ISNUMBER(O290),O290-P290&gt;=Q290),O290-P290,Q290)</f>
        <v>369</v>
      </c>
      <c r="S290" s="3" t="n">
        <f aca="false">IF(ISNUMBER(O290),R290/O290-1,"")</f>
        <v>0.516209886181534</v>
      </c>
      <c r="T290" s="13" t="n">
        <f aca="false">VLOOKUP(R290,Parámetros!$A$13:$C$16,3,TRUE())</f>
        <v>0</v>
      </c>
      <c r="U290" s="13" t="n">
        <f aca="false">IF(R290&gt;=Parámetros!$B$7,I290,0)</f>
        <v>75</v>
      </c>
      <c r="V290" s="13" t="n">
        <f aca="false">R290*(1-G290)-T290-U290</f>
        <v>242.34</v>
      </c>
      <c r="W290" s="13" t="n">
        <f aca="false">V290-F290</f>
        <v>0.149999999999977</v>
      </c>
      <c r="X290" s="2" t="s">
        <v>13593</v>
      </c>
      <c r="Y290" s="2"/>
      <c r="Z290" s="13" t="n">
        <v>175</v>
      </c>
      <c r="AA290" s="2" t="s">
        <v>13504</v>
      </c>
    </row>
    <row r="291" customFormat="false" ht="15" hidden="false" customHeight="false" outlineLevel="0" collapsed="false">
      <c r="A291" s="8" t="s">
        <v>3633</v>
      </c>
      <c r="B291" s="10" t="str">
        <f aca="false">'Layout Mercado Libre'!C291</f>
        <v>Bio Electro Analgésico 250/250/65 mg 24 Tabletas</v>
      </c>
      <c r="C291" s="10" t="str">
        <f aca="false">IFERROR(LEFT('Layout Mercado Libre'!E291,FIND(" &gt; ",'Layout Mercado Libre'!E291)-1),"")</f>
        <v>Salud y Equipamiento Médico</v>
      </c>
      <c r="D291" s="12" t="n">
        <v>94.97</v>
      </c>
      <c r="E291" s="13" t="n">
        <f aca="false">Parámetros!$B$5</f>
        <v>4</v>
      </c>
      <c r="F291" s="13" t="n">
        <f aca="false">D291+E291</f>
        <v>98.97</v>
      </c>
      <c r="G291" s="3" t="n">
        <f aca="false">IF(C291="",Parámetros!$B$9,IFERROR(VLOOKUP(C291,Parámetros!$A$20:$B$23,2,FALSE()),Parámetros!$B$9))</f>
        <v>0.14</v>
      </c>
      <c r="H291" s="14" t="n">
        <v>0.17</v>
      </c>
      <c r="I291" s="12" t="n">
        <v>75</v>
      </c>
      <c r="J291" s="13" t="n">
        <f aca="false">ROUNDUP((F291+Parámetros!$C$13)/(1-G291),0)</f>
        <v>145</v>
      </c>
      <c r="K291" s="13" t="n">
        <f aca="false">ROUNDUP((F291+Parámetros!$C$14)/(1-G291),0)</f>
        <v>150</v>
      </c>
      <c r="L291" s="13" t="n">
        <f aca="false">ROUNDUP((F291+Parámetros!$C$15)/(1-G291),0)</f>
        <v>159</v>
      </c>
      <c r="M291" s="13" t="n">
        <f aca="false">MAX(ROUNDUP((F291+I291)/(1-G291),0),Parámetros!$B$7)</f>
        <v>299</v>
      </c>
      <c r="N291" s="12" t="n">
        <v>156.29</v>
      </c>
      <c r="O291" s="12" t="n">
        <v>95.7</v>
      </c>
      <c r="P291" s="13" t="n">
        <f aca="false">Parámetros!$B$6</f>
        <v>1</v>
      </c>
      <c r="Q291" s="13" t="n">
        <f aca="false">IF(AND(ISNUMBER(O291),O291-P291&gt;=Parámetros!$B$7),M291,IF(J291&lt;Parámetros!$B$13,J291,IF(K291&lt;Parámetros!$B$14,K291,IF(L291&lt;Parámetros!$B$15,L291,M291))))</f>
        <v>159</v>
      </c>
      <c r="R291" s="13" t="n">
        <f aca="false">IF(AND(ISNUMBER(O291),O291-P291&gt;=Q291),O291-P291,Q291)</f>
        <v>159</v>
      </c>
      <c r="S291" s="3" t="n">
        <f aca="false">IF(ISNUMBER(O291),R291/O291-1,"")</f>
        <v>0.661442006269593</v>
      </c>
      <c r="T291" s="13" t="n">
        <f aca="false">VLOOKUP(R291,Parámetros!$A$13:$C$16,3,TRUE())</f>
        <v>37</v>
      </c>
      <c r="U291" s="13" t="n">
        <f aca="false">IF(R291&gt;=Parámetros!$B$7,I291,0)</f>
        <v>0</v>
      </c>
      <c r="V291" s="13" t="n">
        <f aca="false">R291*(1-G291)-T291-U291</f>
        <v>99.74</v>
      </c>
      <c r="W291" s="13" t="n">
        <f aca="false">V291-F291</f>
        <v>0.77000000000001</v>
      </c>
      <c r="X291" s="2" t="s">
        <v>13593</v>
      </c>
      <c r="Y291" s="2"/>
      <c r="Z291" s="13" t="n">
        <v>109</v>
      </c>
      <c r="AA291" s="2" t="s">
        <v>13504</v>
      </c>
    </row>
    <row r="292" customFormat="false" ht="15" hidden="false" customHeight="false" outlineLevel="0" collapsed="false">
      <c r="A292" s="8" t="s">
        <v>3644</v>
      </c>
      <c r="B292" s="10" t="str">
        <f aca="false">'Layout Mercado Libre'!C292</f>
        <v>Pranosine Metisoprinol 250 mg/5 ml Jarabe 60 ml</v>
      </c>
      <c r="C292" s="10" t="str">
        <f aca="false">IFERROR(LEFT('Layout Mercado Libre'!E292,FIND(" &gt; ",'Layout Mercado Libre'!E292)-1),"")</f>
        <v>Salud y Equipamiento Médico</v>
      </c>
      <c r="D292" s="12" t="n">
        <v>417.11</v>
      </c>
      <c r="E292" s="13" t="n">
        <f aca="false">Parámetros!$B$5</f>
        <v>4</v>
      </c>
      <c r="F292" s="13" t="n">
        <f aca="false">D292+E292</f>
        <v>421.11</v>
      </c>
      <c r="G292" s="3" t="n">
        <f aca="false">IF(C292="",Parámetros!$B$9,IFERROR(VLOOKUP(C292,Parámetros!$A$20:$B$23,2,FALSE()),Parámetros!$B$9))</f>
        <v>0.14</v>
      </c>
      <c r="H292" s="14" t="n">
        <v>0.12</v>
      </c>
      <c r="I292" s="12" t="n">
        <v>75</v>
      </c>
      <c r="J292" s="13" t="n">
        <f aca="false">ROUNDUP((F292+Parámetros!$C$13)/(1-G292),0)</f>
        <v>519</v>
      </c>
      <c r="K292" s="13" t="n">
        <f aca="false">ROUNDUP((F292+Parámetros!$C$14)/(1-G292),0)</f>
        <v>525</v>
      </c>
      <c r="L292" s="13" t="n">
        <f aca="false">ROUNDUP((F292+Parámetros!$C$15)/(1-G292),0)</f>
        <v>533</v>
      </c>
      <c r="M292" s="13" t="n">
        <f aca="false">MAX(ROUNDUP((F292+I292)/(1-G292),0),Parámetros!$B$7)</f>
        <v>577</v>
      </c>
      <c r="N292" s="12" t="n">
        <v>778.53</v>
      </c>
      <c r="O292" s="12" t="n">
        <v>672.21</v>
      </c>
      <c r="P292" s="13" t="n">
        <f aca="false">Parámetros!$B$6</f>
        <v>1</v>
      </c>
      <c r="Q292" s="13" t="n">
        <f aca="false">IF(AND(ISNUMBER(O292),O292-P292&gt;=Parámetros!$B$7),M292,IF(J292&lt;Parámetros!$B$13,J292,IF(K292&lt;Parámetros!$B$14,K292,IF(L292&lt;Parámetros!$B$15,L292,M292))))</f>
        <v>577</v>
      </c>
      <c r="R292" s="13" t="n">
        <f aca="false">IF(AND(ISNUMBER(O292),O292-P292&gt;=Q292),O292-P292,Q292)</f>
        <v>671.21</v>
      </c>
      <c r="S292" s="3" t="n">
        <f aca="false">IF(ISNUMBER(O292),R292/O292-1,"")</f>
        <v>-0.00148763035360977</v>
      </c>
      <c r="T292" s="13" t="n">
        <f aca="false">VLOOKUP(R292,Parámetros!$A$13:$C$16,3,TRUE())</f>
        <v>0</v>
      </c>
      <c r="U292" s="13" t="n">
        <f aca="false">IF(R292&gt;=Parámetros!$B$7,I292,0)</f>
        <v>75</v>
      </c>
      <c r="V292" s="13" t="n">
        <f aca="false">R292*(1-G292)-T292-U292</f>
        <v>502.2406</v>
      </c>
      <c r="W292" s="13" t="n">
        <f aca="false">V292-F292</f>
        <v>81.1306</v>
      </c>
      <c r="X292" s="2" t="s">
        <v>13598</v>
      </c>
      <c r="Y292" s="2"/>
      <c r="Z292" s="13" t="n">
        <v>534.5</v>
      </c>
      <c r="AA292" s="2" t="s">
        <v>13518</v>
      </c>
    </row>
    <row r="293" customFormat="false" ht="15" hidden="false" customHeight="false" outlineLevel="0" collapsed="false">
      <c r="A293" s="8" t="s">
        <v>3656</v>
      </c>
      <c r="B293" s="10" t="str">
        <f aca="false">'Layout Mercado Libre'!C293</f>
        <v>Pentrexyl Ampicilina 500 mg 28 Cápsulas</v>
      </c>
      <c r="C293" s="10" t="str">
        <f aca="false">IFERROR(LEFT('Layout Mercado Libre'!E293,FIND(" &gt; ",'Layout Mercado Libre'!E293)-1),"")</f>
        <v>Salud y Equipamiento Médico</v>
      </c>
      <c r="D293" s="12" t="n">
        <v>248.47</v>
      </c>
      <c r="E293" s="13" t="n">
        <f aca="false">Parámetros!$B$5</f>
        <v>4</v>
      </c>
      <c r="F293" s="13" t="n">
        <f aca="false">D293+E293</f>
        <v>252.47</v>
      </c>
      <c r="G293" s="3" t="n">
        <f aca="false">IF(C293="",Parámetros!$B$9,IFERROR(VLOOKUP(C293,Parámetros!$A$20:$B$23,2,FALSE()),Parámetros!$B$9))</f>
        <v>0.14</v>
      </c>
      <c r="H293" s="14" t="n">
        <v>0.18</v>
      </c>
      <c r="I293" s="12" t="n">
        <v>75</v>
      </c>
      <c r="J293" s="13" t="n">
        <f aca="false">ROUNDUP((F293+Parámetros!$C$13)/(1-G293),0)</f>
        <v>323</v>
      </c>
      <c r="K293" s="13" t="n">
        <f aca="false">ROUNDUP((F293+Parámetros!$C$14)/(1-G293),0)</f>
        <v>329</v>
      </c>
      <c r="L293" s="13" t="n">
        <f aca="false">ROUNDUP((F293+Parámetros!$C$15)/(1-G293),0)</f>
        <v>337</v>
      </c>
      <c r="M293" s="13" t="n">
        <f aca="false">MAX(ROUNDUP((F293+I293)/(1-G293),0),Parámetros!$B$7)</f>
        <v>381</v>
      </c>
      <c r="N293" s="12" t="n">
        <v>827.02</v>
      </c>
      <c r="O293" s="12" t="n">
        <v>687</v>
      </c>
      <c r="P293" s="13" t="n">
        <f aca="false">Parámetros!$B$6</f>
        <v>1</v>
      </c>
      <c r="Q293" s="13" t="n">
        <f aca="false">IF(AND(ISNUMBER(O293),O293-P293&gt;=Parámetros!$B$7),M293,IF(J293&lt;Parámetros!$B$13,J293,IF(K293&lt;Parámetros!$B$14,K293,IF(L293&lt;Parámetros!$B$15,L293,M293))))</f>
        <v>381</v>
      </c>
      <c r="R293" s="13" t="n">
        <f aca="false">IF(AND(ISNUMBER(O293),O293-P293&gt;=Q293),O293-P293,Q293)</f>
        <v>686</v>
      </c>
      <c r="S293" s="3" t="n">
        <f aca="false">IF(ISNUMBER(O293),R293/O293-1,"")</f>
        <v>-0.00145560407569145</v>
      </c>
      <c r="T293" s="13" t="n">
        <f aca="false">VLOOKUP(R293,Parámetros!$A$13:$C$16,3,TRUE())</f>
        <v>0</v>
      </c>
      <c r="U293" s="13" t="n">
        <f aca="false">IF(R293&gt;=Parámetros!$B$7,I293,0)</f>
        <v>75</v>
      </c>
      <c r="V293" s="13" t="n">
        <f aca="false">R293*(1-G293)-T293-U293</f>
        <v>514.96</v>
      </c>
      <c r="W293" s="13" t="n">
        <f aca="false">V293-F293</f>
        <v>262.49</v>
      </c>
      <c r="X293" s="2" t="s">
        <v>13636</v>
      </c>
      <c r="Y293" s="2"/>
      <c r="Z293" s="13" t="n">
        <v>544</v>
      </c>
      <c r="AA293" s="2" t="s">
        <v>13537</v>
      </c>
    </row>
    <row r="294" customFormat="false" ht="15" hidden="false" customHeight="false" outlineLevel="0" collapsed="false">
      <c r="A294" s="8" t="s">
        <v>3667</v>
      </c>
      <c r="B294" s="10" t="str">
        <f aca="false">'Layout Mercado Libre'!C294</f>
        <v>Pañales para Adulto Tena Pants Maxi Protect Grande 13 Piezas</v>
      </c>
      <c r="C294" s="10" t="str">
        <f aca="false">IFERROR(LEFT('Layout Mercado Libre'!E294,FIND(" &gt; ",'Layout Mercado Libre'!E294)-1),"")</f>
        <v>Salud y Equipamiento Médico</v>
      </c>
      <c r="D294" s="12" t="n">
        <v>144.77</v>
      </c>
      <c r="E294" s="13" t="n">
        <f aca="false">Parámetros!$B$5</f>
        <v>4</v>
      </c>
      <c r="F294" s="13" t="n">
        <f aca="false">D294+E294</f>
        <v>148.77</v>
      </c>
      <c r="G294" s="3" t="n">
        <f aca="false">IF(C294="",Parámetros!$B$9,IFERROR(VLOOKUP(C294,Parámetros!$A$20:$B$23,2,FALSE()),Parámetros!$B$9))</f>
        <v>0.14</v>
      </c>
      <c r="H294" s="14" t="n">
        <v>1.04</v>
      </c>
      <c r="I294" s="12" t="n">
        <v>105</v>
      </c>
      <c r="J294" s="13" t="n">
        <f aca="false">ROUNDUP((F294+Parámetros!$C$13)/(1-G294),0)</f>
        <v>203</v>
      </c>
      <c r="K294" s="13" t="n">
        <f aca="false">ROUNDUP((F294+Parámetros!$C$14)/(1-G294),0)</f>
        <v>208</v>
      </c>
      <c r="L294" s="13" t="n">
        <f aca="false">ROUNDUP((F294+Parámetros!$C$15)/(1-G294),0)</f>
        <v>217</v>
      </c>
      <c r="M294" s="13" t="n">
        <f aca="false">MAX(ROUNDUP((F294+I294)/(1-G294),0),Parámetros!$B$7)</f>
        <v>299</v>
      </c>
      <c r="N294" s="12" t="n">
        <v>266.38</v>
      </c>
      <c r="O294" s="12" t="n">
        <v>172.42</v>
      </c>
      <c r="P294" s="13" t="n">
        <f aca="false">Parámetros!$B$6</f>
        <v>1</v>
      </c>
      <c r="Q294" s="13" t="n">
        <f aca="false">IF(AND(ISNUMBER(O294),O294-P294&gt;=Parámetros!$B$7),M294,IF(J294&lt;Parámetros!$B$13,J294,IF(K294&lt;Parámetros!$B$14,K294,IF(L294&lt;Parámetros!$B$15,L294,M294))))</f>
        <v>217</v>
      </c>
      <c r="R294" s="13" t="n">
        <f aca="false">IF(AND(ISNUMBER(O294),O294-P294&gt;=Q294),O294-P294,Q294)</f>
        <v>217</v>
      </c>
      <c r="S294" s="3" t="n">
        <f aca="false">IF(ISNUMBER(O294),R294/O294-1,"")</f>
        <v>0.258554692031087</v>
      </c>
      <c r="T294" s="13" t="n">
        <f aca="false">VLOOKUP(R294,Parámetros!$A$13:$C$16,3,TRUE())</f>
        <v>37</v>
      </c>
      <c r="U294" s="13" t="n">
        <f aca="false">IF(R294&gt;=Parámetros!$B$7,I294,0)</f>
        <v>0</v>
      </c>
      <c r="V294" s="13" t="n">
        <f aca="false">R294*(1-G294)-T294-U294</f>
        <v>149.62</v>
      </c>
      <c r="W294" s="13" t="n">
        <f aca="false">V294-F294</f>
        <v>0.849999999999994</v>
      </c>
      <c r="X294" s="2" t="s">
        <v>13637</v>
      </c>
      <c r="Y294" s="2"/>
      <c r="Z294" s="13" t="n">
        <v>204</v>
      </c>
      <c r="AA294" s="2" t="s">
        <v>13526</v>
      </c>
    </row>
    <row r="295" customFormat="false" ht="15" hidden="false" customHeight="false" outlineLevel="0" collapsed="false">
      <c r="A295" s="8" t="s">
        <v>3679</v>
      </c>
      <c r="B295" s="10" t="str">
        <f aca="false">'Layout Mercado Libre'!C295</f>
        <v>Cafiaspirina Forte 650 mg/65 mg 24 Tabletas</v>
      </c>
      <c r="C295" s="10" t="str">
        <f aca="false">IFERROR(LEFT('Layout Mercado Libre'!E295,FIND(" &gt; ",'Layout Mercado Libre'!E295)-1),"")</f>
        <v>Salud y Equipamiento Médico</v>
      </c>
      <c r="D295" s="12" t="n">
        <v>71.71</v>
      </c>
      <c r="E295" s="13" t="n">
        <f aca="false">Parámetros!$B$5</f>
        <v>4</v>
      </c>
      <c r="F295" s="13" t="n">
        <f aca="false">D295+E295</f>
        <v>75.71</v>
      </c>
      <c r="G295" s="3" t="n">
        <f aca="false">IF(C295="",Parámetros!$B$9,IFERROR(VLOOKUP(C295,Parámetros!$A$20:$B$23,2,FALSE()),Parámetros!$B$9))</f>
        <v>0.14</v>
      </c>
      <c r="H295" s="14" t="n">
        <v>0.17</v>
      </c>
      <c r="I295" s="12" t="n">
        <v>75</v>
      </c>
      <c r="J295" s="13" t="n">
        <f aca="false">ROUNDUP((F295+Parámetros!$C$13)/(1-G295),0)</f>
        <v>118</v>
      </c>
      <c r="K295" s="13" t="n">
        <f aca="false">ROUNDUP((F295+Parámetros!$C$14)/(1-G295),0)</f>
        <v>123</v>
      </c>
      <c r="L295" s="13" t="n">
        <f aca="false">ROUNDUP((F295+Parámetros!$C$15)/(1-G295),0)</f>
        <v>132</v>
      </c>
      <c r="M295" s="13" t="n">
        <f aca="false">MAX(ROUNDUP((F295+I295)/(1-G295),0),Parámetros!$B$7)</f>
        <v>299</v>
      </c>
      <c r="N295" s="12" t="n">
        <v>138.56</v>
      </c>
      <c r="O295" s="12" t="n">
        <v>71.13</v>
      </c>
      <c r="P295" s="13" t="n">
        <f aca="false">Parámetros!$B$6</f>
        <v>1</v>
      </c>
      <c r="Q295" s="13" t="n">
        <f aca="false">IF(AND(ISNUMBER(O295),O295-P295&gt;=Parámetros!$B$7),M295,IF(J295&lt;Parámetros!$B$13,J295,IF(K295&lt;Parámetros!$B$14,K295,IF(L295&lt;Parámetros!$B$15,L295,M295))))</f>
        <v>123</v>
      </c>
      <c r="R295" s="13" t="n">
        <f aca="false">IF(AND(ISNUMBER(O295),O295-P295&gt;=Q295),O295-P295,Q295)</f>
        <v>123</v>
      </c>
      <c r="S295" s="3" t="n">
        <f aca="false">IF(ISNUMBER(O295),R295/O295-1,"")</f>
        <v>0.729228173766344</v>
      </c>
      <c r="T295" s="13" t="n">
        <f aca="false">VLOOKUP(R295,Parámetros!$A$13:$C$16,3,TRUE())</f>
        <v>30</v>
      </c>
      <c r="U295" s="13" t="n">
        <f aca="false">IF(R295&gt;=Parámetros!$B$7,I295,0)</f>
        <v>0</v>
      </c>
      <c r="V295" s="13" t="n">
        <f aca="false">R295*(1-G295)-T295-U295</f>
        <v>75.78</v>
      </c>
      <c r="W295" s="13" t="n">
        <f aca="false">V295-F295</f>
        <v>0.0700000000000074</v>
      </c>
      <c r="X295" s="2" t="s">
        <v>13593</v>
      </c>
      <c r="Y295" s="2"/>
      <c r="Z295" s="13" t="n">
        <v>87</v>
      </c>
      <c r="AA295" s="2" t="s">
        <v>13504</v>
      </c>
    </row>
    <row r="296" customFormat="false" ht="15" hidden="false" customHeight="false" outlineLevel="0" collapsed="false">
      <c r="A296" s="8" t="s">
        <v>3690</v>
      </c>
      <c r="B296" s="10" t="str">
        <f aca="false">'Layout Mercado Libre'!C296</f>
        <v>Aceite para Bebé Mennen Baby Magic Hipoalergénico 100 ml</v>
      </c>
      <c r="C296" s="10" t="str">
        <f aca="false">IFERROR(LEFT('Layout Mercado Libre'!E296,FIND(" &gt; ",'Layout Mercado Libre'!E296)-1),"")</f>
        <v>Bebés</v>
      </c>
      <c r="D296" s="12" t="n">
        <v>31.38</v>
      </c>
      <c r="E296" s="13" t="n">
        <f aca="false">Parámetros!$B$5</f>
        <v>4</v>
      </c>
      <c r="F296" s="13" t="n">
        <f aca="false">D296+E296</f>
        <v>35.38</v>
      </c>
      <c r="G296" s="3" t="n">
        <f aca="false">IF(C296="",Parámetros!$B$9,IFERROR(VLOOKUP(C296,Parámetros!$A$20:$B$23,2,FALSE()),Parámetros!$B$9))</f>
        <v>0.15</v>
      </c>
      <c r="H296" s="14" t="n">
        <v>0.17</v>
      </c>
      <c r="I296" s="12" t="n">
        <v>75</v>
      </c>
      <c r="J296" s="13" t="n">
        <f aca="false">ROUNDUP((F296+Parámetros!$C$13)/(1-G296),0)</f>
        <v>72</v>
      </c>
      <c r="K296" s="13" t="n">
        <f aca="false">ROUNDUP((F296+Parámetros!$C$14)/(1-G296),0)</f>
        <v>77</v>
      </c>
      <c r="L296" s="13" t="n">
        <f aca="false">ROUNDUP((F296+Parámetros!$C$15)/(1-G296),0)</f>
        <v>86</v>
      </c>
      <c r="M296" s="13" t="n">
        <f aca="false">MAX(ROUNDUP((F296+I296)/(1-G296),0),Parámetros!$B$7)</f>
        <v>299</v>
      </c>
      <c r="N296" s="12" t="n">
        <v>124.5</v>
      </c>
      <c r="O296" s="12" t="n">
        <v>41.93</v>
      </c>
      <c r="P296" s="13" t="n">
        <f aca="false">Parámetros!$B$6</f>
        <v>1</v>
      </c>
      <c r="Q296" s="13" t="n">
        <f aca="false">IF(AND(ISNUMBER(O296),O296-P296&gt;=Parámetros!$B$7),M296,IF(J296&lt;Parámetros!$B$13,J296,IF(K296&lt;Parámetros!$B$14,K296,IF(L296&lt;Parámetros!$B$15,L296,M296))))</f>
        <v>72</v>
      </c>
      <c r="R296" s="13" t="n">
        <f aca="false">IF(AND(ISNUMBER(O296),O296-P296&gt;=Q296),O296-P296,Q296)</f>
        <v>72</v>
      </c>
      <c r="S296" s="3" t="n">
        <f aca="false">IF(ISNUMBER(O296),R296/O296-1,"")</f>
        <v>0.717147626997377</v>
      </c>
      <c r="T296" s="13" t="n">
        <f aca="false">VLOOKUP(R296,Parámetros!$A$13:$C$16,3,TRUE())</f>
        <v>25</v>
      </c>
      <c r="U296" s="13" t="n">
        <f aca="false">IF(R296&gt;=Parámetros!$B$7,I296,0)</f>
        <v>0</v>
      </c>
      <c r="V296" s="13" t="n">
        <f aca="false">R296*(1-G296)-T296-U296</f>
        <v>36.2</v>
      </c>
      <c r="W296" s="13" t="n">
        <f aca="false">V296-F296</f>
        <v>0.82</v>
      </c>
      <c r="X296" s="2" t="s">
        <v>13608</v>
      </c>
      <c r="Y296" s="2"/>
      <c r="Z296" s="13" t="n">
        <v>45.85</v>
      </c>
      <c r="AA296" s="2" t="s">
        <v>13500</v>
      </c>
    </row>
    <row r="297" customFormat="false" ht="15" hidden="false" customHeight="false" outlineLevel="0" collapsed="false">
      <c r="A297" s="8" t="s">
        <v>3700</v>
      </c>
      <c r="B297" s="10" t="str">
        <f aca="false">'Layout Mercado Libre'!C297</f>
        <v>Aceite para Bebé Mennen Baby Magic Hipoalergénico 50 ml</v>
      </c>
      <c r="C297" s="10" t="str">
        <f aca="false">IFERROR(LEFT('Layout Mercado Libre'!E297,FIND(" &gt; ",'Layout Mercado Libre'!E297)-1),"")</f>
        <v>Bebés</v>
      </c>
      <c r="D297" s="12" t="n">
        <v>22.89</v>
      </c>
      <c r="E297" s="13" t="n">
        <f aca="false">Parámetros!$B$5</f>
        <v>4</v>
      </c>
      <c r="F297" s="13" t="n">
        <f aca="false">D297+E297</f>
        <v>26.89</v>
      </c>
      <c r="G297" s="3" t="n">
        <f aca="false">IF(C297="",Parámetros!$B$9,IFERROR(VLOOKUP(C297,Parámetros!$A$20:$B$23,2,FALSE()),Parámetros!$B$9))</f>
        <v>0.15</v>
      </c>
      <c r="H297" s="14" t="n">
        <v>0.11</v>
      </c>
      <c r="I297" s="12" t="n">
        <v>75</v>
      </c>
      <c r="J297" s="13" t="n">
        <f aca="false">ROUNDUP((F297+Parámetros!$C$13)/(1-G297),0)</f>
        <v>62</v>
      </c>
      <c r="K297" s="13" t="n">
        <f aca="false">ROUNDUP((F297+Parámetros!$C$14)/(1-G297),0)</f>
        <v>67</v>
      </c>
      <c r="L297" s="13" t="n">
        <f aca="false">ROUNDUP((F297+Parámetros!$C$15)/(1-G297),0)</f>
        <v>76</v>
      </c>
      <c r="M297" s="13" t="n">
        <f aca="false">MAX(ROUNDUP((F297+I297)/(1-G297),0),Parámetros!$B$7)</f>
        <v>299</v>
      </c>
      <c r="N297" s="12" t="n">
        <v>104.23</v>
      </c>
      <c r="O297" s="12" t="n">
        <v>75.15</v>
      </c>
      <c r="P297" s="13" t="n">
        <f aca="false">Parámetros!$B$6</f>
        <v>1</v>
      </c>
      <c r="Q297" s="13" t="n">
        <f aca="false">IF(AND(ISNUMBER(O297),O297-P297&gt;=Parámetros!$B$7),M297,IF(J297&lt;Parámetros!$B$13,J297,IF(K297&lt;Parámetros!$B$14,K297,IF(L297&lt;Parámetros!$B$15,L297,M297))))</f>
        <v>62</v>
      </c>
      <c r="R297" s="13" t="n">
        <f aca="false">IF(AND(ISNUMBER(O297),O297-P297&gt;=Q297),O297-P297,Q297)</f>
        <v>74.15</v>
      </c>
      <c r="S297" s="3" t="n">
        <f aca="false">IF(ISNUMBER(O297),R297/O297-1,"")</f>
        <v>-0.0133067198935463</v>
      </c>
      <c r="T297" s="13" t="n">
        <f aca="false">VLOOKUP(R297,Parámetros!$A$13:$C$16,3,TRUE())</f>
        <v>25</v>
      </c>
      <c r="U297" s="13" t="n">
        <f aca="false">IF(R297&gt;=Parámetros!$B$7,I297,0)</f>
        <v>0</v>
      </c>
      <c r="V297" s="13" t="n">
        <f aca="false">R297*(1-G297)-T297-U297</f>
        <v>38.0275</v>
      </c>
      <c r="W297" s="13" t="n">
        <f aca="false">V297-F297</f>
        <v>11.1375</v>
      </c>
      <c r="X297" s="2" t="s">
        <v>13638</v>
      </c>
      <c r="Y297" s="2"/>
      <c r="Z297" s="13"/>
      <c r="AA297" s="2"/>
    </row>
    <row r="298" customFormat="false" ht="15" hidden="false" customHeight="false" outlineLevel="0" collapsed="false">
      <c r="A298" s="8" t="s">
        <v>3707</v>
      </c>
      <c r="B298" s="10" t="str">
        <f aca="false">'Layout Mercado Libre'!C298</f>
        <v>Naxifelar Cefalexina 500 mg 20 Cápsulas</v>
      </c>
      <c r="C298" s="10" t="str">
        <f aca="false">IFERROR(LEFT('Layout Mercado Libre'!E298,FIND(" &gt; ",'Layout Mercado Libre'!E298)-1),"")</f>
        <v>Salud y Equipamiento Médico</v>
      </c>
      <c r="D298" s="12" t="n">
        <v>262.56</v>
      </c>
      <c r="E298" s="13" t="n">
        <f aca="false">Parámetros!$B$5</f>
        <v>4</v>
      </c>
      <c r="F298" s="13" t="n">
        <f aca="false">D298+E298</f>
        <v>266.56</v>
      </c>
      <c r="G298" s="3" t="n">
        <f aca="false">IF(C298="",Parámetros!$B$9,IFERROR(VLOOKUP(C298,Parámetros!$A$20:$B$23,2,FALSE()),Parámetros!$B$9))</f>
        <v>0.14</v>
      </c>
      <c r="H298" s="14" t="n">
        <v>0.17</v>
      </c>
      <c r="I298" s="12" t="n">
        <v>75</v>
      </c>
      <c r="J298" s="13" t="n">
        <f aca="false">ROUNDUP((F298+Parámetros!$C$13)/(1-G298),0)</f>
        <v>340</v>
      </c>
      <c r="K298" s="13" t="n">
        <f aca="false">ROUNDUP((F298+Parámetros!$C$14)/(1-G298),0)</f>
        <v>345</v>
      </c>
      <c r="L298" s="13" t="n">
        <f aca="false">ROUNDUP((F298+Parámetros!$C$15)/(1-G298),0)</f>
        <v>353</v>
      </c>
      <c r="M298" s="13" t="n">
        <f aca="false">MAX(ROUNDUP((F298+I298)/(1-G298),0),Parámetros!$B$7)</f>
        <v>398</v>
      </c>
      <c r="N298" s="12" t="n">
        <v>692.69</v>
      </c>
      <c r="O298" s="12" t="n">
        <v>555.3</v>
      </c>
      <c r="P298" s="13" t="n">
        <f aca="false">Parámetros!$B$6</f>
        <v>1</v>
      </c>
      <c r="Q298" s="13" t="n">
        <f aca="false">IF(AND(ISNUMBER(O298),O298-P298&gt;=Parámetros!$B$7),M298,IF(J298&lt;Parámetros!$B$13,J298,IF(K298&lt;Parámetros!$B$14,K298,IF(L298&lt;Parámetros!$B$15,L298,M298))))</f>
        <v>398</v>
      </c>
      <c r="R298" s="13" t="n">
        <f aca="false">IF(AND(ISNUMBER(O298),O298-P298&gt;=Q298),O298-P298,Q298)</f>
        <v>554.3</v>
      </c>
      <c r="S298" s="3" t="n">
        <f aca="false">IF(ISNUMBER(O298),R298/O298-1,"")</f>
        <v>-0.00180082838105533</v>
      </c>
      <c r="T298" s="13" t="n">
        <f aca="false">VLOOKUP(R298,Parámetros!$A$13:$C$16,3,TRUE())</f>
        <v>0</v>
      </c>
      <c r="U298" s="13" t="n">
        <f aca="false">IF(R298&gt;=Parámetros!$B$7,I298,0)</f>
        <v>75</v>
      </c>
      <c r="V298" s="13" t="n">
        <f aca="false">R298*(1-G298)-T298-U298</f>
        <v>401.698</v>
      </c>
      <c r="W298" s="13" t="n">
        <f aca="false">V298-F298</f>
        <v>135.138</v>
      </c>
      <c r="X298" s="2" t="s">
        <v>13532</v>
      </c>
      <c r="Y298" s="2"/>
      <c r="Z298" s="13" t="n">
        <v>618.5</v>
      </c>
      <c r="AA298" s="2" t="s">
        <v>13518</v>
      </c>
    </row>
    <row r="299" customFormat="false" ht="15" hidden="false" customHeight="false" outlineLevel="0" collapsed="false">
      <c r="A299" s="8" t="s">
        <v>3718</v>
      </c>
      <c r="B299" s="10" t="str">
        <f aca="false">'Layout Mercado Libre'!C299</f>
        <v>Toallitas Húmedas Huggies Cuidado Puro 80 Piezas</v>
      </c>
      <c r="C299" s="10" t="str">
        <f aca="false">IFERROR(LEFT('Layout Mercado Libre'!E299,FIND(" &gt; ",'Layout Mercado Libre'!E299)-1),"")</f>
        <v>Bebés</v>
      </c>
      <c r="D299" s="12" t="n">
        <v>31.77</v>
      </c>
      <c r="E299" s="13" t="n">
        <f aca="false">Parámetros!$B$5</f>
        <v>4</v>
      </c>
      <c r="F299" s="13" t="n">
        <f aca="false">D299+E299</f>
        <v>35.77</v>
      </c>
      <c r="G299" s="3" t="n">
        <f aca="false">IF(C299="",Parámetros!$B$9,IFERROR(VLOOKUP(C299,Parámetros!$A$20:$B$23,2,FALSE()),Parámetros!$B$9))</f>
        <v>0.15</v>
      </c>
      <c r="H299" s="14" t="n">
        <v>0.57</v>
      </c>
      <c r="I299" s="12" t="n">
        <v>90</v>
      </c>
      <c r="J299" s="13" t="n">
        <f aca="false">ROUNDUP((F299+Parámetros!$C$13)/(1-G299),0)</f>
        <v>72</v>
      </c>
      <c r="K299" s="13" t="n">
        <f aca="false">ROUNDUP((F299+Parámetros!$C$14)/(1-G299),0)</f>
        <v>78</v>
      </c>
      <c r="L299" s="13" t="n">
        <f aca="false">ROUNDUP((F299+Parámetros!$C$15)/(1-G299),0)</f>
        <v>86</v>
      </c>
      <c r="M299" s="13" t="n">
        <f aca="false">MAX(ROUNDUP((F299+I299)/(1-G299),0),Parámetros!$B$7)</f>
        <v>299</v>
      </c>
      <c r="N299" s="12" t="n">
        <v>106.51</v>
      </c>
      <c r="O299" s="12" t="n">
        <v>94</v>
      </c>
      <c r="P299" s="13" t="n">
        <f aca="false">Parámetros!$B$6</f>
        <v>1</v>
      </c>
      <c r="Q299" s="13" t="n">
        <f aca="false">IF(AND(ISNUMBER(O299),O299-P299&gt;=Parámetros!$B$7),M299,IF(J299&lt;Parámetros!$B$13,J299,IF(K299&lt;Parámetros!$B$14,K299,IF(L299&lt;Parámetros!$B$15,L299,M299))))</f>
        <v>72</v>
      </c>
      <c r="R299" s="13" t="n">
        <f aca="false">IF(AND(ISNUMBER(O299),O299-P299&gt;=Q299),O299-P299,Q299)</f>
        <v>93</v>
      </c>
      <c r="S299" s="3" t="n">
        <f aca="false">IF(ISNUMBER(O299),R299/O299-1,"")</f>
        <v>-0.0106382978723404</v>
      </c>
      <c r="T299" s="13" t="n">
        <f aca="false">VLOOKUP(R299,Parámetros!$A$13:$C$16,3,TRUE())</f>
        <v>25</v>
      </c>
      <c r="U299" s="13" t="n">
        <f aca="false">IF(R299&gt;=Parámetros!$B$7,I299,0)</f>
        <v>0</v>
      </c>
      <c r="V299" s="13" t="n">
        <f aca="false">R299*(1-G299)-T299-U299</f>
        <v>54.05</v>
      </c>
      <c r="W299" s="13" t="n">
        <f aca="false">V299-F299</f>
        <v>18.28</v>
      </c>
      <c r="X299" s="2" t="s">
        <v>13563</v>
      </c>
      <c r="Y299" s="2"/>
      <c r="Z299" s="13" t="n">
        <v>58</v>
      </c>
      <c r="AA299" s="2" t="s">
        <v>13519</v>
      </c>
    </row>
    <row r="300" customFormat="false" ht="15" hidden="false" customHeight="false" outlineLevel="0" collapsed="false">
      <c r="A300" s="8" t="s">
        <v>3730</v>
      </c>
      <c r="B300" s="10" t="str">
        <f aca="false">'Layout Mercado Libre'!C300</f>
        <v>Fórmula Infantil Enfagrow Premium Etapa 3 Lata 800 g</v>
      </c>
      <c r="C300" s="10" t="str">
        <f aca="false">IFERROR(LEFT('Layout Mercado Libre'!E300,FIND(" &gt; ",'Layout Mercado Libre'!E300)-1),"")</f>
        <v>Bebés</v>
      </c>
      <c r="D300" s="12" t="n">
        <v>304.9</v>
      </c>
      <c r="E300" s="13" t="n">
        <f aca="false">Parámetros!$B$5</f>
        <v>4</v>
      </c>
      <c r="F300" s="13" t="n">
        <f aca="false">D300+E300</f>
        <v>308.9</v>
      </c>
      <c r="G300" s="3" t="n">
        <f aca="false">IF(C300="",Parámetros!$B$9,IFERROR(VLOOKUP(C300,Parámetros!$A$20:$B$23,2,FALSE()),Parámetros!$B$9))</f>
        <v>0.15</v>
      </c>
      <c r="H300" s="14" t="n">
        <v>0.97</v>
      </c>
      <c r="I300" s="12" t="n">
        <v>90</v>
      </c>
      <c r="J300" s="13" t="n">
        <f aca="false">ROUNDUP((F300+Parámetros!$C$13)/(1-G300),0)</f>
        <v>393</v>
      </c>
      <c r="K300" s="13" t="n">
        <f aca="false">ROUNDUP((F300+Parámetros!$C$14)/(1-G300),0)</f>
        <v>399</v>
      </c>
      <c r="L300" s="13" t="n">
        <f aca="false">ROUNDUP((F300+Parámetros!$C$15)/(1-G300),0)</f>
        <v>407</v>
      </c>
      <c r="M300" s="13" t="n">
        <f aca="false">MAX(ROUNDUP((F300+I300)/(1-G300),0),Parámetros!$B$7)</f>
        <v>470</v>
      </c>
      <c r="N300" s="12" t="n">
        <v>573.1</v>
      </c>
      <c r="O300" s="12" t="n">
        <v>368.86</v>
      </c>
      <c r="P300" s="13" t="n">
        <f aca="false">Parámetros!$B$6</f>
        <v>1</v>
      </c>
      <c r="Q300" s="13" t="n">
        <f aca="false">IF(AND(ISNUMBER(O300),O300-P300&gt;=Parámetros!$B$7),M300,IF(J300&lt;Parámetros!$B$13,J300,IF(K300&lt;Parámetros!$B$14,K300,IF(L300&lt;Parámetros!$B$15,L300,M300))))</f>
        <v>470</v>
      </c>
      <c r="R300" s="13" t="n">
        <f aca="false">IF(AND(ISNUMBER(O300),O300-P300&gt;=Q300),O300-P300,Q300)</f>
        <v>470</v>
      </c>
      <c r="S300" s="3" t="n">
        <f aca="false">IF(ISNUMBER(O300),R300/O300-1,"")</f>
        <v>0.274196171989373</v>
      </c>
      <c r="T300" s="13" t="n">
        <f aca="false">VLOOKUP(R300,Parámetros!$A$13:$C$16,3,TRUE())</f>
        <v>0</v>
      </c>
      <c r="U300" s="13" t="n">
        <f aca="false">IF(R300&gt;=Parámetros!$B$7,I300,0)</f>
        <v>90</v>
      </c>
      <c r="V300" s="13" t="n">
        <f aca="false">R300*(1-G300)-T300-U300</f>
        <v>309.5</v>
      </c>
      <c r="W300" s="13" t="n">
        <f aca="false">V300-F300</f>
        <v>0.600000000000023</v>
      </c>
      <c r="X300" s="2" t="s">
        <v>13498</v>
      </c>
      <c r="Y300" s="2"/>
      <c r="Z300" s="13" t="n">
        <v>346</v>
      </c>
      <c r="AA300" s="2" t="s">
        <v>13537</v>
      </c>
    </row>
    <row r="301" customFormat="false" ht="15" hidden="false" customHeight="false" outlineLevel="0" collapsed="false">
      <c r="A301" s="8" t="s">
        <v>3743</v>
      </c>
      <c r="B301" s="10" t="str">
        <f aca="false">'Layout Mercado Libre'!C301</f>
        <v>Cytotec Misoprostol 200 mcg 28 Tabletas</v>
      </c>
      <c r="C301" s="10" t="str">
        <f aca="false">IFERROR(LEFT('Layout Mercado Libre'!E301,FIND(" &gt; ",'Layout Mercado Libre'!E301)-1),"")</f>
        <v>Salud y Equipamiento Médico</v>
      </c>
      <c r="D301" s="12" t="n">
        <v>1836.58</v>
      </c>
      <c r="E301" s="13" t="n">
        <f aca="false">Parámetros!$B$5</f>
        <v>4</v>
      </c>
      <c r="F301" s="13" t="n">
        <f aca="false">D301+E301</f>
        <v>1840.58</v>
      </c>
      <c r="G301" s="3" t="n">
        <f aca="false">IF(C301="",Parámetros!$B$9,IFERROR(VLOOKUP(C301,Parámetros!$A$20:$B$23,2,FALSE()),Parámetros!$B$9))</f>
        <v>0.14</v>
      </c>
      <c r="H301" s="14" t="n">
        <v>0.18</v>
      </c>
      <c r="I301" s="12" t="n">
        <v>75</v>
      </c>
      <c r="J301" s="13" t="n">
        <f aca="false">ROUNDUP((F301+Parámetros!$C$13)/(1-G301),0)</f>
        <v>2170</v>
      </c>
      <c r="K301" s="13" t="n">
        <f aca="false">ROUNDUP((F301+Parámetros!$C$14)/(1-G301),0)</f>
        <v>2176</v>
      </c>
      <c r="L301" s="13" t="n">
        <f aca="false">ROUNDUP((F301+Parámetros!$C$15)/(1-G301),0)</f>
        <v>2184</v>
      </c>
      <c r="M301" s="13" t="n">
        <f aca="false">MAX(ROUNDUP((F301+I301)/(1-G301),0),Parámetros!$B$7)</f>
        <v>2228</v>
      </c>
      <c r="N301" s="12"/>
      <c r="O301" s="12"/>
      <c r="P301" s="13" t="n">
        <f aca="false">Parámetros!$B$6</f>
        <v>1</v>
      </c>
      <c r="Q301" s="13" t="n">
        <f aca="false">IF(AND(ISNUMBER(O301),O301-P301&gt;=Parámetros!$B$7),M301,IF(J301&lt;Parámetros!$B$13,J301,IF(K301&lt;Parámetros!$B$14,K301,IF(L301&lt;Parámetros!$B$15,L301,M301))))</f>
        <v>2228</v>
      </c>
      <c r="R301" s="13" t="n">
        <f aca="false">IF(AND(ISNUMBER(O301),O301-P301&gt;=Q301),O301-P301,Q301)</f>
        <v>2228</v>
      </c>
      <c r="S301" s="3" t="str">
        <f aca="false">IF(ISNUMBER(O301),R301/O301-1,"")</f>
        <v/>
      </c>
      <c r="T301" s="13" t="n">
        <f aca="false">VLOOKUP(R301,Parámetros!$A$13:$C$16,3,TRUE())</f>
        <v>0</v>
      </c>
      <c r="U301" s="13" t="n">
        <f aca="false">IF(R301&gt;=Parámetros!$B$7,I301,0)</f>
        <v>75</v>
      </c>
      <c r="V301" s="13" t="n">
        <f aca="false">R301*(1-G301)-T301-U301</f>
        <v>1841.08</v>
      </c>
      <c r="W301" s="13" t="n">
        <f aca="false">V301-F301</f>
        <v>0.5</v>
      </c>
      <c r="X301" s="2" t="s">
        <v>13499</v>
      </c>
      <c r="Y301" s="2"/>
      <c r="Z301" s="13" t="n">
        <v>3406</v>
      </c>
      <c r="AA301" s="2" t="s">
        <v>13523</v>
      </c>
    </row>
    <row r="302" customFormat="false" ht="15" hidden="false" customHeight="false" outlineLevel="0" collapsed="false">
      <c r="A302" s="8" t="s">
        <v>3754</v>
      </c>
      <c r="B302" s="10" t="str">
        <f aca="false">'Layout Mercado Libre'!C302</f>
        <v>Caladryl S Loción Calamina 180 ml</v>
      </c>
      <c r="C302" s="10" t="str">
        <f aca="false">IFERROR(LEFT('Layout Mercado Libre'!E302,FIND(" &gt; ",'Layout Mercado Libre'!E302)-1),"")</f>
        <v>Salud y Equipamiento Médico</v>
      </c>
      <c r="D302" s="12" t="n">
        <v>149.7</v>
      </c>
      <c r="E302" s="13" t="n">
        <f aca="false">Parámetros!$B$5</f>
        <v>4</v>
      </c>
      <c r="F302" s="13" t="n">
        <f aca="false">D302+E302</f>
        <v>153.7</v>
      </c>
      <c r="G302" s="3" t="n">
        <f aca="false">IF(C302="",Parámetros!$B$9,IFERROR(VLOOKUP(C302,Parámetros!$A$20:$B$23,2,FALSE()),Parámetros!$B$9))</f>
        <v>0.14</v>
      </c>
      <c r="H302" s="14" t="n">
        <v>0.27</v>
      </c>
      <c r="I302" s="12" t="n">
        <v>75</v>
      </c>
      <c r="J302" s="13" t="n">
        <f aca="false">ROUNDUP((F302+Parámetros!$C$13)/(1-G302),0)</f>
        <v>208</v>
      </c>
      <c r="K302" s="13" t="n">
        <f aca="false">ROUNDUP((F302+Parámetros!$C$14)/(1-G302),0)</f>
        <v>214</v>
      </c>
      <c r="L302" s="13" t="n">
        <f aca="false">ROUNDUP((F302+Parámetros!$C$15)/(1-G302),0)</f>
        <v>222</v>
      </c>
      <c r="M302" s="13" t="n">
        <f aca="false">MAX(ROUNDUP((F302+I302)/(1-G302),0),Parámetros!$B$7)</f>
        <v>299</v>
      </c>
      <c r="N302" s="12" t="n">
        <v>376.68</v>
      </c>
      <c r="O302" s="12" t="n">
        <v>298</v>
      </c>
      <c r="P302" s="13" t="n">
        <f aca="false">Parámetros!$B$6</f>
        <v>1</v>
      </c>
      <c r="Q302" s="13" t="n">
        <f aca="false">IF(AND(ISNUMBER(O302),O302-P302&gt;=Parámetros!$B$7),M302,IF(J302&lt;Parámetros!$B$13,J302,IF(K302&lt;Parámetros!$B$14,K302,IF(L302&lt;Parámetros!$B$15,L302,M302))))</f>
        <v>222</v>
      </c>
      <c r="R302" s="13" t="n">
        <f aca="false">IF(AND(ISNUMBER(O302),O302-P302&gt;=Q302),O302-P302,Q302)</f>
        <v>297</v>
      </c>
      <c r="S302" s="3" t="n">
        <f aca="false">IF(ISNUMBER(O302),R302/O302-1,"")</f>
        <v>-0.00335570469798663</v>
      </c>
      <c r="T302" s="13" t="n">
        <f aca="false">VLOOKUP(R302,Parámetros!$A$13:$C$16,3,TRUE())</f>
        <v>37</v>
      </c>
      <c r="U302" s="13" t="n">
        <f aca="false">IF(R302&gt;=Parámetros!$B$7,I302,0)</f>
        <v>0</v>
      </c>
      <c r="V302" s="13" t="n">
        <f aca="false">R302*(1-G302)-T302-U302</f>
        <v>218.42</v>
      </c>
      <c r="W302" s="13" t="n">
        <f aca="false">V302-F302</f>
        <v>64.72</v>
      </c>
      <c r="X302" s="2" t="s">
        <v>13603</v>
      </c>
      <c r="Y302" s="2"/>
      <c r="Z302" s="13" t="n">
        <v>167</v>
      </c>
      <c r="AA302" s="2" t="s">
        <v>13507</v>
      </c>
    </row>
    <row r="303" customFormat="false" ht="15" hidden="false" customHeight="false" outlineLevel="0" collapsed="false">
      <c r="A303" s="8" t="s">
        <v>3764</v>
      </c>
      <c r="B303" s="10" t="str">
        <f aca="false">'Layout Mercado Libre'!C303</f>
        <v>Tiras Reactivas Contour Plus Glucosa 50 Piezas</v>
      </c>
      <c r="C303" s="10" t="str">
        <f aca="false">IFERROR(LEFT('Layout Mercado Libre'!E303,FIND(" &gt; ",'Layout Mercado Libre'!E303)-1),"")</f>
        <v>Salud y Equipamiento Médico</v>
      </c>
      <c r="D303" s="12" t="n">
        <v>255.33</v>
      </c>
      <c r="E303" s="13" t="n">
        <f aca="false">Parámetros!$B$5</f>
        <v>4</v>
      </c>
      <c r="F303" s="13" t="n">
        <f aca="false">D303+E303</f>
        <v>259.33</v>
      </c>
      <c r="G303" s="3" t="n">
        <f aca="false">IF(C303="",Parámetros!$B$9,IFERROR(VLOOKUP(C303,Parámetros!$A$20:$B$23,2,FALSE()),Parámetros!$B$9))</f>
        <v>0.14</v>
      </c>
      <c r="H303" s="14" t="n">
        <v>0.27</v>
      </c>
      <c r="I303" s="12" t="n">
        <v>75</v>
      </c>
      <c r="J303" s="13" t="n">
        <f aca="false">ROUNDUP((F303+Parámetros!$C$13)/(1-G303),0)</f>
        <v>331</v>
      </c>
      <c r="K303" s="13" t="n">
        <f aca="false">ROUNDUP((F303+Parámetros!$C$14)/(1-G303),0)</f>
        <v>337</v>
      </c>
      <c r="L303" s="13" t="n">
        <f aca="false">ROUNDUP((F303+Parámetros!$C$15)/(1-G303),0)</f>
        <v>345</v>
      </c>
      <c r="M303" s="13" t="n">
        <f aca="false">MAX(ROUNDUP((F303+I303)/(1-G303),0),Parámetros!$B$7)</f>
        <v>389</v>
      </c>
      <c r="N303" s="12" t="n">
        <v>799</v>
      </c>
      <c r="O303" s="12" t="n">
        <v>799</v>
      </c>
      <c r="P303" s="13" t="n">
        <f aca="false">Parámetros!$B$6</f>
        <v>1</v>
      </c>
      <c r="Q303" s="13" t="n">
        <f aca="false">IF(AND(ISNUMBER(O303),O303-P303&gt;=Parámetros!$B$7),M303,IF(J303&lt;Parámetros!$B$13,J303,IF(K303&lt;Parámetros!$B$14,K303,IF(L303&lt;Parámetros!$B$15,L303,M303))))</f>
        <v>389</v>
      </c>
      <c r="R303" s="13" t="n">
        <f aca="false">IF(AND(ISNUMBER(O303),O303-P303&gt;=Q303),O303-P303,Q303)</f>
        <v>798</v>
      </c>
      <c r="S303" s="3" t="n">
        <f aca="false">IF(ISNUMBER(O303),R303/O303-1,"")</f>
        <v>-0.00125156445556951</v>
      </c>
      <c r="T303" s="13" t="n">
        <f aca="false">VLOOKUP(R303,Parámetros!$A$13:$C$16,3,TRUE())</f>
        <v>0</v>
      </c>
      <c r="U303" s="13" t="n">
        <f aca="false">IF(R303&gt;=Parámetros!$B$7,I303,0)</f>
        <v>75</v>
      </c>
      <c r="V303" s="13" t="n">
        <f aca="false">R303*(1-G303)-T303-U303</f>
        <v>611.28</v>
      </c>
      <c r="W303" s="13" t="n">
        <f aca="false">V303-F303</f>
        <v>351.95</v>
      </c>
      <c r="X303" s="2" t="s">
        <v>13506</v>
      </c>
      <c r="Y303" s="2"/>
      <c r="Z303" s="13" t="n">
        <v>379</v>
      </c>
      <c r="AA303" s="2" t="s">
        <v>13552</v>
      </c>
    </row>
    <row r="304" customFormat="false" ht="15" hidden="false" customHeight="false" outlineLevel="0" collapsed="false">
      <c r="A304" s="8" t="s">
        <v>3776</v>
      </c>
      <c r="B304" s="10" t="str">
        <f aca="false">'Layout Mercado Libre'!C304</f>
        <v>Graneodín B Benzocaína 10 mg 24 Pastillas Miel Limón</v>
      </c>
      <c r="C304" s="10" t="str">
        <f aca="false">IFERROR(LEFT('Layout Mercado Libre'!E304,FIND(" &gt; ",'Layout Mercado Libre'!E304)-1),"")</f>
        <v>Salud y Equipamiento Médico</v>
      </c>
      <c r="D304" s="12" t="n">
        <v>111.04</v>
      </c>
      <c r="E304" s="13" t="n">
        <f aca="false">Parámetros!$B$5</f>
        <v>4</v>
      </c>
      <c r="F304" s="13" t="n">
        <f aca="false">D304+E304</f>
        <v>115.04</v>
      </c>
      <c r="G304" s="3" t="n">
        <f aca="false">IF(C304="",Parámetros!$B$9,IFERROR(VLOOKUP(C304,Parámetros!$A$20:$B$23,2,FALSE()),Parámetros!$B$9))</f>
        <v>0.14</v>
      </c>
      <c r="H304" s="14" t="n">
        <v>0.17</v>
      </c>
      <c r="I304" s="12" t="n">
        <v>75</v>
      </c>
      <c r="J304" s="13" t="n">
        <f aca="false">ROUNDUP((F304+Parámetros!$C$13)/(1-G304),0)</f>
        <v>163</v>
      </c>
      <c r="K304" s="13" t="n">
        <f aca="false">ROUNDUP((F304+Parámetros!$C$14)/(1-G304),0)</f>
        <v>169</v>
      </c>
      <c r="L304" s="13" t="n">
        <f aca="false">ROUNDUP((F304+Parámetros!$C$15)/(1-G304),0)</f>
        <v>177</v>
      </c>
      <c r="M304" s="13" t="n">
        <f aca="false">MAX(ROUNDUP((F304+I304)/(1-G304),0),Parámetros!$B$7)</f>
        <v>299</v>
      </c>
      <c r="N304" s="12" t="n">
        <v>216.94</v>
      </c>
      <c r="O304" s="12" t="n">
        <v>168.03</v>
      </c>
      <c r="P304" s="13" t="n">
        <f aca="false">Parámetros!$B$6</f>
        <v>1</v>
      </c>
      <c r="Q304" s="13" t="n">
        <f aca="false">IF(AND(ISNUMBER(O304),O304-P304&gt;=Parámetros!$B$7),M304,IF(J304&lt;Parámetros!$B$13,J304,IF(K304&lt;Parámetros!$B$14,K304,IF(L304&lt;Parámetros!$B$15,L304,M304))))</f>
        <v>177</v>
      </c>
      <c r="R304" s="13" t="n">
        <f aca="false">IF(AND(ISNUMBER(O304),O304-P304&gt;=Q304),O304-P304,Q304)</f>
        <v>177</v>
      </c>
      <c r="S304" s="3" t="n">
        <f aca="false">IF(ISNUMBER(O304),R304/O304-1,"")</f>
        <v>0.053383324406356</v>
      </c>
      <c r="T304" s="13" t="n">
        <f aca="false">VLOOKUP(R304,Parámetros!$A$13:$C$16,3,TRUE())</f>
        <v>37</v>
      </c>
      <c r="U304" s="13" t="n">
        <f aca="false">IF(R304&gt;=Parámetros!$B$7,I304,0)</f>
        <v>0</v>
      </c>
      <c r="V304" s="13" t="n">
        <f aca="false">R304*(1-G304)-T304-U304</f>
        <v>115.22</v>
      </c>
      <c r="W304" s="13" t="n">
        <f aca="false">V304-F304</f>
        <v>0.179999999999993</v>
      </c>
      <c r="X304" s="2" t="s">
        <v>13613</v>
      </c>
      <c r="Y304" s="2"/>
      <c r="Z304" s="13" t="n">
        <v>169</v>
      </c>
      <c r="AA304" s="2" t="s">
        <v>13518</v>
      </c>
    </row>
    <row r="305" customFormat="false" ht="15" hidden="false" customHeight="false" outlineLevel="0" collapsed="false">
      <c r="A305" s="8" t="s">
        <v>3790</v>
      </c>
      <c r="B305" s="10" t="str">
        <f aca="false">'Layout Mercado Libre'!C305</f>
        <v>Crema Dental Colgate Luminous White Brilliant 66 ml</v>
      </c>
      <c r="C305" s="10" t="str">
        <f aca="false">IFERROR(LEFT('Layout Mercado Libre'!E305,FIND(" &gt; ",'Layout Mercado Libre'!E305)-1),"")</f>
        <v>Belleza y Cuidado Personal</v>
      </c>
      <c r="D305" s="12" t="n">
        <v>38.55</v>
      </c>
      <c r="E305" s="13" t="n">
        <f aca="false">Parámetros!$B$5</f>
        <v>4</v>
      </c>
      <c r="F305" s="13" t="n">
        <f aca="false">D305+E305</f>
        <v>42.55</v>
      </c>
      <c r="G305" s="3" t="n">
        <f aca="false">IF(C305="",Parámetros!$B$9,IFERROR(VLOOKUP(C305,Parámetros!$A$20:$B$23,2,FALSE()),Parámetros!$B$9))</f>
        <v>0.14</v>
      </c>
      <c r="H305" s="14" t="n">
        <v>0.13</v>
      </c>
      <c r="I305" s="12" t="n">
        <v>75</v>
      </c>
      <c r="J305" s="13" t="n">
        <f aca="false">ROUNDUP((F305+Parámetros!$C$13)/(1-G305),0)</f>
        <v>79</v>
      </c>
      <c r="K305" s="13" t="n">
        <f aca="false">ROUNDUP((F305+Parámetros!$C$14)/(1-G305),0)</f>
        <v>85</v>
      </c>
      <c r="L305" s="13" t="n">
        <f aca="false">ROUNDUP((F305+Parámetros!$C$15)/(1-G305),0)</f>
        <v>93</v>
      </c>
      <c r="M305" s="13" t="n">
        <f aca="false">MAX(ROUNDUP((F305+I305)/(1-G305),0),Parámetros!$B$7)</f>
        <v>299</v>
      </c>
      <c r="N305" s="12"/>
      <c r="O305" s="12"/>
      <c r="P305" s="13" t="n">
        <f aca="false">Parámetros!$B$6</f>
        <v>1</v>
      </c>
      <c r="Q305" s="13" t="n">
        <f aca="false">IF(AND(ISNUMBER(O305),O305-P305&gt;=Parámetros!$B$7),M305,IF(J305&lt;Parámetros!$B$13,J305,IF(K305&lt;Parámetros!$B$14,K305,IF(L305&lt;Parámetros!$B$15,L305,M305))))</f>
        <v>79</v>
      </c>
      <c r="R305" s="13" t="n">
        <f aca="false">IF(AND(ISNUMBER(O305),O305-P305&gt;=Q305),O305-P305,Q305)</f>
        <v>79</v>
      </c>
      <c r="S305" s="3" t="str">
        <f aca="false">IF(ISNUMBER(O305),R305/O305-1,"")</f>
        <v/>
      </c>
      <c r="T305" s="13" t="n">
        <f aca="false">VLOOKUP(R305,Parámetros!$A$13:$C$16,3,TRUE())</f>
        <v>25</v>
      </c>
      <c r="U305" s="13" t="n">
        <f aca="false">IF(R305&gt;=Parámetros!$B$7,I305,0)</f>
        <v>0</v>
      </c>
      <c r="V305" s="13" t="n">
        <f aca="false">R305*(1-G305)-T305-U305</f>
        <v>42.94</v>
      </c>
      <c r="W305" s="13" t="n">
        <f aca="false">V305-F305</f>
        <v>0.390000000000001</v>
      </c>
      <c r="X305" s="2" t="s">
        <v>13639</v>
      </c>
      <c r="Y305" s="2"/>
      <c r="Z305" s="13" t="n">
        <v>50</v>
      </c>
      <c r="AA305" s="2" t="s">
        <v>13523</v>
      </c>
    </row>
    <row r="306" customFormat="false" ht="15" hidden="false" customHeight="false" outlineLevel="0" collapsed="false">
      <c r="A306" s="8" t="s">
        <v>3798</v>
      </c>
      <c r="B306" s="10" t="str">
        <f aca="false">'Layout Mercado Libre'!C306</f>
        <v>Respicil Adulto Bencilpenicilina Metamizol Inyectable IM</v>
      </c>
      <c r="C306" s="10" t="str">
        <f aca="false">IFERROR(LEFT('Layout Mercado Libre'!E306,FIND(" &gt; ",'Layout Mercado Libre'!E306)-1),"")</f>
        <v>Salud y Equipamiento Médico</v>
      </c>
      <c r="D306" s="12" t="n">
        <v>137.25</v>
      </c>
      <c r="E306" s="13" t="n">
        <f aca="false">Parámetros!$B$5</f>
        <v>4</v>
      </c>
      <c r="F306" s="13" t="n">
        <f aca="false">D306+E306</f>
        <v>141.25</v>
      </c>
      <c r="G306" s="3" t="n">
        <f aca="false">IF(C306="",Parámetros!$B$9,IFERROR(VLOOKUP(C306,Parámetros!$A$20:$B$23,2,FALSE()),Parámetros!$B$9))</f>
        <v>0.14</v>
      </c>
      <c r="H306" s="14" t="n">
        <v>0.15</v>
      </c>
      <c r="I306" s="12" t="n">
        <v>75</v>
      </c>
      <c r="J306" s="13" t="n">
        <f aca="false">ROUNDUP((F306+Parámetros!$C$13)/(1-G306),0)</f>
        <v>194</v>
      </c>
      <c r="K306" s="13" t="n">
        <f aca="false">ROUNDUP((F306+Parámetros!$C$14)/(1-G306),0)</f>
        <v>200</v>
      </c>
      <c r="L306" s="13" t="n">
        <f aca="false">ROUNDUP((F306+Parámetros!$C$15)/(1-G306),0)</f>
        <v>208</v>
      </c>
      <c r="M306" s="13" t="n">
        <f aca="false">MAX(ROUNDUP((F306+I306)/(1-G306),0),Parámetros!$B$7)</f>
        <v>299</v>
      </c>
      <c r="N306" s="12" t="n">
        <v>469.51</v>
      </c>
      <c r="O306" s="12" t="n">
        <v>469.51</v>
      </c>
      <c r="P306" s="13" t="n">
        <f aca="false">Parámetros!$B$6</f>
        <v>1</v>
      </c>
      <c r="Q306" s="13" t="n">
        <f aca="false">IF(AND(ISNUMBER(O306),O306-P306&gt;=Parámetros!$B$7),M306,IF(J306&lt;Parámetros!$B$13,J306,IF(K306&lt;Parámetros!$B$14,K306,IF(L306&lt;Parámetros!$B$15,L306,M306))))</f>
        <v>299</v>
      </c>
      <c r="R306" s="13" t="n">
        <f aca="false">IF(AND(ISNUMBER(O306),O306-P306&gt;=Q306),O306-P306,Q306)</f>
        <v>468.51</v>
      </c>
      <c r="S306" s="3" t="n">
        <f aca="false">IF(ISNUMBER(O306),R306/O306-1,"")</f>
        <v>-0.00212988008775106</v>
      </c>
      <c r="T306" s="13" t="n">
        <f aca="false">VLOOKUP(R306,Parámetros!$A$13:$C$16,3,TRUE())</f>
        <v>0</v>
      </c>
      <c r="U306" s="13" t="n">
        <f aca="false">IF(R306&gt;=Parámetros!$B$7,I306,0)</f>
        <v>75</v>
      </c>
      <c r="V306" s="13" t="n">
        <f aca="false">R306*(1-G306)-T306-U306</f>
        <v>327.9186</v>
      </c>
      <c r="W306" s="13" t="n">
        <f aca="false">V306-F306</f>
        <v>186.6686</v>
      </c>
      <c r="X306" s="2" t="s">
        <v>13559</v>
      </c>
      <c r="Y306" s="2"/>
      <c r="Z306" s="13" t="n">
        <v>225</v>
      </c>
      <c r="AA306" s="2" t="s">
        <v>13552</v>
      </c>
    </row>
    <row r="307" customFormat="false" ht="15" hidden="false" customHeight="false" outlineLevel="0" collapsed="false">
      <c r="A307" s="8" t="s">
        <v>3810</v>
      </c>
      <c r="B307" s="10" t="str">
        <f aca="false">'Layout Mercado Libre'!C307</f>
        <v>Trexen Duo Clindamicina Ketoconazol 100/400 mg 7 Óvulos</v>
      </c>
      <c r="C307" s="10" t="str">
        <f aca="false">IFERROR(LEFT('Layout Mercado Libre'!E307,FIND(" &gt; ",'Layout Mercado Libre'!E307)-1),"")</f>
        <v>Salud y Equipamiento Médico</v>
      </c>
      <c r="D307" s="12" t="n">
        <v>434.34</v>
      </c>
      <c r="E307" s="13" t="n">
        <f aca="false">Parámetros!$B$5</f>
        <v>4</v>
      </c>
      <c r="F307" s="13" t="n">
        <f aca="false">D307+E307</f>
        <v>438.34</v>
      </c>
      <c r="G307" s="3" t="n">
        <f aca="false">IF(C307="",Parámetros!$B$9,IFERROR(VLOOKUP(C307,Parámetros!$A$20:$B$23,2,FALSE()),Parámetros!$B$9))</f>
        <v>0.14</v>
      </c>
      <c r="H307" s="14" t="n">
        <v>0.14</v>
      </c>
      <c r="I307" s="12" t="n">
        <v>75</v>
      </c>
      <c r="J307" s="13" t="n">
        <f aca="false">ROUNDUP((F307+Parámetros!$C$13)/(1-G307),0)</f>
        <v>539</v>
      </c>
      <c r="K307" s="13" t="n">
        <f aca="false">ROUNDUP((F307+Parámetros!$C$14)/(1-G307),0)</f>
        <v>545</v>
      </c>
      <c r="L307" s="13" t="n">
        <f aca="false">ROUNDUP((F307+Parámetros!$C$15)/(1-G307),0)</f>
        <v>553</v>
      </c>
      <c r="M307" s="13" t="n">
        <f aca="false">MAX(ROUNDUP((F307+I307)/(1-G307),0),Parámetros!$B$7)</f>
        <v>597</v>
      </c>
      <c r="N307" s="12" t="n">
        <v>759.68</v>
      </c>
      <c r="O307" s="12" t="n">
        <v>670</v>
      </c>
      <c r="P307" s="13" t="n">
        <f aca="false">Parámetros!$B$6</f>
        <v>1</v>
      </c>
      <c r="Q307" s="13" t="n">
        <f aca="false">IF(AND(ISNUMBER(O307),O307-P307&gt;=Parámetros!$B$7),M307,IF(J307&lt;Parámetros!$B$13,J307,IF(K307&lt;Parámetros!$B$14,K307,IF(L307&lt;Parámetros!$B$15,L307,M307))))</f>
        <v>597</v>
      </c>
      <c r="R307" s="13" t="n">
        <f aca="false">IF(AND(ISNUMBER(O307),O307-P307&gt;=Q307),O307-P307,Q307)</f>
        <v>669</v>
      </c>
      <c r="S307" s="3" t="n">
        <f aca="false">IF(ISNUMBER(O307),R307/O307-1,"")</f>
        <v>-0.0014925373134328</v>
      </c>
      <c r="T307" s="13" t="n">
        <f aca="false">VLOOKUP(R307,Parámetros!$A$13:$C$16,3,TRUE())</f>
        <v>0</v>
      </c>
      <c r="U307" s="13" t="n">
        <f aca="false">IF(R307&gt;=Parámetros!$B$7,I307,0)</f>
        <v>75</v>
      </c>
      <c r="V307" s="13" t="n">
        <f aca="false">R307*(1-G307)-T307-U307</f>
        <v>500.34</v>
      </c>
      <c r="W307" s="13" t="n">
        <f aca="false">V307-F307</f>
        <v>62.0000000000001</v>
      </c>
      <c r="X307" s="2" t="s">
        <v>13640</v>
      </c>
      <c r="Y307" s="2"/>
      <c r="Z307" s="13" t="n">
        <v>534</v>
      </c>
      <c r="AA307" s="2" t="s">
        <v>13537</v>
      </c>
    </row>
    <row r="308" customFormat="false" ht="15" hidden="false" customHeight="false" outlineLevel="0" collapsed="false">
      <c r="A308" s="8" t="s">
        <v>3821</v>
      </c>
      <c r="B308" s="10" t="str">
        <f aca="false">'Layout Mercado Libre'!C308</f>
        <v>Suplemento Ensure Advance Active Chocolate 237 ml</v>
      </c>
      <c r="C308" s="10" t="str">
        <f aca="false">IFERROR(LEFT('Layout Mercado Libre'!E308,FIND(" &gt; ",'Layout Mercado Libre'!E308)-1),"")</f>
        <v>Salud y Equipamiento Médico</v>
      </c>
      <c r="D308" s="12" t="n">
        <v>44.54</v>
      </c>
      <c r="E308" s="13" t="n">
        <f aca="false">Parámetros!$B$5</f>
        <v>4</v>
      </c>
      <c r="F308" s="13" t="n">
        <f aca="false">D308+E308</f>
        <v>48.54</v>
      </c>
      <c r="G308" s="3" t="n">
        <f aca="false">IF(C308="",Parámetros!$B$9,IFERROR(VLOOKUP(C308,Parámetros!$A$20:$B$23,2,FALSE()),Parámetros!$B$9))</f>
        <v>0.14</v>
      </c>
      <c r="H308" s="14" t="n">
        <v>0.34</v>
      </c>
      <c r="I308" s="12" t="n">
        <v>75</v>
      </c>
      <c r="J308" s="13" t="n">
        <f aca="false">ROUNDUP((F308+Parámetros!$C$13)/(1-G308),0)</f>
        <v>86</v>
      </c>
      <c r="K308" s="13" t="n">
        <f aca="false">ROUNDUP((F308+Parámetros!$C$14)/(1-G308),0)</f>
        <v>92</v>
      </c>
      <c r="L308" s="13" t="n">
        <f aca="false">ROUNDUP((F308+Parámetros!$C$15)/(1-G308),0)</f>
        <v>100</v>
      </c>
      <c r="M308" s="13" t="n">
        <f aca="false">MAX(ROUNDUP((F308+I308)/(1-G308),0),Parámetros!$B$7)</f>
        <v>299</v>
      </c>
      <c r="N308" s="12" t="n">
        <v>155.4</v>
      </c>
      <c r="O308" s="12" t="n">
        <v>74</v>
      </c>
      <c r="P308" s="13" t="n">
        <f aca="false">Parámetros!$B$6</f>
        <v>1</v>
      </c>
      <c r="Q308" s="13" t="n">
        <f aca="false">IF(AND(ISNUMBER(O308),O308-P308&gt;=Parámetros!$B$7),M308,IF(J308&lt;Parámetros!$B$13,J308,IF(K308&lt;Parámetros!$B$14,K308,IF(L308&lt;Parámetros!$B$15,L308,M308))))</f>
        <v>86</v>
      </c>
      <c r="R308" s="13" t="n">
        <f aca="false">IF(AND(ISNUMBER(O308),O308-P308&gt;=Q308),O308-P308,Q308)</f>
        <v>86</v>
      </c>
      <c r="S308" s="3" t="n">
        <f aca="false">IF(ISNUMBER(O308),R308/O308-1,"")</f>
        <v>0.162162162162162</v>
      </c>
      <c r="T308" s="13" t="n">
        <f aca="false">VLOOKUP(R308,Parámetros!$A$13:$C$16,3,TRUE())</f>
        <v>25</v>
      </c>
      <c r="U308" s="13" t="n">
        <f aca="false">IF(R308&gt;=Parámetros!$B$7,I308,0)</f>
        <v>0</v>
      </c>
      <c r="V308" s="13" t="n">
        <f aca="false">R308*(1-G308)-T308-U308</f>
        <v>48.96</v>
      </c>
      <c r="W308" s="13" t="n">
        <f aca="false">V308-F308</f>
        <v>0.419999999999995</v>
      </c>
      <c r="X308" s="2" t="s">
        <v>13566</v>
      </c>
      <c r="Y308" s="2"/>
      <c r="Z308" s="13" t="n">
        <v>68.5</v>
      </c>
      <c r="AA308" s="2" t="s">
        <v>13523</v>
      </c>
    </row>
    <row r="309" customFormat="false" ht="15" hidden="false" customHeight="false" outlineLevel="0" collapsed="false">
      <c r="A309" s="8" t="s">
        <v>3832</v>
      </c>
      <c r="B309" s="10" t="str">
        <f aca="false">'Layout Mercado Libre'!C309</f>
        <v>Toallitas Húmedas KleenBebé Suavelastic Max 100 Piezas</v>
      </c>
      <c r="C309" s="10" t="str">
        <f aca="false">IFERROR(LEFT('Layout Mercado Libre'!E309,FIND(" &gt; ",'Layout Mercado Libre'!E309)-1),"")</f>
        <v>Bebés</v>
      </c>
      <c r="D309" s="12" t="n">
        <v>32.9</v>
      </c>
      <c r="E309" s="13" t="n">
        <f aca="false">Parámetros!$B$5</f>
        <v>4</v>
      </c>
      <c r="F309" s="13" t="n">
        <f aca="false">D309+E309</f>
        <v>36.9</v>
      </c>
      <c r="G309" s="3" t="n">
        <f aca="false">IF(C309="",Parámetros!$B$9,IFERROR(VLOOKUP(C309,Parámetros!$A$20:$B$23,2,FALSE()),Parámetros!$B$9))</f>
        <v>0.15</v>
      </c>
      <c r="H309" s="14" t="n">
        <v>0.7</v>
      </c>
      <c r="I309" s="12" t="n">
        <v>90</v>
      </c>
      <c r="J309" s="13" t="n">
        <f aca="false">ROUNDUP((F309+Parámetros!$C$13)/(1-G309),0)</f>
        <v>73</v>
      </c>
      <c r="K309" s="13" t="n">
        <f aca="false">ROUNDUP((F309+Parámetros!$C$14)/(1-G309),0)</f>
        <v>79</v>
      </c>
      <c r="L309" s="13" t="n">
        <f aca="false">ROUNDUP((F309+Parámetros!$C$15)/(1-G309),0)</f>
        <v>87</v>
      </c>
      <c r="M309" s="13" t="n">
        <f aca="false">MAX(ROUNDUP((F309+I309)/(1-G309),0),Parámetros!$B$7)</f>
        <v>299</v>
      </c>
      <c r="N309" s="12" t="n">
        <v>86.24</v>
      </c>
      <c r="O309" s="12" t="n">
        <v>31</v>
      </c>
      <c r="P309" s="13" t="n">
        <f aca="false">Parámetros!$B$6</f>
        <v>1</v>
      </c>
      <c r="Q309" s="13" t="n">
        <f aca="false">IF(AND(ISNUMBER(O309),O309-P309&gt;=Parámetros!$B$7),M309,IF(J309&lt;Parámetros!$B$13,J309,IF(K309&lt;Parámetros!$B$14,K309,IF(L309&lt;Parámetros!$B$15,L309,M309))))</f>
        <v>73</v>
      </c>
      <c r="R309" s="13" t="n">
        <f aca="false">IF(AND(ISNUMBER(O309),O309-P309&gt;=Q309),O309-P309,Q309)</f>
        <v>73</v>
      </c>
      <c r="S309" s="3" t="n">
        <f aca="false">IF(ISNUMBER(O309),R309/O309-1,"")</f>
        <v>1.35483870967742</v>
      </c>
      <c r="T309" s="13" t="n">
        <f aca="false">VLOOKUP(R309,Parámetros!$A$13:$C$16,3,TRUE())</f>
        <v>25</v>
      </c>
      <c r="U309" s="13" t="n">
        <f aca="false">IF(R309&gt;=Parámetros!$B$7,I309,0)</f>
        <v>0</v>
      </c>
      <c r="V309" s="13" t="n">
        <f aca="false">R309*(1-G309)-T309-U309</f>
        <v>37.05</v>
      </c>
      <c r="W309" s="13" t="n">
        <f aca="false">V309-F309</f>
        <v>0.149999999999999</v>
      </c>
      <c r="X309" s="2" t="s">
        <v>13641</v>
      </c>
      <c r="Y309" s="2"/>
      <c r="Z309" s="13" t="n">
        <v>42</v>
      </c>
      <c r="AA309" s="2" t="s">
        <v>13500</v>
      </c>
    </row>
    <row r="310" customFormat="false" ht="15" hidden="false" customHeight="false" outlineLevel="0" collapsed="false">
      <c r="A310" s="8" t="s">
        <v>3841</v>
      </c>
      <c r="B310" s="10" t="str">
        <f aca="false">'Layout Mercado Libre'!C310</f>
        <v>Pañales Huggies Supreme Prematuro Unisex 30 Piezas</v>
      </c>
      <c r="C310" s="10" t="str">
        <f aca="false">IFERROR(LEFT('Layout Mercado Libre'!E310,FIND(" &gt; ",'Layout Mercado Libre'!E310)-1),"")</f>
        <v>Bebés</v>
      </c>
      <c r="D310" s="12" t="n">
        <v>181.69</v>
      </c>
      <c r="E310" s="13" t="n">
        <f aca="false">Parámetros!$B$5</f>
        <v>4</v>
      </c>
      <c r="F310" s="13" t="n">
        <f aca="false">D310+E310</f>
        <v>185.69</v>
      </c>
      <c r="G310" s="3" t="n">
        <f aca="false">IF(C310="",Parámetros!$B$9,IFERROR(VLOOKUP(C310,Parámetros!$A$20:$B$23,2,FALSE()),Parámetros!$B$9))</f>
        <v>0.15</v>
      </c>
      <c r="H310" s="14" t="n">
        <v>2.4</v>
      </c>
      <c r="I310" s="12" t="n">
        <v>125</v>
      </c>
      <c r="J310" s="13" t="n">
        <f aca="false">ROUNDUP((F310+Parámetros!$C$13)/(1-G310),0)</f>
        <v>248</v>
      </c>
      <c r="K310" s="13" t="n">
        <f aca="false">ROUNDUP((F310+Parámetros!$C$14)/(1-G310),0)</f>
        <v>254</v>
      </c>
      <c r="L310" s="13" t="n">
        <f aca="false">ROUNDUP((F310+Parámetros!$C$15)/(1-G310),0)</f>
        <v>262</v>
      </c>
      <c r="M310" s="13" t="n">
        <f aca="false">MAX(ROUNDUP((F310+I310)/(1-G310),0),Parámetros!$B$7)</f>
        <v>366</v>
      </c>
      <c r="N310" s="12" t="n">
        <v>370.69</v>
      </c>
      <c r="O310" s="12" t="n">
        <v>399</v>
      </c>
      <c r="P310" s="13" t="n">
        <f aca="false">Parámetros!$B$6</f>
        <v>1</v>
      </c>
      <c r="Q310" s="13" t="n">
        <f aca="false">IF(AND(ISNUMBER(O310),O310-P310&gt;=Parámetros!$B$7),M310,IF(J310&lt;Parámetros!$B$13,J310,IF(K310&lt;Parámetros!$B$14,K310,IF(L310&lt;Parámetros!$B$15,L310,M310))))</f>
        <v>366</v>
      </c>
      <c r="R310" s="13" t="n">
        <f aca="false">IF(AND(ISNUMBER(O310),O310-P310&gt;=Q310),O310-P310,Q310)</f>
        <v>398</v>
      </c>
      <c r="S310" s="3" t="n">
        <f aca="false">IF(ISNUMBER(O310),R310/O310-1,"")</f>
        <v>-0.00250626566416046</v>
      </c>
      <c r="T310" s="13" t="n">
        <f aca="false">VLOOKUP(R310,Parámetros!$A$13:$C$16,3,TRUE())</f>
        <v>0</v>
      </c>
      <c r="U310" s="13" t="n">
        <f aca="false">IF(R310&gt;=Parámetros!$B$7,I310,0)</f>
        <v>125</v>
      </c>
      <c r="V310" s="13" t="n">
        <f aca="false">R310*(1-G310)-T310-U310</f>
        <v>213.3</v>
      </c>
      <c r="W310" s="13" t="n">
        <f aca="false">V310-F310</f>
        <v>27.61</v>
      </c>
      <c r="X310" s="2" t="s">
        <v>13642</v>
      </c>
      <c r="Y310" s="2"/>
      <c r="Z310" s="13" t="n">
        <v>289</v>
      </c>
      <c r="AA310" s="2" t="s">
        <v>13552</v>
      </c>
    </row>
    <row r="311" customFormat="false" ht="15" hidden="false" customHeight="false" outlineLevel="0" collapsed="false">
      <c r="A311" s="8" t="s">
        <v>3851</v>
      </c>
      <c r="B311" s="10" t="str">
        <f aca="false">'Layout Mercado Libre'!C311</f>
        <v>Eskapar Compuesto Nifuroxazida Metronidazol 20 Cápsulas</v>
      </c>
      <c r="C311" s="10" t="str">
        <f aca="false">IFERROR(LEFT('Layout Mercado Libre'!E311,FIND(" &gt; ",'Layout Mercado Libre'!E311)-1),"")</f>
        <v>Salud y Equipamiento Médico</v>
      </c>
      <c r="D311" s="12" t="n">
        <v>205.73</v>
      </c>
      <c r="E311" s="13" t="n">
        <f aca="false">Parámetros!$B$5</f>
        <v>4</v>
      </c>
      <c r="F311" s="13" t="n">
        <f aca="false">D311+E311</f>
        <v>209.73</v>
      </c>
      <c r="G311" s="3" t="n">
        <f aca="false">IF(C311="",Parámetros!$B$9,IFERROR(VLOOKUP(C311,Parámetros!$A$20:$B$23,2,FALSE()),Parámetros!$B$9))</f>
        <v>0.14</v>
      </c>
      <c r="H311" s="14" t="n">
        <v>0.17</v>
      </c>
      <c r="I311" s="12" t="n">
        <v>75</v>
      </c>
      <c r="J311" s="13" t="n">
        <f aca="false">ROUNDUP((F311+Parámetros!$C$13)/(1-G311),0)</f>
        <v>273</v>
      </c>
      <c r="K311" s="13" t="n">
        <f aca="false">ROUNDUP((F311+Parámetros!$C$14)/(1-G311),0)</f>
        <v>279</v>
      </c>
      <c r="L311" s="13" t="n">
        <f aca="false">ROUNDUP((F311+Parámetros!$C$15)/(1-G311),0)</f>
        <v>287</v>
      </c>
      <c r="M311" s="13" t="n">
        <f aca="false">MAX(ROUNDUP((F311+I311)/(1-G311),0),Parámetros!$B$7)</f>
        <v>332</v>
      </c>
      <c r="N311" s="12" t="n">
        <v>437.96</v>
      </c>
      <c r="O311" s="12" t="n">
        <v>238</v>
      </c>
      <c r="P311" s="13" t="n">
        <f aca="false">Parámetros!$B$6</f>
        <v>1</v>
      </c>
      <c r="Q311" s="13" t="n">
        <f aca="false">IF(AND(ISNUMBER(O311),O311-P311&gt;=Parámetros!$B$7),M311,IF(J311&lt;Parámetros!$B$13,J311,IF(K311&lt;Parámetros!$B$14,K311,IF(L311&lt;Parámetros!$B$15,L311,M311))))</f>
        <v>287</v>
      </c>
      <c r="R311" s="13" t="n">
        <f aca="false">IF(AND(ISNUMBER(O311),O311-P311&gt;=Q311),O311-P311,Q311)</f>
        <v>287</v>
      </c>
      <c r="S311" s="3" t="n">
        <f aca="false">IF(ISNUMBER(O311),R311/O311-1,"")</f>
        <v>0.205882352941176</v>
      </c>
      <c r="T311" s="13" t="n">
        <f aca="false">VLOOKUP(R311,Parámetros!$A$13:$C$16,3,TRUE())</f>
        <v>37</v>
      </c>
      <c r="U311" s="13" t="n">
        <f aca="false">IF(R311&gt;=Parámetros!$B$7,I311,0)</f>
        <v>0</v>
      </c>
      <c r="V311" s="13" t="n">
        <f aca="false">R311*(1-G311)-T311-U311</f>
        <v>209.82</v>
      </c>
      <c r="W311" s="13" t="n">
        <f aca="false">V311-F311</f>
        <v>0.0900000000000034</v>
      </c>
      <c r="X311" s="2" t="s">
        <v>13532</v>
      </c>
      <c r="Y311" s="2"/>
      <c r="Z311" s="13" t="n">
        <v>272.5</v>
      </c>
      <c r="AA311" s="2" t="s">
        <v>13523</v>
      </c>
    </row>
    <row r="312" customFormat="false" ht="15" hidden="false" customHeight="false" outlineLevel="0" collapsed="false">
      <c r="A312" s="8" t="s">
        <v>3863</v>
      </c>
      <c r="B312" s="10" t="str">
        <f aca="false">'Layout Mercado Libre'!C312</f>
        <v>Adimod Pidotimod 800 mg/7 ml Solución 10 Frascos</v>
      </c>
      <c r="C312" s="10" t="str">
        <f aca="false">IFERROR(LEFT('Layout Mercado Libre'!E312,FIND(" &gt; ",'Layout Mercado Libre'!E312)-1),"")</f>
        <v>Salud y Equipamiento Médico</v>
      </c>
      <c r="D312" s="12" t="n">
        <v>797.7</v>
      </c>
      <c r="E312" s="13" t="n">
        <f aca="false">Parámetros!$B$5</f>
        <v>4</v>
      </c>
      <c r="F312" s="13" t="n">
        <f aca="false">D312+E312</f>
        <v>801.7</v>
      </c>
      <c r="G312" s="3" t="n">
        <f aca="false">IF(C312="",Parámetros!$B$9,IFERROR(VLOOKUP(C312,Parámetros!$A$20:$B$23,2,FALSE()),Parámetros!$B$9))</f>
        <v>0.14</v>
      </c>
      <c r="H312" s="14" t="n">
        <v>0.42</v>
      </c>
      <c r="I312" s="12" t="n">
        <v>75</v>
      </c>
      <c r="J312" s="13" t="n">
        <f aca="false">ROUNDUP((F312+Parámetros!$C$13)/(1-G312),0)</f>
        <v>962</v>
      </c>
      <c r="K312" s="13" t="n">
        <f aca="false">ROUNDUP((F312+Parámetros!$C$14)/(1-G312),0)</f>
        <v>968</v>
      </c>
      <c r="L312" s="13" t="n">
        <f aca="false">ROUNDUP((F312+Parámetros!$C$15)/(1-G312),0)</f>
        <v>976</v>
      </c>
      <c r="M312" s="13" t="n">
        <f aca="false">MAX(ROUNDUP((F312+I312)/(1-G312),0),Parámetros!$B$7)</f>
        <v>1020</v>
      </c>
      <c r="N312" s="12" t="n">
        <v>1247.83</v>
      </c>
      <c r="O312" s="12" t="n">
        <v>1239</v>
      </c>
      <c r="P312" s="13" t="n">
        <f aca="false">Parámetros!$B$6</f>
        <v>1</v>
      </c>
      <c r="Q312" s="13" t="n">
        <f aca="false">IF(AND(ISNUMBER(O312),O312-P312&gt;=Parámetros!$B$7),M312,IF(J312&lt;Parámetros!$B$13,J312,IF(K312&lt;Parámetros!$B$14,K312,IF(L312&lt;Parámetros!$B$15,L312,M312))))</f>
        <v>1020</v>
      </c>
      <c r="R312" s="13" t="n">
        <f aca="false">IF(AND(ISNUMBER(O312),O312-P312&gt;=Q312),O312-P312,Q312)</f>
        <v>1238</v>
      </c>
      <c r="S312" s="3" t="n">
        <f aca="false">IF(ISNUMBER(O312),R312/O312-1,"")</f>
        <v>-0.000807102502017765</v>
      </c>
      <c r="T312" s="13" t="n">
        <f aca="false">VLOOKUP(R312,Parámetros!$A$13:$C$16,3,TRUE())</f>
        <v>0</v>
      </c>
      <c r="U312" s="13" t="n">
        <f aca="false">IF(R312&gt;=Parámetros!$B$7,I312,0)</f>
        <v>75</v>
      </c>
      <c r="V312" s="13" t="n">
        <f aca="false">R312*(1-G312)-T312-U312</f>
        <v>989.68</v>
      </c>
      <c r="W312" s="13" t="n">
        <f aca="false">V312-F312</f>
        <v>187.98</v>
      </c>
      <c r="X312" s="2" t="s">
        <v>13643</v>
      </c>
      <c r="Y312" s="2"/>
      <c r="Z312" s="13" t="n">
        <v>1222.5</v>
      </c>
      <c r="AA312" s="2" t="s">
        <v>13523</v>
      </c>
    </row>
    <row r="313" customFormat="false" ht="15" hidden="false" customHeight="false" outlineLevel="0" collapsed="false">
      <c r="A313" s="8" t="s">
        <v>3878</v>
      </c>
      <c r="B313" s="10" t="str">
        <f aca="false">'Layout Mercado Libre'!C313</f>
        <v>Flumil Aminofenazona Bufenina Difenilpiralina 20 Cápsulas</v>
      </c>
      <c r="C313" s="10" t="str">
        <f aca="false">IFERROR(LEFT('Layout Mercado Libre'!E313,FIND(" &gt; ",'Layout Mercado Libre'!E313)-1),"")</f>
        <v>Salud y Equipamiento Médico</v>
      </c>
      <c r="D313" s="12" t="n">
        <v>305</v>
      </c>
      <c r="E313" s="13" t="n">
        <f aca="false">Parámetros!$B$5</f>
        <v>4</v>
      </c>
      <c r="F313" s="13" t="n">
        <f aca="false">D313+E313</f>
        <v>309</v>
      </c>
      <c r="G313" s="3" t="n">
        <f aca="false">IF(C313="",Parámetros!$B$9,IFERROR(VLOOKUP(C313,Parámetros!$A$20:$B$23,2,FALSE()),Parámetros!$B$9))</f>
        <v>0.14</v>
      </c>
      <c r="H313" s="14" t="n">
        <v>0.17</v>
      </c>
      <c r="I313" s="12" t="n">
        <v>75</v>
      </c>
      <c r="J313" s="13" t="n">
        <f aca="false">ROUNDUP((F313+Parámetros!$C$13)/(1-G313),0)</f>
        <v>389</v>
      </c>
      <c r="K313" s="13" t="n">
        <f aca="false">ROUNDUP((F313+Parámetros!$C$14)/(1-G313),0)</f>
        <v>395</v>
      </c>
      <c r="L313" s="13" t="n">
        <f aca="false">ROUNDUP((F313+Parámetros!$C$15)/(1-G313),0)</f>
        <v>403</v>
      </c>
      <c r="M313" s="13" t="n">
        <f aca="false">MAX(ROUNDUP((F313+I313)/(1-G313),0),Parámetros!$B$7)</f>
        <v>447</v>
      </c>
      <c r="N313" s="12" t="n">
        <v>603.13</v>
      </c>
      <c r="O313" s="12" t="n">
        <v>508.86</v>
      </c>
      <c r="P313" s="13" t="n">
        <f aca="false">Parámetros!$B$6</f>
        <v>1</v>
      </c>
      <c r="Q313" s="13" t="n">
        <f aca="false">IF(AND(ISNUMBER(O313),O313-P313&gt;=Parámetros!$B$7),M313,IF(J313&lt;Parámetros!$B$13,J313,IF(K313&lt;Parámetros!$B$14,K313,IF(L313&lt;Parámetros!$B$15,L313,M313))))</f>
        <v>447</v>
      </c>
      <c r="R313" s="13" t="n">
        <f aca="false">IF(AND(ISNUMBER(O313),O313-P313&gt;=Q313),O313-P313,Q313)</f>
        <v>507.86</v>
      </c>
      <c r="S313" s="3" t="n">
        <f aca="false">IF(ISNUMBER(O313),R313/O313-1,"")</f>
        <v>-0.00196517706245336</v>
      </c>
      <c r="T313" s="13" t="n">
        <f aca="false">VLOOKUP(R313,Parámetros!$A$13:$C$16,3,TRUE())</f>
        <v>0</v>
      </c>
      <c r="U313" s="13" t="n">
        <f aca="false">IF(R313&gt;=Parámetros!$B$7,I313,0)</f>
        <v>75</v>
      </c>
      <c r="V313" s="13" t="n">
        <f aca="false">R313*(1-G313)-T313-U313</f>
        <v>361.7596</v>
      </c>
      <c r="W313" s="13" t="n">
        <f aca="false">V313-F313</f>
        <v>52.7596</v>
      </c>
      <c r="X313" s="2" t="s">
        <v>13532</v>
      </c>
      <c r="Y313" s="2"/>
      <c r="Z313" s="13" t="n">
        <v>399</v>
      </c>
      <c r="AA313" s="2" t="s">
        <v>13523</v>
      </c>
    </row>
    <row r="314" customFormat="false" ht="15" hidden="false" customHeight="false" outlineLevel="0" collapsed="false">
      <c r="A314" s="8" t="s">
        <v>3890</v>
      </c>
      <c r="B314" s="10" t="str">
        <f aca="false">'Layout Mercado Libre'!C314</f>
        <v>Fisiofer Hierro 40 mg/15 ml Solución 10 Frascos</v>
      </c>
      <c r="C314" s="10" t="str">
        <f aca="false">IFERROR(LEFT('Layout Mercado Libre'!E314,FIND(" &gt; ",'Layout Mercado Libre'!E314)-1),"")</f>
        <v>Salud y Equipamiento Médico</v>
      </c>
      <c r="D314" s="12" t="n">
        <v>286.39</v>
      </c>
      <c r="E314" s="13" t="n">
        <f aca="false">Parámetros!$B$5</f>
        <v>4</v>
      </c>
      <c r="F314" s="13" t="n">
        <f aca="false">D314+E314</f>
        <v>290.39</v>
      </c>
      <c r="G314" s="3" t="n">
        <f aca="false">IF(C314="",Parámetros!$B$9,IFERROR(VLOOKUP(C314,Parámetros!$A$20:$B$23,2,FALSE()),Parámetros!$B$9))</f>
        <v>0.14</v>
      </c>
      <c r="H314" s="14" t="n">
        <v>0.42</v>
      </c>
      <c r="I314" s="12" t="n">
        <v>75</v>
      </c>
      <c r="J314" s="13" t="n">
        <f aca="false">ROUNDUP((F314+Parámetros!$C$13)/(1-G314),0)</f>
        <v>367</v>
      </c>
      <c r="K314" s="13" t="n">
        <f aca="false">ROUNDUP((F314+Parámetros!$C$14)/(1-G314),0)</f>
        <v>373</v>
      </c>
      <c r="L314" s="13" t="n">
        <f aca="false">ROUNDUP((F314+Parámetros!$C$15)/(1-G314),0)</f>
        <v>381</v>
      </c>
      <c r="M314" s="13" t="n">
        <f aca="false">MAX(ROUNDUP((F314+I314)/(1-G314),0),Parámetros!$B$7)</f>
        <v>425</v>
      </c>
      <c r="N314" s="12" t="n">
        <v>480.78</v>
      </c>
      <c r="O314" s="12" t="n">
        <v>459</v>
      </c>
      <c r="P314" s="13" t="n">
        <f aca="false">Parámetros!$B$6</f>
        <v>1</v>
      </c>
      <c r="Q314" s="13" t="n">
        <f aca="false">IF(AND(ISNUMBER(O314),O314-P314&gt;=Parámetros!$B$7),M314,IF(J314&lt;Parámetros!$B$13,J314,IF(K314&lt;Parámetros!$B$14,K314,IF(L314&lt;Parámetros!$B$15,L314,M314))))</f>
        <v>425</v>
      </c>
      <c r="R314" s="13" t="n">
        <f aca="false">IF(AND(ISNUMBER(O314),O314-P314&gt;=Q314),O314-P314,Q314)</f>
        <v>458</v>
      </c>
      <c r="S314" s="3" t="n">
        <f aca="false">IF(ISNUMBER(O314),R314/O314-1,"")</f>
        <v>-0.0021786492374728</v>
      </c>
      <c r="T314" s="13" t="n">
        <f aca="false">VLOOKUP(R314,Parámetros!$A$13:$C$16,3,TRUE())</f>
        <v>0</v>
      </c>
      <c r="U314" s="13" t="n">
        <f aca="false">IF(R314&gt;=Parámetros!$B$7,I314,0)</f>
        <v>75</v>
      </c>
      <c r="V314" s="13" t="n">
        <f aca="false">R314*(1-G314)-T314-U314</f>
        <v>318.88</v>
      </c>
      <c r="W314" s="13" t="n">
        <f aca="false">V314-F314</f>
        <v>28.49</v>
      </c>
      <c r="X314" s="2" t="s">
        <v>13643</v>
      </c>
      <c r="Y314" s="2"/>
      <c r="Z314" s="13" t="n">
        <v>320</v>
      </c>
      <c r="AA314" s="2" t="s">
        <v>13537</v>
      </c>
    </row>
    <row r="315" customFormat="false" ht="15" hidden="false" customHeight="false" outlineLevel="0" collapsed="false">
      <c r="A315" s="8" t="s">
        <v>3904</v>
      </c>
      <c r="B315" s="10" t="str">
        <f aca="false">'Layout Mercado Libre'!C315</f>
        <v>Pañales para Adulto Diapro Confort Mediano 10 Piezas</v>
      </c>
      <c r="C315" s="10" t="str">
        <f aca="false">IFERROR(LEFT('Layout Mercado Libre'!E315,FIND(" &gt; ",'Layout Mercado Libre'!E315)-1),"")</f>
        <v>Salud y Equipamiento Médico</v>
      </c>
      <c r="D315" s="12" t="n">
        <v>73.85</v>
      </c>
      <c r="E315" s="13" t="n">
        <f aca="false">Parámetros!$B$5</f>
        <v>4</v>
      </c>
      <c r="F315" s="13" t="n">
        <f aca="false">D315+E315</f>
        <v>77.85</v>
      </c>
      <c r="G315" s="3" t="n">
        <f aca="false">IF(C315="",Parámetros!$B$9,IFERROR(VLOOKUP(C315,Parámetros!$A$20:$B$23,2,FALSE()),Parámetros!$B$9))</f>
        <v>0.14</v>
      </c>
      <c r="H315" s="14" t="n">
        <v>0.8</v>
      </c>
      <c r="I315" s="12" t="n">
        <v>90</v>
      </c>
      <c r="J315" s="13" t="n">
        <f aca="false">ROUNDUP((F315+Parámetros!$C$13)/(1-G315),0)</f>
        <v>120</v>
      </c>
      <c r="K315" s="13" t="n">
        <f aca="false">ROUNDUP((F315+Parámetros!$C$14)/(1-G315),0)</f>
        <v>126</v>
      </c>
      <c r="L315" s="13" t="n">
        <f aca="false">ROUNDUP((F315+Parámetros!$C$15)/(1-G315),0)</f>
        <v>134</v>
      </c>
      <c r="M315" s="13" t="n">
        <f aca="false">MAX(ROUNDUP((F315+I315)/(1-G315),0),Parámetros!$B$7)</f>
        <v>299</v>
      </c>
      <c r="N315" s="12" t="n">
        <v>194.87</v>
      </c>
      <c r="O315" s="12" t="n">
        <v>187</v>
      </c>
      <c r="P315" s="13" t="n">
        <f aca="false">Parámetros!$B$6</f>
        <v>1</v>
      </c>
      <c r="Q315" s="13" t="n">
        <f aca="false">IF(AND(ISNUMBER(O315),O315-P315&gt;=Parámetros!$B$7),M315,IF(J315&lt;Parámetros!$B$13,J315,IF(K315&lt;Parámetros!$B$14,K315,IF(L315&lt;Parámetros!$B$15,L315,M315))))</f>
        <v>126</v>
      </c>
      <c r="R315" s="13" t="n">
        <f aca="false">IF(AND(ISNUMBER(O315),O315-P315&gt;=Q315),O315-P315,Q315)</f>
        <v>186</v>
      </c>
      <c r="S315" s="3" t="n">
        <f aca="false">IF(ISNUMBER(O315),R315/O315-1,"")</f>
        <v>-0.00534759358288772</v>
      </c>
      <c r="T315" s="13" t="n">
        <f aca="false">VLOOKUP(R315,Parámetros!$A$13:$C$16,3,TRUE())</f>
        <v>37</v>
      </c>
      <c r="U315" s="13" t="n">
        <f aca="false">IF(R315&gt;=Parámetros!$B$7,I315,0)</f>
        <v>0</v>
      </c>
      <c r="V315" s="13" t="n">
        <f aca="false">R315*(1-G315)-T315-U315</f>
        <v>122.96</v>
      </c>
      <c r="W315" s="13" t="n">
        <f aca="false">V315-F315</f>
        <v>45.11</v>
      </c>
      <c r="X315" s="2" t="s">
        <v>13530</v>
      </c>
      <c r="Y315" s="2"/>
      <c r="Z315" s="13" t="n">
        <v>119</v>
      </c>
      <c r="AA315" s="2" t="s">
        <v>13526</v>
      </c>
    </row>
    <row r="316" customFormat="false" ht="15" hidden="false" customHeight="false" outlineLevel="0" collapsed="false">
      <c r="A316" s="8" t="s">
        <v>3914</v>
      </c>
      <c r="B316" s="10" t="str">
        <f aca="false">'Layout Mercado Libre'!C316</f>
        <v>Ciprobac Ciprofloxacino 500 mg 14 Tabletas</v>
      </c>
      <c r="C316" s="10" t="str">
        <f aca="false">IFERROR(LEFT('Layout Mercado Libre'!E316,FIND(" &gt; ",'Layout Mercado Libre'!E316)-1),"")</f>
        <v>Salud y Equipamiento Médico</v>
      </c>
      <c r="D316" s="12" t="n">
        <v>291.38</v>
      </c>
      <c r="E316" s="13" t="n">
        <f aca="false">Parámetros!$B$5</f>
        <v>4</v>
      </c>
      <c r="F316" s="13" t="n">
        <f aca="false">D316+E316</f>
        <v>295.38</v>
      </c>
      <c r="G316" s="3" t="n">
        <f aca="false">IF(C316="",Parámetros!$B$9,IFERROR(VLOOKUP(C316,Parámetros!$A$20:$B$23,2,FALSE()),Parámetros!$B$9))</f>
        <v>0.14</v>
      </c>
      <c r="H316" s="14" t="n">
        <v>0.15</v>
      </c>
      <c r="I316" s="12" t="n">
        <v>75</v>
      </c>
      <c r="J316" s="13" t="n">
        <f aca="false">ROUNDUP((F316+Parámetros!$C$13)/(1-G316),0)</f>
        <v>373</v>
      </c>
      <c r="K316" s="13" t="n">
        <f aca="false">ROUNDUP((F316+Parámetros!$C$14)/(1-G316),0)</f>
        <v>379</v>
      </c>
      <c r="L316" s="13" t="n">
        <f aca="false">ROUNDUP((F316+Parámetros!$C$15)/(1-G316),0)</f>
        <v>387</v>
      </c>
      <c r="M316" s="13" t="n">
        <f aca="false">MAX(ROUNDUP((F316+I316)/(1-G316),0),Parámetros!$B$7)</f>
        <v>431</v>
      </c>
      <c r="N316" s="12" t="n">
        <v>706.62</v>
      </c>
      <c r="O316" s="12" t="n">
        <v>499.5</v>
      </c>
      <c r="P316" s="13" t="n">
        <f aca="false">Parámetros!$B$6</f>
        <v>1</v>
      </c>
      <c r="Q316" s="13" t="n">
        <f aca="false">IF(AND(ISNUMBER(O316),O316-P316&gt;=Parámetros!$B$7),M316,IF(J316&lt;Parámetros!$B$13,J316,IF(K316&lt;Parámetros!$B$14,K316,IF(L316&lt;Parámetros!$B$15,L316,M316))))</f>
        <v>431</v>
      </c>
      <c r="R316" s="13" t="n">
        <f aca="false">IF(AND(ISNUMBER(O316),O316-P316&gt;=Q316),O316-P316,Q316)</f>
        <v>498.5</v>
      </c>
      <c r="S316" s="3" t="n">
        <f aca="false">IF(ISNUMBER(O316),R316/O316-1,"")</f>
        <v>-0.00200200200200196</v>
      </c>
      <c r="T316" s="13" t="n">
        <f aca="false">VLOOKUP(R316,Parámetros!$A$13:$C$16,3,TRUE())</f>
        <v>0</v>
      </c>
      <c r="U316" s="13" t="n">
        <f aca="false">IF(R316&gt;=Parámetros!$B$7,I316,0)</f>
        <v>75</v>
      </c>
      <c r="V316" s="13" t="n">
        <f aca="false">R316*(1-G316)-T316-U316</f>
        <v>353.71</v>
      </c>
      <c r="W316" s="13" t="n">
        <f aca="false">V316-F316</f>
        <v>58.33</v>
      </c>
      <c r="X316" s="2" t="s">
        <v>13554</v>
      </c>
      <c r="Y316" s="2"/>
      <c r="Z316" s="13" t="n">
        <v>537.5</v>
      </c>
      <c r="AA316" s="2" t="s">
        <v>13523</v>
      </c>
    </row>
    <row r="317" customFormat="false" ht="15" hidden="false" customHeight="false" outlineLevel="0" collapsed="false">
      <c r="A317" s="8" t="s">
        <v>3927</v>
      </c>
      <c r="B317" s="10" t="str">
        <f aca="false">'Layout Mercado Libre'!C317</f>
        <v>Kank-A Benzocaína 20% Solución Bucal 9.7 ml</v>
      </c>
      <c r="C317" s="10" t="str">
        <f aca="false">IFERROR(LEFT('Layout Mercado Libre'!E317,FIND(" &gt; ",'Layout Mercado Libre'!E317)-1),"")</f>
        <v>Salud y Equipamiento Médico</v>
      </c>
      <c r="D317" s="12" t="n">
        <v>199.1</v>
      </c>
      <c r="E317" s="13" t="n">
        <f aca="false">Parámetros!$B$5</f>
        <v>4</v>
      </c>
      <c r="F317" s="13" t="n">
        <f aca="false">D317+E317</f>
        <v>203.1</v>
      </c>
      <c r="G317" s="3" t="n">
        <f aca="false">IF(C317="",Parámetros!$B$9,IFERROR(VLOOKUP(C317,Parámetros!$A$20:$B$23,2,FALSE()),Parámetros!$B$9))</f>
        <v>0.14</v>
      </c>
      <c r="H317" s="14" t="n">
        <v>0.06</v>
      </c>
      <c r="I317" s="12" t="n">
        <v>75</v>
      </c>
      <c r="J317" s="13" t="n">
        <f aca="false">ROUNDUP((F317+Parámetros!$C$13)/(1-G317),0)</f>
        <v>266</v>
      </c>
      <c r="K317" s="13" t="n">
        <f aca="false">ROUNDUP((F317+Parámetros!$C$14)/(1-G317),0)</f>
        <v>272</v>
      </c>
      <c r="L317" s="13" t="n">
        <f aca="false">ROUNDUP((F317+Parámetros!$C$15)/(1-G317),0)</f>
        <v>280</v>
      </c>
      <c r="M317" s="13" t="n">
        <f aca="false">MAX(ROUNDUP((F317+I317)/(1-G317),0),Parámetros!$B$7)</f>
        <v>324</v>
      </c>
      <c r="N317" s="12" t="n">
        <v>383.37</v>
      </c>
      <c r="O317" s="12" t="n">
        <v>264.01</v>
      </c>
      <c r="P317" s="13" t="n">
        <f aca="false">Parámetros!$B$6</f>
        <v>1</v>
      </c>
      <c r="Q317" s="13" t="n">
        <f aca="false">IF(AND(ISNUMBER(O317),O317-P317&gt;=Parámetros!$B$7),M317,IF(J317&lt;Parámetros!$B$13,J317,IF(K317&lt;Parámetros!$B$14,K317,IF(L317&lt;Parámetros!$B$15,L317,M317))))</f>
        <v>280</v>
      </c>
      <c r="R317" s="13" t="n">
        <f aca="false">IF(AND(ISNUMBER(O317),O317-P317&gt;=Q317),O317-P317,Q317)</f>
        <v>280</v>
      </c>
      <c r="S317" s="3" t="n">
        <f aca="false">IF(ISNUMBER(O317),R317/O317-1,"")</f>
        <v>0.0605658876557706</v>
      </c>
      <c r="T317" s="13" t="n">
        <f aca="false">VLOOKUP(R317,Parámetros!$A$13:$C$16,3,TRUE())</f>
        <v>37</v>
      </c>
      <c r="U317" s="13" t="n">
        <f aca="false">IF(R317&gt;=Parámetros!$B$7,I317,0)</f>
        <v>0</v>
      </c>
      <c r="V317" s="13" t="n">
        <f aca="false">R317*(1-G317)-T317-U317</f>
        <v>203.8</v>
      </c>
      <c r="W317" s="13" t="n">
        <f aca="false">V317-F317</f>
        <v>0.699999999999989</v>
      </c>
      <c r="X317" s="2" t="s">
        <v>13644</v>
      </c>
      <c r="Y317" s="2"/>
      <c r="Z317" s="13" t="n">
        <v>233.75</v>
      </c>
      <c r="AA317" s="2" t="s">
        <v>13537</v>
      </c>
    </row>
    <row r="318" customFormat="false" ht="15" hidden="false" customHeight="false" outlineLevel="0" collapsed="false">
      <c r="A318" s="8" t="s">
        <v>3941</v>
      </c>
      <c r="B318" s="10" t="str">
        <f aca="false">'Layout Mercado Libre'!C318</f>
        <v>Italdermol Crema Triticum Vulgare 150 mg/g 10 g</v>
      </c>
      <c r="C318" s="10" t="str">
        <f aca="false">IFERROR(LEFT('Layout Mercado Libre'!E318,FIND(" &gt; ",'Layout Mercado Libre'!E318)-1),"")</f>
        <v>Salud y Equipamiento Médico</v>
      </c>
      <c r="D318" s="12" t="n">
        <v>263.96</v>
      </c>
      <c r="E318" s="13" t="n">
        <f aca="false">Parámetros!$B$5</f>
        <v>4</v>
      </c>
      <c r="F318" s="13" t="n">
        <f aca="false">D318+E318</f>
        <v>267.96</v>
      </c>
      <c r="G318" s="3" t="n">
        <f aca="false">IF(C318="",Parámetros!$B$9,IFERROR(VLOOKUP(C318,Parámetros!$A$20:$B$23,2,FALSE()),Parámetros!$B$9))</f>
        <v>0.14</v>
      </c>
      <c r="H318" s="14" t="n">
        <v>0.06</v>
      </c>
      <c r="I318" s="12" t="n">
        <v>75</v>
      </c>
      <c r="J318" s="13" t="n">
        <f aca="false">ROUNDUP((F318+Parámetros!$C$13)/(1-G318),0)</f>
        <v>341</v>
      </c>
      <c r="K318" s="13" t="n">
        <f aca="false">ROUNDUP((F318+Parámetros!$C$14)/(1-G318),0)</f>
        <v>347</v>
      </c>
      <c r="L318" s="13" t="n">
        <f aca="false">ROUNDUP((F318+Parámetros!$C$15)/(1-G318),0)</f>
        <v>355</v>
      </c>
      <c r="M318" s="13" t="n">
        <f aca="false">MAX(ROUNDUP((F318+I318)/(1-G318),0),Parámetros!$B$7)</f>
        <v>399</v>
      </c>
      <c r="N318" s="12" t="n">
        <v>489.9</v>
      </c>
      <c r="O318" s="12" t="n">
        <v>440</v>
      </c>
      <c r="P318" s="13" t="n">
        <f aca="false">Parámetros!$B$6</f>
        <v>1</v>
      </c>
      <c r="Q318" s="13" t="n">
        <f aca="false">IF(AND(ISNUMBER(O318),O318-P318&gt;=Parámetros!$B$7),M318,IF(J318&lt;Parámetros!$B$13,J318,IF(K318&lt;Parámetros!$B$14,K318,IF(L318&lt;Parámetros!$B$15,L318,M318))))</f>
        <v>399</v>
      </c>
      <c r="R318" s="13" t="n">
        <f aca="false">IF(AND(ISNUMBER(O318),O318-P318&gt;=Q318),O318-P318,Q318)</f>
        <v>439</v>
      </c>
      <c r="S318" s="3" t="n">
        <f aca="false">IF(ISNUMBER(O318),R318/O318-1,"")</f>
        <v>-0.00227272727272732</v>
      </c>
      <c r="T318" s="13" t="n">
        <f aca="false">VLOOKUP(R318,Parámetros!$A$13:$C$16,3,TRUE())</f>
        <v>0</v>
      </c>
      <c r="U318" s="13" t="n">
        <f aca="false">IF(R318&gt;=Parámetros!$B$7,I318,0)</f>
        <v>75</v>
      </c>
      <c r="V318" s="13" t="n">
        <f aca="false">R318*(1-G318)-T318-U318</f>
        <v>302.54</v>
      </c>
      <c r="W318" s="13" t="n">
        <f aca="false">V318-F318</f>
        <v>34.58</v>
      </c>
      <c r="X318" s="2" t="s">
        <v>13570</v>
      </c>
      <c r="Y318" s="2"/>
      <c r="Z318" s="13" t="n">
        <v>345</v>
      </c>
      <c r="AA318" s="2" t="s">
        <v>13523</v>
      </c>
    </row>
    <row r="319" customFormat="false" ht="15" hidden="false" customHeight="false" outlineLevel="0" collapsed="false">
      <c r="A319" s="8" t="s">
        <v>3952</v>
      </c>
      <c r="B319" s="10" t="str">
        <f aca="false">'Layout Mercado Libre'!C319</f>
        <v>Vontrol Difenidol 25 mg 25 Tabletas</v>
      </c>
      <c r="C319" s="10" t="str">
        <f aca="false">IFERROR(LEFT('Layout Mercado Libre'!E319,FIND(" &gt; ",'Layout Mercado Libre'!E319)-1),"")</f>
        <v>Salud y Equipamiento Médico</v>
      </c>
      <c r="D319" s="12" t="n">
        <v>276.65</v>
      </c>
      <c r="E319" s="13" t="n">
        <f aca="false">Parámetros!$B$5</f>
        <v>4</v>
      </c>
      <c r="F319" s="13" t="n">
        <f aca="false">D319+E319</f>
        <v>280.65</v>
      </c>
      <c r="G319" s="3" t="n">
        <f aca="false">IF(C319="",Parámetros!$B$9,IFERROR(VLOOKUP(C319,Parámetros!$A$20:$B$23,2,FALSE()),Parámetros!$B$9))</f>
        <v>0.14</v>
      </c>
      <c r="H319" s="14" t="n">
        <v>0.18</v>
      </c>
      <c r="I319" s="12" t="n">
        <v>75</v>
      </c>
      <c r="J319" s="13" t="n">
        <f aca="false">ROUNDUP((F319+Parámetros!$C$13)/(1-G319),0)</f>
        <v>356</v>
      </c>
      <c r="K319" s="13" t="n">
        <f aca="false">ROUNDUP((F319+Parámetros!$C$14)/(1-G319),0)</f>
        <v>362</v>
      </c>
      <c r="L319" s="13" t="n">
        <f aca="false">ROUNDUP((F319+Parámetros!$C$15)/(1-G319),0)</f>
        <v>370</v>
      </c>
      <c r="M319" s="13" t="n">
        <f aca="false">MAX(ROUNDUP((F319+I319)/(1-G319),0),Parámetros!$B$7)</f>
        <v>414</v>
      </c>
      <c r="N319" s="12" t="n">
        <v>509.78</v>
      </c>
      <c r="O319" s="12" t="n">
        <v>484.11</v>
      </c>
      <c r="P319" s="13" t="n">
        <f aca="false">Parámetros!$B$6</f>
        <v>1</v>
      </c>
      <c r="Q319" s="13" t="n">
        <f aca="false">IF(AND(ISNUMBER(O319),O319-P319&gt;=Parámetros!$B$7),M319,IF(J319&lt;Parámetros!$B$13,J319,IF(K319&lt;Parámetros!$B$14,K319,IF(L319&lt;Parámetros!$B$15,L319,M319))))</f>
        <v>414</v>
      </c>
      <c r="R319" s="13" t="n">
        <f aca="false">IF(AND(ISNUMBER(O319),O319-P319&gt;=Q319),O319-P319,Q319)</f>
        <v>483.11</v>
      </c>
      <c r="S319" s="3" t="n">
        <f aca="false">IF(ISNUMBER(O319),R319/O319-1,"")</f>
        <v>-0.00206564623742533</v>
      </c>
      <c r="T319" s="13" t="n">
        <f aca="false">VLOOKUP(R319,Parámetros!$A$13:$C$16,3,TRUE())</f>
        <v>0</v>
      </c>
      <c r="U319" s="13" t="n">
        <f aca="false">IF(R319&gt;=Parámetros!$B$7,I319,0)</f>
        <v>75</v>
      </c>
      <c r="V319" s="13" t="n">
        <f aca="false">R319*(1-G319)-T319-U319</f>
        <v>340.4746</v>
      </c>
      <c r="W319" s="13" t="n">
        <f aca="false">V319-F319</f>
        <v>59.8246</v>
      </c>
      <c r="X319" s="2" t="s">
        <v>13645</v>
      </c>
      <c r="Y319" s="2"/>
      <c r="Z319" s="13" t="n">
        <v>341.5</v>
      </c>
      <c r="AA319" s="2" t="s">
        <v>13523</v>
      </c>
    </row>
    <row r="320" customFormat="false" ht="15" hidden="false" customHeight="false" outlineLevel="0" collapsed="false">
      <c r="A320" s="8" t="s">
        <v>3962</v>
      </c>
      <c r="B320" s="10" t="str">
        <f aca="false">'Layout Mercado Libre'!C320</f>
        <v>Fosfonat Ácido Ibandrónico 150 mg 1 Tableta</v>
      </c>
      <c r="C320" s="10" t="str">
        <f aca="false">IFERROR(LEFT('Layout Mercado Libre'!E320,FIND(" &gt; ",'Layout Mercado Libre'!E320)-1),"")</f>
        <v>Salud y Equipamiento Médico</v>
      </c>
      <c r="D320" s="12" t="n">
        <v>709.02</v>
      </c>
      <c r="E320" s="13" t="n">
        <f aca="false">Parámetros!$B$5</f>
        <v>4</v>
      </c>
      <c r="F320" s="13" t="n">
        <f aca="false">D320+E320</f>
        <v>713.02</v>
      </c>
      <c r="G320" s="3" t="n">
        <f aca="false">IF(C320="",Parámetros!$B$9,IFERROR(VLOOKUP(C320,Parámetros!$A$20:$B$23,2,FALSE()),Parámetros!$B$9))</f>
        <v>0.14</v>
      </c>
      <c r="H320" s="14" t="n">
        <v>0.12</v>
      </c>
      <c r="I320" s="12" t="n">
        <v>75</v>
      </c>
      <c r="J320" s="13" t="n">
        <f aca="false">ROUNDUP((F320+Parámetros!$C$13)/(1-G320),0)</f>
        <v>859</v>
      </c>
      <c r="K320" s="13" t="n">
        <f aca="false">ROUNDUP((F320+Parámetros!$C$14)/(1-G320),0)</f>
        <v>864</v>
      </c>
      <c r="L320" s="13" t="n">
        <f aca="false">ROUNDUP((F320+Parámetros!$C$15)/(1-G320),0)</f>
        <v>873</v>
      </c>
      <c r="M320" s="13" t="n">
        <f aca="false">MAX(ROUNDUP((F320+I320)/(1-G320),0),Parámetros!$B$7)</f>
        <v>917</v>
      </c>
      <c r="N320" s="12" t="n">
        <v>1222.22</v>
      </c>
      <c r="O320" s="12" t="n">
        <v>1039</v>
      </c>
      <c r="P320" s="13" t="n">
        <f aca="false">Parámetros!$B$6</f>
        <v>1</v>
      </c>
      <c r="Q320" s="13" t="n">
        <f aca="false">IF(AND(ISNUMBER(O320),O320-P320&gt;=Parámetros!$B$7),M320,IF(J320&lt;Parámetros!$B$13,J320,IF(K320&lt;Parámetros!$B$14,K320,IF(L320&lt;Parámetros!$B$15,L320,M320))))</f>
        <v>917</v>
      </c>
      <c r="R320" s="13" t="n">
        <f aca="false">IF(AND(ISNUMBER(O320),O320-P320&gt;=Q320),O320-P320,Q320)</f>
        <v>1038</v>
      </c>
      <c r="S320" s="3" t="n">
        <f aca="false">IF(ISNUMBER(O320),R320/O320-1,"")</f>
        <v>-0.000962463907603461</v>
      </c>
      <c r="T320" s="13" t="n">
        <f aca="false">VLOOKUP(R320,Parámetros!$A$13:$C$16,3,TRUE())</f>
        <v>0</v>
      </c>
      <c r="U320" s="13" t="n">
        <f aca="false">IF(R320&gt;=Parámetros!$B$7,I320,0)</f>
        <v>75</v>
      </c>
      <c r="V320" s="13" t="n">
        <f aca="false">R320*(1-G320)-T320-U320</f>
        <v>817.68</v>
      </c>
      <c r="W320" s="13" t="n">
        <f aca="false">V320-F320</f>
        <v>104.66</v>
      </c>
      <c r="X320" s="2" t="s">
        <v>13646</v>
      </c>
      <c r="Y320" s="2"/>
      <c r="Z320" s="13" t="n">
        <v>877</v>
      </c>
      <c r="AA320" s="2" t="s">
        <v>13523</v>
      </c>
    </row>
    <row r="321" customFormat="false" ht="15" hidden="false" customHeight="false" outlineLevel="0" collapsed="false">
      <c r="A321" s="8" t="s">
        <v>3975</v>
      </c>
      <c r="B321" s="10" t="str">
        <f aca="false">'Layout Mercado Libre'!C321</f>
        <v>Trayenta Duo Linagliptina Metformina 2.5/850 mg 60 Tabletas</v>
      </c>
      <c r="C321" s="10" t="str">
        <f aca="false">IFERROR(LEFT('Layout Mercado Libre'!E321,FIND(" &gt; ",'Layout Mercado Libre'!E321)-1),"")</f>
        <v>Salud y Equipamiento Médico</v>
      </c>
      <c r="D321" s="12" t="n">
        <v>1187.34</v>
      </c>
      <c r="E321" s="13" t="n">
        <f aca="false">Parámetros!$B$5</f>
        <v>4</v>
      </c>
      <c r="F321" s="13" t="n">
        <f aca="false">D321+E321</f>
        <v>1191.34</v>
      </c>
      <c r="G321" s="3" t="n">
        <f aca="false">IF(C321="",Parámetros!$B$9,IFERROR(VLOOKUP(C321,Parámetros!$A$20:$B$23,2,FALSE()),Parámetros!$B$9))</f>
        <v>0.14</v>
      </c>
      <c r="H321" s="14" t="n">
        <v>0.26</v>
      </c>
      <c r="I321" s="12" t="n">
        <v>75</v>
      </c>
      <c r="J321" s="13" t="n">
        <f aca="false">ROUNDUP((F321+Parámetros!$C$13)/(1-G321),0)</f>
        <v>1415</v>
      </c>
      <c r="K321" s="13" t="n">
        <f aca="false">ROUNDUP((F321+Parámetros!$C$14)/(1-G321),0)</f>
        <v>1421</v>
      </c>
      <c r="L321" s="13" t="n">
        <f aca="false">ROUNDUP((F321+Parámetros!$C$15)/(1-G321),0)</f>
        <v>1429</v>
      </c>
      <c r="M321" s="13" t="n">
        <f aca="false">MAX(ROUNDUP((F321+I321)/(1-G321),0),Parámetros!$B$7)</f>
        <v>1473</v>
      </c>
      <c r="N321" s="12" t="n">
        <v>1726.27</v>
      </c>
      <c r="O321" s="12" t="n">
        <v>1549</v>
      </c>
      <c r="P321" s="13" t="n">
        <f aca="false">Parámetros!$B$6</f>
        <v>1</v>
      </c>
      <c r="Q321" s="13" t="n">
        <f aca="false">IF(AND(ISNUMBER(O321),O321-P321&gt;=Parámetros!$B$7),M321,IF(J321&lt;Parámetros!$B$13,J321,IF(K321&lt;Parámetros!$B$14,K321,IF(L321&lt;Parámetros!$B$15,L321,M321))))</f>
        <v>1473</v>
      </c>
      <c r="R321" s="13" t="n">
        <f aca="false">IF(AND(ISNUMBER(O321),O321-P321&gt;=Q321),O321-P321,Q321)</f>
        <v>1548</v>
      </c>
      <c r="S321" s="3" t="n">
        <f aca="false">IF(ISNUMBER(O321),R321/O321-1,"")</f>
        <v>-0.00064557779212393</v>
      </c>
      <c r="T321" s="13" t="n">
        <f aca="false">VLOOKUP(R321,Parámetros!$A$13:$C$16,3,TRUE())</f>
        <v>0</v>
      </c>
      <c r="U321" s="13" t="n">
        <f aca="false">IF(R321&gt;=Parámetros!$B$7,I321,0)</f>
        <v>75</v>
      </c>
      <c r="V321" s="13" t="n">
        <f aca="false">R321*(1-G321)-T321-U321</f>
        <v>1256.28</v>
      </c>
      <c r="W321" s="13" t="n">
        <f aca="false">V321-F321</f>
        <v>64.9400000000001</v>
      </c>
      <c r="X321" s="2" t="s">
        <v>13534</v>
      </c>
      <c r="Y321" s="2"/>
      <c r="Z321" s="13" t="n">
        <v>2379</v>
      </c>
      <c r="AA321" s="2" t="s">
        <v>13537</v>
      </c>
    </row>
    <row r="322" customFormat="false" ht="15" hidden="false" customHeight="false" outlineLevel="0" collapsed="false">
      <c r="A322" s="8" t="s">
        <v>3986</v>
      </c>
      <c r="B322" s="10" t="str">
        <f aca="false">'Layout Mercado Libre'!C322</f>
        <v>Unamol Cisaprida Suspensión 1 mg/ml 60 ml</v>
      </c>
      <c r="C322" s="10" t="str">
        <f aca="false">IFERROR(LEFT('Layout Mercado Libre'!E322,FIND(" &gt; ",'Layout Mercado Libre'!E322)-1),"")</f>
        <v>Salud y Equipamiento Médico</v>
      </c>
      <c r="D322" s="12" t="n">
        <v>305</v>
      </c>
      <c r="E322" s="13" t="n">
        <f aca="false">Parámetros!$B$5</f>
        <v>4</v>
      </c>
      <c r="F322" s="13" t="n">
        <f aca="false">D322+E322</f>
        <v>309</v>
      </c>
      <c r="G322" s="3" t="n">
        <f aca="false">IF(C322="",Parámetros!$B$9,IFERROR(VLOOKUP(C322,Parámetros!$A$20:$B$23,2,FALSE()),Parámetros!$B$9))</f>
        <v>0.14</v>
      </c>
      <c r="H322" s="14" t="n">
        <v>0.12</v>
      </c>
      <c r="I322" s="12" t="n">
        <v>75</v>
      </c>
      <c r="J322" s="13" t="n">
        <f aca="false">ROUNDUP((F322+Parámetros!$C$13)/(1-G322),0)</f>
        <v>389</v>
      </c>
      <c r="K322" s="13" t="n">
        <f aca="false">ROUNDUP((F322+Parámetros!$C$14)/(1-G322),0)</f>
        <v>395</v>
      </c>
      <c r="L322" s="13" t="n">
        <f aca="false">ROUNDUP((F322+Parámetros!$C$15)/(1-G322),0)</f>
        <v>403</v>
      </c>
      <c r="M322" s="13" t="n">
        <f aca="false">MAX(ROUNDUP((F322+I322)/(1-G322),0),Parámetros!$B$7)</f>
        <v>447</v>
      </c>
      <c r="N322" s="12" t="n">
        <v>521.15</v>
      </c>
      <c r="O322" s="12" t="n">
        <v>498.96</v>
      </c>
      <c r="P322" s="13" t="n">
        <f aca="false">Parámetros!$B$6</f>
        <v>1</v>
      </c>
      <c r="Q322" s="13" t="n">
        <f aca="false">IF(AND(ISNUMBER(O322),O322-P322&gt;=Parámetros!$B$7),M322,IF(J322&lt;Parámetros!$B$13,J322,IF(K322&lt;Parámetros!$B$14,K322,IF(L322&lt;Parámetros!$B$15,L322,M322))))</f>
        <v>447</v>
      </c>
      <c r="R322" s="13" t="n">
        <f aca="false">IF(AND(ISNUMBER(O322),O322-P322&gt;=Q322),O322-P322,Q322)</f>
        <v>497.96</v>
      </c>
      <c r="S322" s="3" t="n">
        <f aca="false">IF(ISNUMBER(O322),R322/O322-1,"")</f>
        <v>-0.0020041686708353</v>
      </c>
      <c r="T322" s="13" t="n">
        <f aca="false">VLOOKUP(R322,Parámetros!$A$13:$C$16,3,TRUE())</f>
        <v>0</v>
      </c>
      <c r="U322" s="13" t="n">
        <f aca="false">IF(R322&gt;=Parámetros!$B$7,I322,0)</f>
        <v>75</v>
      </c>
      <c r="V322" s="13" t="n">
        <f aca="false">R322*(1-G322)-T322-U322</f>
        <v>353.2456</v>
      </c>
      <c r="W322" s="13" t="n">
        <f aca="false">V322-F322</f>
        <v>44.2456</v>
      </c>
      <c r="X322" s="2" t="s">
        <v>13598</v>
      </c>
      <c r="Y322" s="2"/>
      <c r="Z322" s="13" t="n">
        <v>305.5</v>
      </c>
      <c r="AA322" s="2" t="s">
        <v>13523</v>
      </c>
    </row>
    <row r="323" customFormat="false" ht="15" hidden="false" customHeight="false" outlineLevel="0" collapsed="false">
      <c r="A323" s="8" t="s">
        <v>4001</v>
      </c>
      <c r="B323" s="10" t="str">
        <f aca="false">'Layout Mercado Libre'!C323</f>
        <v>Febrax Naproxeno Paracetamol Suspensión 100 ml</v>
      </c>
      <c r="C323" s="10" t="str">
        <f aca="false">IFERROR(LEFT('Layout Mercado Libre'!E323,FIND(" &gt; ",'Layout Mercado Libre'!E323)-1),"")</f>
        <v>Salud y Equipamiento Médico</v>
      </c>
      <c r="D323" s="12" t="n">
        <v>118</v>
      </c>
      <c r="E323" s="13" t="n">
        <f aca="false">Parámetros!$B$5</f>
        <v>4</v>
      </c>
      <c r="F323" s="13" t="n">
        <f aca="false">D323+E323</f>
        <v>122</v>
      </c>
      <c r="G323" s="3" t="n">
        <f aca="false">IF(C323="",Parámetros!$B$9,IFERROR(VLOOKUP(C323,Parámetros!$A$20:$B$23,2,FALSE()),Parámetros!$B$9))</f>
        <v>0.14</v>
      </c>
      <c r="H323" s="14" t="n">
        <v>0.17</v>
      </c>
      <c r="I323" s="12" t="n">
        <v>75</v>
      </c>
      <c r="J323" s="13" t="n">
        <f aca="false">ROUNDUP((F323+Parámetros!$C$13)/(1-G323),0)</f>
        <v>171</v>
      </c>
      <c r="K323" s="13" t="n">
        <f aca="false">ROUNDUP((F323+Parámetros!$C$14)/(1-G323),0)</f>
        <v>177</v>
      </c>
      <c r="L323" s="13" t="n">
        <f aca="false">ROUNDUP((F323+Parámetros!$C$15)/(1-G323),0)</f>
        <v>185</v>
      </c>
      <c r="M323" s="13" t="n">
        <f aca="false">MAX(ROUNDUP((F323+I323)/(1-G323),0),Parámetros!$B$7)</f>
        <v>299</v>
      </c>
      <c r="N323" s="12" t="n">
        <v>269.73</v>
      </c>
      <c r="O323" s="12" t="n">
        <v>240</v>
      </c>
      <c r="P323" s="13" t="n">
        <f aca="false">Parámetros!$B$6</f>
        <v>1</v>
      </c>
      <c r="Q323" s="13" t="n">
        <f aca="false">IF(AND(ISNUMBER(O323),O323-P323&gt;=Parámetros!$B$7),M323,IF(J323&lt;Parámetros!$B$13,J323,IF(K323&lt;Parámetros!$B$14,K323,IF(L323&lt;Parámetros!$B$15,L323,M323))))</f>
        <v>185</v>
      </c>
      <c r="R323" s="13" t="n">
        <f aca="false">IF(AND(ISNUMBER(O323),O323-P323&gt;=Q323),O323-P323,Q323)</f>
        <v>239</v>
      </c>
      <c r="S323" s="3" t="n">
        <f aca="false">IF(ISNUMBER(O323),R323/O323-1,"")</f>
        <v>-0.00416666666666665</v>
      </c>
      <c r="T323" s="13" t="n">
        <f aca="false">VLOOKUP(R323,Parámetros!$A$13:$C$16,3,TRUE())</f>
        <v>37</v>
      </c>
      <c r="U323" s="13" t="n">
        <f aca="false">IF(R323&gt;=Parámetros!$B$7,I323,0)</f>
        <v>0</v>
      </c>
      <c r="V323" s="13" t="n">
        <f aca="false">R323*(1-G323)-T323-U323</f>
        <v>168.54</v>
      </c>
      <c r="W323" s="13" t="n">
        <f aca="false">V323-F323</f>
        <v>46.54</v>
      </c>
      <c r="X323" s="2" t="s">
        <v>13608</v>
      </c>
      <c r="Y323" s="2"/>
      <c r="Z323" s="13" t="n">
        <v>193.5</v>
      </c>
      <c r="AA323" s="2" t="s">
        <v>13523</v>
      </c>
    </row>
    <row r="324" customFormat="false" ht="15" hidden="false" customHeight="false" outlineLevel="0" collapsed="false">
      <c r="A324" s="8" t="s">
        <v>4014</v>
      </c>
      <c r="B324" s="10" t="str">
        <f aca="false">'Layout Mercado Libre'!C324</f>
        <v>Ferranina Fol Hierro y Ácido Fólico 100 mg 30 Tabletas</v>
      </c>
      <c r="C324" s="10" t="str">
        <f aca="false">IFERROR(LEFT('Layout Mercado Libre'!E324,FIND(" &gt; ",'Layout Mercado Libre'!E324)-1),"")</f>
        <v>Salud y Equipamiento Médico</v>
      </c>
      <c r="D324" s="12" t="n">
        <v>530.83</v>
      </c>
      <c r="E324" s="13" t="n">
        <f aca="false">Parámetros!$B$5</f>
        <v>4</v>
      </c>
      <c r="F324" s="13" t="n">
        <f aca="false">D324+E324</f>
        <v>534.83</v>
      </c>
      <c r="G324" s="3" t="n">
        <f aca="false">IF(C324="",Parámetros!$B$9,IFERROR(VLOOKUP(C324,Parámetros!$A$20:$B$23,2,FALSE()),Parámetros!$B$9))</f>
        <v>0.14</v>
      </c>
      <c r="H324" s="14" t="n">
        <v>0.19</v>
      </c>
      <c r="I324" s="12" t="n">
        <v>75</v>
      </c>
      <c r="J324" s="13" t="n">
        <f aca="false">ROUNDUP((F324+Parámetros!$C$13)/(1-G324),0)</f>
        <v>651</v>
      </c>
      <c r="K324" s="13" t="n">
        <f aca="false">ROUNDUP((F324+Parámetros!$C$14)/(1-G324),0)</f>
        <v>657</v>
      </c>
      <c r="L324" s="13" t="n">
        <f aca="false">ROUNDUP((F324+Parámetros!$C$15)/(1-G324),0)</f>
        <v>665</v>
      </c>
      <c r="M324" s="13" t="n">
        <f aca="false">MAX(ROUNDUP((F324+I324)/(1-G324),0),Parámetros!$B$7)</f>
        <v>710</v>
      </c>
      <c r="N324" s="12" t="n">
        <v>814.38</v>
      </c>
      <c r="O324" s="12" t="n">
        <v>714.78</v>
      </c>
      <c r="P324" s="13" t="n">
        <f aca="false">Parámetros!$B$6</f>
        <v>1</v>
      </c>
      <c r="Q324" s="13" t="n">
        <f aca="false">IF(AND(ISNUMBER(O324),O324-P324&gt;=Parámetros!$B$7),M324,IF(J324&lt;Parámetros!$B$13,J324,IF(K324&lt;Parámetros!$B$14,K324,IF(L324&lt;Parámetros!$B$15,L324,M324))))</f>
        <v>710</v>
      </c>
      <c r="R324" s="13" t="n">
        <f aca="false">IF(AND(ISNUMBER(O324),O324-P324&gt;=Q324),O324-P324,Q324)</f>
        <v>713.78</v>
      </c>
      <c r="S324" s="3" t="n">
        <f aca="false">IF(ISNUMBER(O324),R324/O324-1,"")</f>
        <v>-0.00139903186994594</v>
      </c>
      <c r="T324" s="13" t="n">
        <f aca="false">VLOOKUP(R324,Parámetros!$A$13:$C$16,3,TRUE())</f>
        <v>0</v>
      </c>
      <c r="U324" s="13" t="n">
        <f aca="false">IF(R324&gt;=Parámetros!$B$7,I324,0)</f>
        <v>75</v>
      </c>
      <c r="V324" s="13" t="n">
        <f aca="false">R324*(1-G324)-T324-U324</f>
        <v>538.8508</v>
      </c>
      <c r="W324" s="13" t="n">
        <f aca="false">V324-F324</f>
        <v>4.0207999999999</v>
      </c>
      <c r="X324" s="2" t="s">
        <v>13501</v>
      </c>
      <c r="Y324" s="2"/>
      <c r="Z324" s="13" t="n">
        <v>547</v>
      </c>
      <c r="AA324" s="2" t="s">
        <v>13537</v>
      </c>
    </row>
    <row r="325" customFormat="false" ht="15" hidden="false" customHeight="false" outlineLevel="0" collapsed="false">
      <c r="A325" s="8" t="s">
        <v>4027</v>
      </c>
      <c r="B325" s="10" t="str">
        <f aca="false">'Layout Mercado Libre'!C325</f>
        <v>Pañales para Adulto Tena Slip Maxi Protect Grande 10 Piezas</v>
      </c>
      <c r="C325" s="10" t="str">
        <f aca="false">IFERROR(LEFT('Layout Mercado Libre'!E325,FIND(" &gt; ",'Layout Mercado Libre'!E325)-1),"")</f>
        <v>Salud y Equipamiento Médico</v>
      </c>
      <c r="D325" s="12" t="n">
        <v>127.925</v>
      </c>
      <c r="E325" s="13" t="n">
        <f aca="false">Parámetros!$B$5</f>
        <v>4</v>
      </c>
      <c r="F325" s="13" t="n">
        <f aca="false">D325+E325</f>
        <v>131.925</v>
      </c>
      <c r="G325" s="3" t="n">
        <f aca="false">IF(C325="",Parámetros!$B$9,IFERROR(VLOOKUP(C325,Parámetros!$A$20:$B$23,2,FALSE()),Parámetros!$B$9))</f>
        <v>0.14</v>
      </c>
      <c r="H325" s="14" t="n">
        <v>0.8</v>
      </c>
      <c r="I325" s="12" t="n">
        <v>90</v>
      </c>
      <c r="J325" s="13" t="n">
        <f aca="false">ROUNDUP((F325+Parámetros!$C$13)/(1-G325),0)</f>
        <v>183</v>
      </c>
      <c r="K325" s="13" t="n">
        <f aca="false">ROUNDUP((F325+Parámetros!$C$14)/(1-G325),0)</f>
        <v>189</v>
      </c>
      <c r="L325" s="13" t="n">
        <f aca="false">ROUNDUP((F325+Parámetros!$C$15)/(1-G325),0)</f>
        <v>197</v>
      </c>
      <c r="M325" s="13" t="n">
        <f aca="false">MAX(ROUNDUP((F325+I325)/(1-G325),0),Parámetros!$B$7)</f>
        <v>299</v>
      </c>
      <c r="N325" s="12" t="n">
        <v>311.53</v>
      </c>
      <c r="O325" s="12" t="n">
        <v>197</v>
      </c>
      <c r="P325" s="13" t="n">
        <f aca="false">Parámetros!$B$6</f>
        <v>1</v>
      </c>
      <c r="Q325" s="13" t="n">
        <f aca="false">IF(AND(ISNUMBER(O325),O325-P325&gt;=Parámetros!$B$7),M325,IF(J325&lt;Parámetros!$B$13,J325,IF(K325&lt;Parámetros!$B$14,K325,IF(L325&lt;Parámetros!$B$15,L325,M325))))</f>
        <v>197</v>
      </c>
      <c r="R325" s="13" t="n">
        <f aca="false">IF(AND(ISNUMBER(O325),O325-P325&gt;=Q325),O325-P325,Q325)</f>
        <v>197</v>
      </c>
      <c r="S325" s="3" t="n">
        <f aca="false">IF(ISNUMBER(O325),R325/O325-1,"")</f>
        <v>0</v>
      </c>
      <c r="T325" s="13" t="n">
        <f aca="false">VLOOKUP(R325,Parámetros!$A$13:$C$16,3,TRUE())</f>
        <v>37</v>
      </c>
      <c r="U325" s="13" t="n">
        <f aca="false">IF(R325&gt;=Parámetros!$B$7,I325,0)</f>
        <v>0</v>
      </c>
      <c r="V325" s="13" t="n">
        <f aca="false">R325*(1-G325)-T325-U325</f>
        <v>132.42</v>
      </c>
      <c r="W325" s="13" t="n">
        <f aca="false">V325-F325</f>
        <v>0.494999999999976</v>
      </c>
      <c r="X325" s="2" t="s">
        <v>13530</v>
      </c>
      <c r="Y325" s="2"/>
      <c r="Z325" s="13" t="n">
        <v>186.5</v>
      </c>
      <c r="AA325" s="2" t="s">
        <v>13518</v>
      </c>
    </row>
    <row r="326" customFormat="false" ht="15" hidden="false" customHeight="false" outlineLevel="0" collapsed="false">
      <c r="A326" s="8" t="s">
        <v>4036</v>
      </c>
      <c r="B326" s="10" t="str">
        <f aca="false">'Layout Mercado Libre'!C326</f>
        <v>Tribedoce DX Complejo B Dexametasona Lidocaína Inyectable</v>
      </c>
      <c r="C326" s="10" t="str">
        <f aca="false">IFERROR(LEFT('Layout Mercado Libre'!E326,FIND(" &gt; ",'Layout Mercado Libre'!E326)-1),"")</f>
        <v>Salud y Equipamiento Médico</v>
      </c>
      <c r="D326" s="12" t="n">
        <v>52.5</v>
      </c>
      <c r="E326" s="13" t="n">
        <f aca="false">Parámetros!$B$5</f>
        <v>4</v>
      </c>
      <c r="F326" s="13" t="n">
        <f aca="false">D326+E326</f>
        <v>56.5</v>
      </c>
      <c r="G326" s="3" t="n">
        <f aca="false">IF(C326="",Parámetros!$B$9,IFERROR(VLOOKUP(C326,Parámetros!$A$20:$B$23,2,FALSE()),Parámetros!$B$9))</f>
        <v>0.14</v>
      </c>
      <c r="H326" s="14" t="n">
        <v>0.15</v>
      </c>
      <c r="I326" s="12" t="n">
        <v>75</v>
      </c>
      <c r="J326" s="13" t="n">
        <f aca="false">ROUNDUP((F326+Parámetros!$C$13)/(1-G326),0)</f>
        <v>95</v>
      </c>
      <c r="K326" s="13" t="n">
        <f aca="false">ROUNDUP((F326+Parámetros!$C$14)/(1-G326),0)</f>
        <v>101</v>
      </c>
      <c r="L326" s="13" t="n">
        <f aca="false">ROUNDUP((F326+Parámetros!$C$15)/(1-G326),0)</f>
        <v>109</v>
      </c>
      <c r="M326" s="13" t="n">
        <f aca="false">MAX(ROUNDUP((F326+I326)/(1-G326),0),Parámetros!$B$7)</f>
        <v>299</v>
      </c>
      <c r="N326" s="12" t="n">
        <v>172.76</v>
      </c>
      <c r="O326" s="12" t="n">
        <v>111</v>
      </c>
      <c r="P326" s="13" t="n">
        <f aca="false">Parámetros!$B$6</f>
        <v>1</v>
      </c>
      <c r="Q326" s="13" t="n">
        <f aca="false">IF(AND(ISNUMBER(O326),O326-P326&gt;=Parámetros!$B$7),M326,IF(J326&lt;Parámetros!$B$13,J326,IF(K326&lt;Parámetros!$B$14,K326,IF(L326&lt;Parámetros!$B$15,L326,M326))))</f>
        <v>95</v>
      </c>
      <c r="R326" s="13" t="n">
        <f aca="false">IF(AND(ISNUMBER(O326),O326-P326&gt;=Q326),O326-P326,Q326)</f>
        <v>110</v>
      </c>
      <c r="S326" s="3" t="n">
        <f aca="false">IF(ISNUMBER(O326),R326/O326-1,"")</f>
        <v>-0.00900900900900903</v>
      </c>
      <c r="T326" s="13" t="n">
        <f aca="false">VLOOKUP(R326,Parámetros!$A$13:$C$16,3,TRUE())</f>
        <v>30</v>
      </c>
      <c r="U326" s="13" t="n">
        <f aca="false">IF(R326&gt;=Parámetros!$B$7,I326,0)</f>
        <v>0</v>
      </c>
      <c r="V326" s="13" t="n">
        <f aca="false">R326*(1-G326)-T326-U326</f>
        <v>64.6</v>
      </c>
      <c r="W326" s="13" t="n">
        <f aca="false">V326-F326</f>
        <v>8.09999999999999</v>
      </c>
      <c r="X326" s="2" t="s">
        <v>13559</v>
      </c>
      <c r="Y326" s="2"/>
      <c r="Z326" s="13" t="n">
        <v>156</v>
      </c>
      <c r="AA326" s="2" t="s">
        <v>13647</v>
      </c>
    </row>
    <row r="327" customFormat="false" ht="15" hidden="false" customHeight="false" outlineLevel="0" collapsed="false">
      <c r="A327" s="8" t="s">
        <v>4052</v>
      </c>
      <c r="B327" s="10" t="str">
        <f aca="false">'Layout Mercado Libre'!C327</f>
        <v>Orecil NF Solución Ótica Ofloxacino Lidocaína 10 ml</v>
      </c>
      <c r="C327" s="10" t="str">
        <f aca="false">IFERROR(LEFT('Layout Mercado Libre'!E327,FIND(" &gt; ",'Layout Mercado Libre'!E327)-1),"")</f>
        <v>Salud y Equipamiento Médico</v>
      </c>
      <c r="D327" s="12" t="n">
        <v>329.4</v>
      </c>
      <c r="E327" s="13" t="n">
        <f aca="false">Parámetros!$B$5</f>
        <v>4</v>
      </c>
      <c r="F327" s="13" t="n">
        <f aca="false">D327+E327</f>
        <v>333.4</v>
      </c>
      <c r="G327" s="3" t="n">
        <f aca="false">IF(C327="",Parámetros!$B$9,IFERROR(VLOOKUP(C327,Parámetros!$A$20:$B$23,2,FALSE()),Parámetros!$B$9))</f>
        <v>0.14</v>
      </c>
      <c r="H327" s="14" t="n">
        <v>0.06</v>
      </c>
      <c r="I327" s="12" t="n">
        <v>75</v>
      </c>
      <c r="J327" s="13" t="n">
        <f aca="false">ROUNDUP((F327+Parámetros!$C$13)/(1-G327),0)</f>
        <v>417</v>
      </c>
      <c r="K327" s="13" t="n">
        <f aca="false">ROUNDUP((F327+Parámetros!$C$14)/(1-G327),0)</f>
        <v>423</v>
      </c>
      <c r="L327" s="13" t="n">
        <f aca="false">ROUNDUP((F327+Parámetros!$C$15)/(1-G327),0)</f>
        <v>431</v>
      </c>
      <c r="M327" s="13" t="n">
        <f aca="false">MAX(ROUNDUP((F327+I327)/(1-G327),0),Parámetros!$B$7)</f>
        <v>475</v>
      </c>
      <c r="N327" s="12" t="n">
        <v>632.32</v>
      </c>
      <c r="O327" s="12" t="n">
        <v>538.56</v>
      </c>
      <c r="P327" s="13" t="n">
        <f aca="false">Parámetros!$B$6</f>
        <v>1</v>
      </c>
      <c r="Q327" s="13" t="n">
        <f aca="false">IF(AND(ISNUMBER(O327),O327-P327&gt;=Parámetros!$B$7),M327,IF(J327&lt;Parámetros!$B$13,J327,IF(K327&lt;Parámetros!$B$14,K327,IF(L327&lt;Parámetros!$B$15,L327,M327))))</f>
        <v>475</v>
      </c>
      <c r="R327" s="13" t="n">
        <f aca="false">IF(AND(ISNUMBER(O327),O327-P327&gt;=Q327),O327-P327,Q327)</f>
        <v>537.56</v>
      </c>
      <c r="S327" s="3" t="n">
        <f aca="false">IF(ISNUMBER(O327),R327/O327-1,"")</f>
        <v>-0.00185680332739158</v>
      </c>
      <c r="T327" s="13" t="n">
        <f aca="false">VLOOKUP(R327,Parámetros!$A$13:$C$16,3,TRUE())</f>
        <v>0</v>
      </c>
      <c r="U327" s="13" t="n">
        <f aca="false">IF(R327&gt;=Parámetros!$B$7,I327,0)</f>
        <v>75</v>
      </c>
      <c r="V327" s="13" t="n">
        <f aca="false">R327*(1-G327)-T327-U327</f>
        <v>387.3016</v>
      </c>
      <c r="W327" s="13" t="n">
        <f aca="false">V327-F327</f>
        <v>53.9016</v>
      </c>
      <c r="X327" s="2" t="s">
        <v>13525</v>
      </c>
      <c r="Y327" s="2"/>
      <c r="Z327" s="13" t="n">
        <v>344.5</v>
      </c>
      <c r="AA327" s="2" t="s">
        <v>13520</v>
      </c>
    </row>
    <row r="328" customFormat="false" ht="15" hidden="false" customHeight="false" outlineLevel="0" collapsed="false">
      <c r="A328" s="8" t="s">
        <v>4067</v>
      </c>
      <c r="B328" s="10" t="str">
        <f aca="false">'Layout Mercado Libre'!C328</f>
        <v>Tribedoce 50,000 Complejo B Solución Inyectable 5 Ampolletas</v>
      </c>
      <c r="C328" s="10" t="str">
        <f aca="false">IFERROR(LEFT('Layout Mercado Libre'!E328,FIND(" &gt; ",'Layout Mercado Libre'!E328)-1),"")</f>
        <v>Salud y Equipamiento Médico</v>
      </c>
      <c r="D328" s="12" t="n">
        <v>66.3</v>
      </c>
      <c r="E328" s="13" t="n">
        <f aca="false">Parámetros!$B$5</f>
        <v>4</v>
      </c>
      <c r="F328" s="13" t="n">
        <f aca="false">D328+E328</f>
        <v>70.3</v>
      </c>
      <c r="G328" s="3" t="n">
        <f aca="false">IF(C328="",Parámetros!$B$9,IFERROR(VLOOKUP(C328,Parámetros!$A$20:$B$23,2,FALSE()),Parámetros!$B$9))</f>
        <v>0.14</v>
      </c>
      <c r="H328" s="14" t="n">
        <v>0.15</v>
      </c>
      <c r="I328" s="12" t="n">
        <v>75</v>
      </c>
      <c r="J328" s="13" t="n">
        <f aca="false">ROUNDUP((F328+Parámetros!$C$13)/(1-G328),0)</f>
        <v>111</v>
      </c>
      <c r="K328" s="13" t="n">
        <f aca="false">ROUNDUP((F328+Parámetros!$C$14)/(1-G328),0)</f>
        <v>117</v>
      </c>
      <c r="L328" s="13" t="n">
        <f aca="false">ROUNDUP((F328+Parámetros!$C$15)/(1-G328),0)</f>
        <v>125</v>
      </c>
      <c r="M328" s="13" t="n">
        <f aca="false">MAX(ROUNDUP((F328+I328)/(1-G328),0),Parámetros!$B$7)</f>
        <v>299</v>
      </c>
      <c r="N328" s="12" t="n">
        <v>170.02</v>
      </c>
      <c r="O328" s="12" t="n">
        <v>135</v>
      </c>
      <c r="P328" s="13" t="n">
        <f aca="false">Parámetros!$B$6</f>
        <v>1</v>
      </c>
      <c r="Q328" s="13" t="n">
        <f aca="false">IF(AND(ISNUMBER(O328),O328-P328&gt;=Parámetros!$B$7),M328,IF(J328&lt;Parámetros!$B$13,J328,IF(K328&lt;Parámetros!$B$14,K328,IF(L328&lt;Parámetros!$B$15,L328,M328))))</f>
        <v>117</v>
      </c>
      <c r="R328" s="13" t="n">
        <f aca="false">IF(AND(ISNUMBER(O328),O328-P328&gt;=Q328),O328-P328,Q328)</f>
        <v>134</v>
      </c>
      <c r="S328" s="3" t="n">
        <f aca="false">IF(ISNUMBER(O328),R328/O328-1,"")</f>
        <v>-0.00740740740740742</v>
      </c>
      <c r="T328" s="13" t="n">
        <f aca="false">VLOOKUP(R328,Parámetros!$A$13:$C$16,3,TRUE())</f>
        <v>30</v>
      </c>
      <c r="U328" s="13" t="n">
        <f aca="false">IF(R328&gt;=Parámetros!$B$7,I328,0)</f>
        <v>0</v>
      </c>
      <c r="V328" s="13" t="n">
        <f aca="false">R328*(1-G328)-T328-U328</f>
        <v>85.24</v>
      </c>
      <c r="W328" s="13" t="n">
        <f aca="false">V328-F328</f>
        <v>14.94</v>
      </c>
      <c r="X328" s="2" t="s">
        <v>13559</v>
      </c>
      <c r="Y328" s="2"/>
      <c r="Z328" s="13" t="n">
        <v>129</v>
      </c>
      <c r="AA328" s="2" t="s">
        <v>13512</v>
      </c>
    </row>
    <row r="329" customFormat="false" ht="15" hidden="false" customHeight="false" outlineLevel="0" collapsed="false">
      <c r="A329" s="8" t="s">
        <v>4080</v>
      </c>
      <c r="B329" s="10" t="str">
        <f aca="false">'Layout Mercado Libre'!C329</f>
        <v>Exforge HCT 5 mg/160 mg/12.5 mg 28 Comprimidos</v>
      </c>
      <c r="C329" s="10" t="str">
        <f aca="false">IFERROR(LEFT('Layout Mercado Libre'!E329,FIND(" &gt; ",'Layout Mercado Libre'!E329)-1),"")</f>
        <v>Salud y Equipamiento Médico</v>
      </c>
      <c r="D329" s="12" t="n">
        <v>680</v>
      </c>
      <c r="E329" s="13" t="n">
        <f aca="false">Parámetros!$B$5</f>
        <v>4</v>
      </c>
      <c r="F329" s="13" t="n">
        <f aca="false">D329+E329</f>
        <v>684</v>
      </c>
      <c r="G329" s="3" t="n">
        <f aca="false">IF(C329="",Parámetros!$B$9,IFERROR(VLOOKUP(C329,Parámetros!$A$20:$B$23,2,FALSE()),Parámetros!$B$9))</f>
        <v>0.14</v>
      </c>
      <c r="H329" s="14" t="n">
        <v>0.18</v>
      </c>
      <c r="I329" s="12" t="n">
        <v>75</v>
      </c>
      <c r="J329" s="13" t="n">
        <f aca="false">ROUNDUP((F329+Parámetros!$C$13)/(1-G329),0)</f>
        <v>825</v>
      </c>
      <c r="K329" s="13" t="n">
        <f aca="false">ROUNDUP((F329+Parámetros!$C$14)/(1-G329),0)</f>
        <v>831</v>
      </c>
      <c r="L329" s="13" t="n">
        <f aca="false">ROUNDUP((F329+Parámetros!$C$15)/(1-G329),0)</f>
        <v>839</v>
      </c>
      <c r="M329" s="13" t="n">
        <f aca="false">MAX(ROUNDUP((F329+I329)/(1-G329),0),Parámetros!$B$7)</f>
        <v>883</v>
      </c>
      <c r="N329" s="12" t="n">
        <v>2244.34</v>
      </c>
      <c r="O329" s="12" t="n">
        <v>2366</v>
      </c>
      <c r="P329" s="13" t="n">
        <f aca="false">Parámetros!$B$6</f>
        <v>1</v>
      </c>
      <c r="Q329" s="13" t="n">
        <f aca="false">IF(AND(ISNUMBER(O329),O329-P329&gt;=Parámetros!$B$7),M329,IF(J329&lt;Parámetros!$B$13,J329,IF(K329&lt;Parámetros!$B$14,K329,IF(L329&lt;Parámetros!$B$15,L329,M329))))</f>
        <v>883</v>
      </c>
      <c r="R329" s="13" t="n">
        <f aca="false">IF(AND(ISNUMBER(O329),O329-P329&gt;=Q329),O329-P329,Q329)</f>
        <v>2365</v>
      </c>
      <c r="S329" s="3" t="n">
        <f aca="false">IF(ISNUMBER(O329),R329/O329-1,"")</f>
        <v>-0.000422654268808165</v>
      </c>
      <c r="T329" s="13" t="n">
        <f aca="false">VLOOKUP(R329,Parámetros!$A$13:$C$16,3,TRUE())</f>
        <v>0</v>
      </c>
      <c r="U329" s="13" t="n">
        <f aca="false">IF(R329&gt;=Parámetros!$B$7,I329,0)</f>
        <v>75</v>
      </c>
      <c r="V329" s="13" t="n">
        <f aca="false">R329*(1-G329)-T329-U329</f>
        <v>1958.9</v>
      </c>
      <c r="W329" s="13" t="n">
        <f aca="false">V329-F329</f>
        <v>1274.9</v>
      </c>
      <c r="X329" s="2" t="s">
        <v>13648</v>
      </c>
      <c r="Y329" s="2"/>
      <c r="Z329" s="13" t="n">
        <v>1638</v>
      </c>
      <c r="AA329" s="2" t="s">
        <v>13507</v>
      </c>
    </row>
    <row r="330" customFormat="false" ht="15" hidden="false" customHeight="false" outlineLevel="0" collapsed="false">
      <c r="A330" s="8" t="s">
        <v>4093</v>
      </c>
      <c r="B330" s="10" t="str">
        <f aca="false">'Layout Mercado Libre'!C330</f>
        <v>XL-3 Antigripal 325 mg/10 mg/4 mg 10 Tabletas</v>
      </c>
      <c r="C330" s="10" t="str">
        <f aca="false">IFERROR(LEFT('Layout Mercado Libre'!E330,FIND(" &gt; ",'Layout Mercado Libre'!E330)-1),"")</f>
        <v>Salud y Equipamiento Médico</v>
      </c>
      <c r="D330" s="12" t="n">
        <v>28.65</v>
      </c>
      <c r="E330" s="13" t="n">
        <f aca="false">Parámetros!$B$5</f>
        <v>4</v>
      </c>
      <c r="F330" s="13" t="n">
        <f aca="false">D330+E330</f>
        <v>32.65</v>
      </c>
      <c r="G330" s="3" t="n">
        <f aca="false">IF(C330="",Parámetros!$B$9,IFERROR(VLOOKUP(C330,Parámetros!$A$20:$B$23,2,FALSE()),Parámetros!$B$9))</f>
        <v>0.14</v>
      </c>
      <c r="H330" s="14" t="n">
        <v>0.14</v>
      </c>
      <c r="I330" s="12" t="n">
        <v>75</v>
      </c>
      <c r="J330" s="13" t="n">
        <f aca="false">ROUNDUP((F330+Parámetros!$C$13)/(1-G330),0)</f>
        <v>68</v>
      </c>
      <c r="K330" s="13" t="n">
        <f aca="false">ROUNDUP((F330+Parámetros!$C$14)/(1-G330),0)</f>
        <v>73</v>
      </c>
      <c r="L330" s="13" t="n">
        <f aca="false">ROUNDUP((F330+Parámetros!$C$15)/(1-G330),0)</f>
        <v>81</v>
      </c>
      <c r="M330" s="13" t="n">
        <f aca="false">MAX(ROUNDUP((F330+I330)/(1-G330),0),Parámetros!$B$7)</f>
        <v>299</v>
      </c>
      <c r="N330" s="12" t="n">
        <v>49</v>
      </c>
      <c r="O330" s="12" t="n">
        <v>33.07</v>
      </c>
      <c r="P330" s="13" t="n">
        <f aca="false">Parámetros!$B$6</f>
        <v>1</v>
      </c>
      <c r="Q330" s="13" t="n">
        <f aca="false">IF(AND(ISNUMBER(O330),O330-P330&gt;=Parámetros!$B$7),M330,IF(J330&lt;Parámetros!$B$13,J330,IF(K330&lt;Parámetros!$B$14,K330,IF(L330&lt;Parámetros!$B$15,L330,M330))))</f>
        <v>68</v>
      </c>
      <c r="R330" s="13" t="n">
        <f aca="false">IF(AND(ISNUMBER(O330),O330-P330&gt;=Q330),O330-P330,Q330)</f>
        <v>68</v>
      </c>
      <c r="S330" s="3" t="n">
        <f aca="false">IF(ISNUMBER(O330),R330/O330-1,"")</f>
        <v>1.05624433020865</v>
      </c>
      <c r="T330" s="13" t="n">
        <f aca="false">VLOOKUP(R330,Parámetros!$A$13:$C$16,3,TRUE())</f>
        <v>25</v>
      </c>
      <c r="U330" s="13" t="n">
        <f aca="false">IF(R330&gt;=Parámetros!$B$7,I330,0)</f>
        <v>0</v>
      </c>
      <c r="V330" s="13" t="n">
        <f aca="false">R330*(1-G330)-T330-U330</f>
        <v>33.48</v>
      </c>
      <c r="W330" s="13" t="n">
        <f aca="false">V330-F330</f>
        <v>0.829999999999998</v>
      </c>
      <c r="X330" s="2" t="s">
        <v>13533</v>
      </c>
      <c r="Y330" s="2"/>
      <c r="Z330" s="13" t="n">
        <v>49.5</v>
      </c>
      <c r="AA330" s="2" t="s">
        <v>13504</v>
      </c>
    </row>
    <row r="331" customFormat="false" ht="15" hidden="false" customHeight="false" outlineLevel="0" collapsed="false">
      <c r="A331" s="8" t="s">
        <v>4105</v>
      </c>
      <c r="B331" s="10" t="str">
        <f aca="false">'Layout Mercado Libre'!C331</f>
        <v>Afrin Adulto Oximetazolina 0.050% Spray Nasal 20 ml</v>
      </c>
      <c r="C331" s="10" t="str">
        <f aca="false">IFERROR(LEFT('Layout Mercado Libre'!E331,FIND(" &gt; ",'Layout Mercado Libre'!E331)-1),"")</f>
        <v>Salud y Equipamiento Médico</v>
      </c>
      <c r="D331" s="12" t="n">
        <v>75.38</v>
      </c>
      <c r="E331" s="13" t="n">
        <f aca="false">Parámetros!$B$5</f>
        <v>4</v>
      </c>
      <c r="F331" s="13" t="n">
        <f aca="false">D331+E331</f>
        <v>79.38</v>
      </c>
      <c r="G331" s="3" t="n">
        <f aca="false">IF(C331="",Parámetros!$B$9,IFERROR(VLOOKUP(C331,Parámetros!$A$20:$B$23,2,FALSE()),Parámetros!$B$9))</f>
        <v>0.14</v>
      </c>
      <c r="H331" s="14" t="n">
        <v>0.07</v>
      </c>
      <c r="I331" s="12" t="n">
        <v>75</v>
      </c>
      <c r="J331" s="13" t="n">
        <f aca="false">ROUNDUP((F331+Parámetros!$C$13)/(1-G331),0)</f>
        <v>122</v>
      </c>
      <c r="K331" s="13" t="n">
        <f aca="false">ROUNDUP((F331+Parámetros!$C$14)/(1-G331),0)</f>
        <v>128</v>
      </c>
      <c r="L331" s="13" t="n">
        <f aca="false">ROUNDUP((F331+Parámetros!$C$15)/(1-G331),0)</f>
        <v>136</v>
      </c>
      <c r="M331" s="13" t="n">
        <f aca="false">MAX(ROUNDUP((F331+I331)/(1-G331),0),Parámetros!$B$7)</f>
        <v>299</v>
      </c>
      <c r="N331" s="12" t="n">
        <v>134.78</v>
      </c>
      <c r="O331" s="12" t="n">
        <v>81.61</v>
      </c>
      <c r="P331" s="13" t="n">
        <f aca="false">Parámetros!$B$6</f>
        <v>1</v>
      </c>
      <c r="Q331" s="13" t="n">
        <f aca="false">IF(AND(ISNUMBER(O331),O331-P331&gt;=Parámetros!$B$7),M331,IF(J331&lt;Parámetros!$B$13,J331,IF(K331&lt;Parámetros!$B$14,K331,IF(L331&lt;Parámetros!$B$15,L331,M331))))</f>
        <v>128</v>
      </c>
      <c r="R331" s="13" t="n">
        <f aca="false">IF(AND(ISNUMBER(O331),O331-P331&gt;=Q331),O331-P331,Q331)</f>
        <v>128</v>
      </c>
      <c r="S331" s="3" t="n">
        <f aca="false">IF(ISNUMBER(O331),R331/O331-1,"")</f>
        <v>0.568435240779316</v>
      </c>
      <c r="T331" s="13" t="n">
        <f aca="false">VLOOKUP(R331,Parámetros!$A$13:$C$16,3,TRUE())</f>
        <v>30</v>
      </c>
      <c r="U331" s="13" t="n">
        <f aca="false">IF(R331&gt;=Parámetros!$B$7,I331,0)</f>
        <v>0</v>
      </c>
      <c r="V331" s="13" t="n">
        <f aca="false">R331*(1-G331)-T331-U331</f>
        <v>80.08</v>
      </c>
      <c r="W331" s="13" t="n">
        <f aca="false">V331-F331</f>
        <v>0.700000000000003</v>
      </c>
      <c r="X331" s="2" t="s">
        <v>13649</v>
      </c>
      <c r="Y331" s="2"/>
      <c r="Z331" s="13" t="n">
        <v>101</v>
      </c>
      <c r="AA331" s="2" t="s">
        <v>13507</v>
      </c>
    </row>
    <row r="332" customFormat="false" ht="15" hidden="false" customHeight="false" outlineLevel="0" collapsed="false">
      <c r="A332" s="8" t="s">
        <v>4121</v>
      </c>
      <c r="B332" s="10" t="str">
        <f aca="false">'Layout Mercado Libre'!C332</f>
        <v>Pramigel 10 mg/200 mg/200 mg/50 mg 20 Comprimidos</v>
      </c>
      <c r="C332" s="10" t="str">
        <f aca="false">IFERROR(LEFT('Layout Mercado Libre'!E332,FIND(" &gt; ",'Layout Mercado Libre'!E332)-1),"")</f>
        <v>Salud y Equipamiento Médico</v>
      </c>
      <c r="D332" s="12" t="n">
        <v>274.98</v>
      </c>
      <c r="E332" s="13" t="n">
        <f aca="false">Parámetros!$B$5</f>
        <v>4</v>
      </c>
      <c r="F332" s="13" t="n">
        <f aca="false">D332+E332</f>
        <v>278.98</v>
      </c>
      <c r="G332" s="3" t="n">
        <f aca="false">IF(C332="",Parámetros!$B$9,IFERROR(VLOOKUP(C332,Parámetros!$A$20:$B$23,2,FALSE()),Parámetros!$B$9))</f>
        <v>0.14</v>
      </c>
      <c r="H332" s="14" t="n">
        <v>0.17</v>
      </c>
      <c r="I332" s="12" t="n">
        <v>75</v>
      </c>
      <c r="J332" s="13" t="n">
        <f aca="false">ROUNDUP((F332+Parámetros!$C$13)/(1-G332),0)</f>
        <v>354</v>
      </c>
      <c r="K332" s="13" t="n">
        <f aca="false">ROUNDUP((F332+Parámetros!$C$14)/(1-G332),0)</f>
        <v>360</v>
      </c>
      <c r="L332" s="13" t="n">
        <f aca="false">ROUNDUP((F332+Parámetros!$C$15)/(1-G332),0)</f>
        <v>368</v>
      </c>
      <c r="M332" s="13" t="n">
        <f aca="false">MAX(ROUNDUP((F332+I332)/(1-G332),0),Parámetros!$B$7)</f>
        <v>412</v>
      </c>
      <c r="N332" s="12" t="n">
        <v>475.45</v>
      </c>
      <c r="O332" s="12" t="n">
        <v>389</v>
      </c>
      <c r="P332" s="13" t="n">
        <f aca="false">Parámetros!$B$6</f>
        <v>1</v>
      </c>
      <c r="Q332" s="13" t="n">
        <f aca="false">IF(AND(ISNUMBER(O332),O332-P332&gt;=Parámetros!$B$7),M332,IF(J332&lt;Parámetros!$B$13,J332,IF(K332&lt;Parámetros!$B$14,K332,IF(L332&lt;Parámetros!$B$15,L332,M332))))</f>
        <v>412</v>
      </c>
      <c r="R332" s="13" t="n">
        <f aca="false">IF(AND(ISNUMBER(O332),O332-P332&gt;=Q332),O332-P332,Q332)</f>
        <v>412</v>
      </c>
      <c r="S332" s="3" t="n">
        <f aca="false">IF(ISNUMBER(O332),R332/O332-1,"")</f>
        <v>0.0591259640102828</v>
      </c>
      <c r="T332" s="13" t="n">
        <f aca="false">VLOOKUP(R332,Parámetros!$A$13:$C$16,3,TRUE())</f>
        <v>0</v>
      </c>
      <c r="U332" s="13" t="n">
        <f aca="false">IF(R332&gt;=Parámetros!$B$7,I332,0)</f>
        <v>75</v>
      </c>
      <c r="V332" s="13" t="n">
        <f aca="false">R332*(1-G332)-T332-U332</f>
        <v>279.32</v>
      </c>
      <c r="W332" s="13" t="n">
        <f aca="false">V332-F332</f>
        <v>0.339999999999975</v>
      </c>
      <c r="X332" s="2" t="s">
        <v>13622</v>
      </c>
      <c r="Y332" s="2"/>
      <c r="Z332" s="13" t="n">
        <v>248</v>
      </c>
      <c r="AA332" s="2" t="s">
        <v>13507</v>
      </c>
    </row>
    <row r="333" customFormat="false" ht="15" hidden="false" customHeight="false" outlineLevel="0" collapsed="false">
      <c r="A333" s="8" t="s">
        <v>4133</v>
      </c>
      <c r="B333" s="10" t="str">
        <f aca="false">'Layout Mercado Libre'!C333</f>
        <v>Grimal Hialuronato Oximetazolina Solución Oftálmica 10 ml</v>
      </c>
      <c r="C333" s="10" t="str">
        <f aca="false">IFERROR(LEFT('Layout Mercado Libre'!E333,FIND(" &gt; ",'Layout Mercado Libre'!E333)-1),"")</f>
        <v>Salud y Equipamiento Médico</v>
      </c>
      <c r="D333" s="12" t="n">
        <v>281.72</v>
      </c>
      <c r="E333" s="13" t="n">
        <f aca="false">Parámetros!$B$5</f>
        <v>4</v>
      </c>
      <c r="F333" s="13" t="n">
        <f aca="false">D333+E333</f>
        <v>285.72</v>
      </c>
      <c r="G333" s="3" t="n">
        <f aca="false">IF(C333="",Parámetros!$B$9,IFERROR(VLOOKUP(C333,Parámetros!$A$20:$B$23,2,FALSE()),Parámetros!$B$9))</f>
        <v>0.14</v>
      </c>
      <c r="H333" s="14" t="n">
        <v>0.06</v>
      </c>
      <c r="I333" s="12" t="n">
        <v>75</v>
      </c>
      <c r="J333" s="13" t="n">
        <f aca="false">ROUNDUP((F333+Parámetros!$C$13)/(1-G333),0)</f>
        <v>362</v>
      </c>
      <c r="K333" s="13" t="n">
        <f aca="false">ROUNDUP((F333+Parámetros!$C$14)/(1-G333),0)</f>
        <v>368</v>
      </c>
      <c r="L333" s="13" t="n">
        <f aca="false">ROUNDUP((F333+Parámetros!$C$15)/(1-G333),0)</f>
        <v>376</v>
      </c>
      <c r="M333" s="13" t="n">
        <f aca="false">MAX(ROUNDUP((F333+I333)/(1-G333),0),Parámetros!$B$7)</f>
        <v>420</v>
      </c>
      <c r="N333" s="12" t="n">
        <v>558.15</v>
      </c>
      <c r="O333" s="12" t="n">
        <v>490</v>
      </c>
      <c r="P333" s="13" t="n">
        <f aca="false">Parámetros!$B$6</f>
        <v>1</v>
      </c>
      <c r="Q333" s="13" t="n">
        <f aca="false">IF(AND(ISNUMBER(O333),O333-P333&gt;=Parámetros!$B$7),M333,IF(J333&lt;Parámetros!$B$13,J333,IF(K333&lt;Parámetros!$B$14,K333,IF(L333&lt;Parámetros!$B$15,L333,M333))))</f>
        <v>420</v>
      </c>
      <c r="R333" s="13" t="n">
        <f aca="false">IF(AND(ISNUMBER(O333),O333-P333&gt;=Q333),O333-P333,Q333)</f>
        <v>489</v>
      </c>
      <c r="S333" s="3" t="n">
        <f aca="false">IF(ISNUMBER(O333),R333/O333-1,"")</f>
        <v>-0.00204081632653064</v>
      </c>
      <c r="T333" s="13" t="n">
        <f aca="false">VLOOKUP(R333,Parámetros!$A$13:$C$16,3,TRUE())</f>
        <v>0</v>
      </c>
      <c r="U333" s="13" t="n">
        <f aca="false">IF(R333&gt;=Parámetros!$B$7,I333,0)</f>
        <v>75</v>
      </c>
      <c r="V333" s="13" t="n">
        <f aca="false">R333*(1-G333)-T333-U333</f>
        <v>345.54</v>
      </c>
      <c r="W333" s="13" t="n">
        <f aca="false">V333-F333</f>
        <v>59.82</v>
      </c>
      <c r="X333" s="2" t="s">
        <v>13525</v>
      </c>
      <c r="Y333" s="2"/>
      <c r="Z333" s="13" t="n">
        <v>434</v>
      </c>
      <c r="AA333" s="2" t="s">
        <v>13500</v>
      </c>
    </row>
    <row r="334" customFormat="false" ht="15" hidden="false" customHeight="false" outlineLevel="0" collapsed="false">
      <c r="A334" s="8" t="s">
        <v>4147</v>
      </c>
      <c r="B334" s="10" t="str">
        <f aca="false">'Layout Mercado Libre'!C334</f>
        <v>Cholal Modificado Vitamina B12 y Minerales 10 Ampolletas</v>
      </c>
      <c r="C334" s="10" t="str">
        <f aca="false">IFERROR(LEFT('Layout Mercado Libre'!E334,FIND(" &gt; ",'Layout Mercado Libre'!E334)-1),"")</f>
        <v>Salud y Equipamiento Médico</v>
      </c>
      <c r="D334" s="12" t="n">
        <v>335.4</v>
      </c>
      <c r="E334" s="13" t="n">
        <f aca="false">Parámetros!$B$5</f>
        <v>4</v>
      </c>
      <c r="F334" s="13" t="n">
        <f aca="false">D334+E334</f>
        <v>339.4</v>
      </c>
      <c r="G334" s="3" t="n">
        <f aca="false">IF(C334="",Parámetros!$B$9,IFERROR(VLOOKUP(C334,Parámetros!$A$20:$B$23,2,FALSE()),Parámetros!$B$9))</f>
        <v>0.14</v>
      </c>
      <c r="H334" s="14" t="n">
        <v>0.15</v>
      </c>
      <c r="I334" s="12" t="n">
        <v>75</v>
      </c>
      <c r="J334" s="13" t="n">
        <f aca="false">ROUNDUP((F334+Parámetros!$C$13)/(1-G334),0)</f>
        <v>424</v>
      </c>
      <c r="K334" s="13" t="n">
        <f aca="false">ROUNDUP((F334+Parámetros!$C$14)/(1-G334),0)</f>
        <v>430</v>
      </c>
      <c r="L334" s="13" t="n">
        <f aca="false">ROUNDUP((F334+Parámetros!$C$15)/(1-G334),0)</f>
        <v>438</v>
      </c>
      <c r="M334" s="13" t="n">
        <f aca="false">MAX(ROUNDUP((F334+I334)/(1-G334),0),Parámetros!$B$7)</f>
        <v>482</v>
      </c>
      <c r="N334" s="12" t="n">
        <v>746.63</v>
      </c>
      <c r="O334" s="12" t="n">
        <v>612.81</v>
      </c>
      <c r="P334" s="13" t="n">
        <f aca="false">Parámetros!$B$6</f>
        <v>1</v>
      </c>
      <c r="Q334" s="13" t="n">
        <f aca="false">IF(AND(ISNUMBER(O334),O334-P334&gt;=Parámetros!$B$7),M334,IF(J334&lt;Parámetros!$B$13,J334,IF(K334&lt;Parámetros!$B$14,K334,IF(L334&lt;Parámetros!$B$15,L334,M334))))</f>
        <v>482</v>
      </c>
      <c r="R334" s="13" t="n">
        <f aca="false">IF(AND(ISNUMBER(O334),O334-P334&gt;=Q334),O334-P334,Q334)</f>
        <v>611.81</v>
      </c>
      <c r="S334" s="3" t="n">
        <f aca="false">IF(ISNUMBER(O334),R334/O334-1,"")</f>
        <v>-0.00163182715686749</v>
      </c>
      <c r="T334" s="13" t="n">
        <f aca="false">VLOOKUP(R334,Parámetros!$A$13:$C$16,3,TRUE())</f>
        <v>0</v>
      </c>
      <c r="U334" s="13" t="n">
        <f aca="false">IF(R334&gt;=Parámetros!$B$7,I334,0)</f>
        <v>75</v>
      </c>
      <c r="V334" s="13" t="n">
        <f aca="false">R334*(1-G334)-T334-U334</f>
        <v>451.1566</v>
      </c>
      <c r="W334" s="13" t="n">
        <f aca="false">V334-F334</f>
        <v>111.7566</v>
      </c>
      <c r="X334" s="2" t="s">
        <v>13559</v>
      </c>
      <c r="Y334" s="2"/>
      <c r="Z334" s="13" t="n">
        <v>462</v>
      </c>
      <c r="AA334" s="2" t="s">
        <v>13523</v>
      </c>
    </row>
    <row r="335" customFormat="false" ht="15" hidden="false" customHeight="false" outlineLevel="0" collapsed="false">
      <c r="A335" s="8" t="s">
        <v>4160</v>
      </c>
      <c r="B335" s="10" t="str">
        <f aca="false">'Layout Mercado Libre'!C335</f>
        <v>Adhesivo para Dentaduras Fixodent Plus Dual Power 35 ml</v>
      </c>
      <c r="C335" s="10" t="str">
        <f aca="false">IFERROR(LEFT('Layout Mercado Libre'!E335,FIND(" &gt; ",'Layout Mercado Libre'!E335)-1),"")</f>
        <v>Belleza y Cuidado Personal</v>
      </c>
      <c r="D335" s="12" t="n">
        <v>67.67</v>
      </c>
      <c r="E335" s="13" t="n">
        <f aca="false">Parámetros!$B$5</f>
        <v>4</v>
      </c>
      <c r="F335" s="13" t="n">
        <f aca="false">D335+E335</f>
        <v>71.67</v>
      </c>
      <c r="G335" s="3" t="n">
        <f aca="false">IF(C335="",Parámetros!$B$9,IFERROR(VLOOKUP(C335,Parámetros!$A$20:$B$23,2,FALSE()),Parámetros!$B$9))</f>
        <v>0.14</v>
      </c>
      <c r="H335" s="14" t="n">
        <v>0.09</v>
      </c>
      <c r="I335" s="12" t="n">
        <v>75</v>
      </c>
      <c r="J335" s="13" t="n">
        <f aca="false">ROUNDUP((F335+Parámetros!$C$13)/(1-G335),0)</f>
        <v>113</v>
      </c>
      <c r="K335" s="13" t="n">
        <f aca="false">ROUNDUP((F335+Parámetros!$C$14)/(1-G335),0)</f>
        <v>119</v>
      </c>
      <c r="L335" s="13" t="n">
        <f aca="false">ROUNDUP((F335+Parámetros!$C$15)/(1-G335),0)</f>
        <v>127</v>
      </c>
      <c r="M335" s="13" t="n">
        <f aca="false">MAX(ROUNDUP((F335+I335)/(1-G335),0),Parámetros!$B$7)</f>
        <v>299</v>
      </c>
      <c r="N335" s="12" t="n">
        <v>212.79</v>
      </c>
      <c r="O335" s="12" t="n">
        <v>220</v>
      </c>
      <c r="P335" s="13" t="n">
        <f aca="false">Parámetros!$B$6</f>
        <v>1</v>
      </c>
      <c r="Q335" s="13" t="n">
        <f aca="false">IF(AND(ISNUMBER(O335),O335-P335&gt;=Parámetros!$B$7),M335,IF(J335&lt;Parámetros!$B$13,J335,IF(K335&lt;Parámetros!$B$14,K335,IF(L335&lt;Parámetros!$B$15,L335,M335))))</f>
        <v>119</v>
      </c>
      <c r="R335" s="13" t="n">
        <f aca="false">IF(AND(ISNUMBER(O335),O335-P335&gt;=Q335),O335-P335,Q335)</f>
        <v>219</v>
      </c>
      <c r="S335" s="3" t="n">
        <f aca="false">IF(ISNUMBER(O335),R335/O335-1,"")</f>
        <v>-0.00454545454545452</v>
      </c>
      <c r="T335" s="13" t="n">
        <f aca="false">VLOOKUP(R335,Parámetros!$A$13:$C$16,3,TRUE())</f>
        <v>37</v>
      </c>
      <c r="U335" s="13" t="n">
        <f aca="false">IF(R335&gt;=Parámetros!$B$7,I335,0)</f>
        <v>0</v>
      </c>
      <c r="V335" s="13" t="n">
        <f aca="false">R335*(1-G335)-T335-U335</f>
        <v>151.34</v>
      </c>
      <c r="W335" s="13" t="n">
        <f aca="false">V335-F335</f>
        <v>79.67</v>
      </c>
      <c r="X335" s="2" t="s">
        <v>13650</v>
      </c>
      <c r="Y335" s="2"/>
      <c r="Z335" s="13" t="n">
        <v>139.5</v>
      </c>
      <c r="AA335" s="2" t="s">
        <v>13518</v>
      </c>
    </row>
    <row r="336" customFormat="false" ht="15" hidden="false" customHeight="false" outlineLevel="0" collapsed="false">
      <c r="A336" s="8" t="s">
        <v>4170</v>
      </c>
      <c r="B336" s="10" t="str">
        <f aca="false">'Layout Mercado Libre'!C336</f>
        <v>Zebesten Bromfenaco 0.9 mg/ml Solución Oftálmica 5 ml</v>
      </c>
      <c r="C336" s="10" t="str">
        <f aca="false">IFERROR(LEFT('Layout Mercado Libre'!E336,FIND(" &gt; ",'Layout Mercado Libre'!E336)-1),"")</f>
        <v>Salud y Equipamiento Médico</v>
      </c>
      <c r="D336" s="12" t="n">
        <v>537.23</v>
      </c>
      <c r="E336" s="13" t="n">
        <f aca="false">Parámetros!$B$5</f>
        <v>4</v>
      </c>
      <c r="F336" s="13" t="n">
        <f aca="false">D336+E336</f>
        <v>541.23</v>
      </c>
      <c r="G336" s="3" t="n">
        <f aca="false">IF(C336="",Parámetros!$B$9,IFERROR(VLOOKUP(C336,Parámetros!$A$20:$B$23,2,FALSE()),Parámetros!$B$9))</f>
        <v>0.14</v>
      </c>
      <c r="H336" s="14" t="n">
        <v>0.06</v>
      </c>
      <c r="I336" s="12" t="n">
        <v>75</v>
      </c>
      <c r="J336" s="13" t="n">
        <f aca="false">ROUNDUP((F336+Parámetros!$C$13)/(1-G336),0)</f>
        <v>659</v>
      </c>
      <c r="K336" s="13" t="n">
        <f aca="false">ROUNDUP((F336+Parámetros!$C$14)/(1-G336),0)</f>
        <v>665</v>
      </c>
      <c r="L336" s="13" t="n">
        <f aca="false">ROUNDUP((F336+Parámetros!$C$15)/(1-G336),0)</f>
        <v>673</v>
      </c>
      <c r="M336" s="13" t="n">
        <f aca="false">MAX(ROUNDUP((F336+I336)/(1-G336),0),Parámetros!$B$7)</f>
        <v>717</v>
      </c>
      <c r="N336" s="12" t="n">
        <v>933.33</v>
      </c>
      <c r="O336" s="12" t="n">
        <v>803.24</v>
      </c>
      <c r="P336" s="13" t="n">
        <f aca="false">Parámetros!$B$6</f>
        <v>1</v>
      </c>
      <c r="Q336" s="13" t="n">
        <f aca="false">IF(AND(ISNUMBER(O336),O336-P336&gt;=Parámetros!$B$7),M336,IF(J336&lt;Parámetros!$B$13,J336,IF(K336&lt;Parámetros!$B$14,K336,IF(L336&lt;Parámetros!$B$15,L336,M336))))</f>
        <v>717</v>
      </c>
      <c r="R336" s="13" t="n">
        <f aca="false">IF(AND(ISNUMBER(O336),O336-P336&gt;=Q336),O336-P336,Q336)</f>
        <v>802.24</v>
      </c>
      <c r="S336" s="3" t="n">
        <f aca="false">IF(ISNUMBER(O336),R336/O336-1,"")</f>
        <v>-0.00124495792042234</v>
      </c>
      <c r="T336" s="13" t="n">
        <f aca="false">VLOOKUP(R336,Parámetros!$A$13:$C$16,3,TRUE())</f>
        <v>0</v>
      </c>
      <c r="U336" s="13" t="n">
        <f aca="false">IF(R336&gt;=Parámetros!$B$7,I336,0)</f>
        <v>75</v>
      </c>
      <c r="V336" s="13" t="n">
        <f aca="false">R336*(1-G336)-T336-U336</f>
        <v>614.9264</v>
      </c>
      <c r="W336" s="13" t="n">
        <f aca="false">V336-F336</f>
        <v>73.6963999999999</v>
      </c>
      <c r="X336" s="2" t="s">
        <v>13542</v>
      </c>
      <c r="Y336" s="2"/>
      <c r="Z336" s="13" t="n">
        <v>597</v>
      </c>
      <c r="AA336" s="2" t="s">
        <v>13500</v>
      </c>
    </row>
    <row r="337" customFormat="false" ht="15" hidden="false" customHeight="false" outlineLevel="0" collapsed="false">
      <c r="A337" s="8" t="s">
        <v>4185</v>
      </c>
      <c r="B337" s="10" t="str">
        <f aca="false">'Layout Mercado Libre'!C337</f>
        <v>Ensure Advance con HMB Sabor Fresa 237 ml</v>
      </c>
      <c r="C337" s="10" t="str">
        <f aca="false">IFERROR(LEFT('Layout Mercado Libre'!E337,FIND(" &gt; ",'Layout Mercado Libre'!E337)-1),"")</f>
        <v>Salud y Equipamiento Médico</v>
      </c>
      <c r="D337" s="12" t="n">
        <v>44.54</v>
      </c>
      <c r="E337" s="13" t="n">
        <f aca="false">Parámetros!$B$5</f>
        <v>4</v>
      </c>
      <c r="F337" s="13" t="n">
        <f aca="false">D337+E337</f>
        <v>48.54</v>
      </c>
      <c r="G337" s="3" t="n">
        <f aca="false">IF(C337="",Parámetros!$B$9,IFERROR(VLOOKUP(C337,Parámetros!$A$20:$B$23,2,FALSE()),Parámetros!$B$9))</f>
        <v>0.14</v>
      </c>
      <c r="H337" s="14" t="n">
        <v>0.34</v>
      </c>
      <c r="I337" s="12" t="n">
        <v>75</v>
      </c>
      <c r="J337" s="13" t="n">
        <f aca="false">ROUNDUP((F337+Parámetros!$C$13)/(1-G337),0)</f>
        <v>86</v>
      </c>
      <c r="K337" s="13" t="n">
        <f aca="false">ROUNDUP((F337+Parámetros!$C$14)/(1-G337),0)</f>
        <v>92</v>
      </c>
      <c r="L337" s="13" t="n">
        <f aca="false">ROUNDUP((F337+Parámetros!$C$15)/(1-G337),0)</f>
        <v>100</v>
      </c>
      <c r="M337" s="13" t="n">
        <f aca="false">MAX(ROUNDUP((F337+I337)/(1-G337),0),Parámetros!$B$7)</f>
        <v>299</v>
      </c>
      <c r="N337" s="12" t="n">
        <v>157.97</v>
      </c>
      <c r="O337" s="12" t="n">
        <v>75</v>
      </c>
      <c r="P337" s="13" t="n">
        <f aca="false">Parámetros!$B$6</f>
        <v>1</v>
      </c>
      <c r="Q337" s="13" t="n">
        <f aca="false">IF(AND(ISNUMBER(O337),O337-P337&gt;=Parámetros!$B$7),M337,IF(J337&lt;Parámetros!$B$13,J337,IF(K337&lt;Parámetros!$B$14,K337,IF(L337&lt;Parámetros!$B$15,L337,M337))))</f>
        <v>86</v>
      </c>
      <c r="R337" s="13" t="n">
        <f aca="false">IF(AND(ISNUMBER(O337),O337-P337&gt;=Q337),O337-P337,Q337)</f>
        <v>86</v>
      </c>
      <c r="S337" s="3" t="n">
        <f aca="false">IF(ISNUMBER(O337),R337/O337-1,"")</f>
        <v>0.146666666666667</v>
      </c>
      <c r="T337" s="13" t="n">
        <f aca="false">VLOOKUP(R337,Parámetros!$A$13:$C$16,3,TRUE())</f>
        <v>25</v>
      </c>
      <c r="U337" s="13" t="n">
        <f aca="false">IF(R337&gt;=Parámetros!$B$7,I337,0)</f>
        <v>0</v>
      </c>
      <c r="V337" s="13" t="n">
        <f aca="false">R337*(1-G337)-T337-U337</f>
        <v>48.96</v>
      </c>
      <c r="W337" s="13" t="n">
        <f aca="false">V337-F337</f>
        <v>0.419999999999995</v>
      </c>
      <c r="X337" s="2" t="s">
        <v>13566</v>
      </c>
      <c r="Y337" s="2"/>
      <c r="Z337" s="13" t="n">
        <v>62.88</v>
      </c>
      <c r="AA337" s="2" t="s">
        <v>13500</v>
      </c>
    </row>
    <row r="338" customFormat="false" ht="15" hidden="false" customHeight="false" outlineLevel="0" collapsed="false">
      <c r="A338" s="8" t="s">
        <v>4194</v>
      </c>
      <c r="B338" s="10" t="str">
        <f aca="false">'Layout Mercado Libre'!C338</f>
        <v>Inhibitron Twit 40 mg/1100 mg 30 Cápsulas</v>
      </c>
      <c r="C338" s="10" t="str">
        <f aca="false">IFERROR(LEFT('Layout Mercado Libre'!E338,FIND(" &gt; ",'Layout Mercado Libre'!E338)-1),"")</f>
        <v>Salud y Equipamiento Médico</v>
      </c>
      <c r="D338" s="12" t="n">
        <v>499.5</v>
      </c>
      <c r="E338" s="13" t="n">
        <f aca="false">Parámetros!$B$5</f>
        <v>4</v>
      </c>
      <c r="F338" s="13" t="n">
        <f aca="false">D338+E338</f>
        <v>503.5</v>
      </c>
      <c r="G338" s="3" t="n">
        <f aca="false">IF(C338="",Parámetros!$B$9,IFERROR(VLOOKUP(C338,Parámetros!$A$20:$B$23,2,FALSE()),Parámetros!$B$9))</f>
        <v>0.14</v>
      </c>
      <c r="H338" s="14" t="n">
        <v>0.19</v>
      </c>
      <c r="I338" s="12" t="n">
        <v>75</v>
      </c>
      <c r="J338" s="13" t="n">
        <f aca="false">ROUNDUP((F338+Parámetros!$C$13)/(1-G338),0)</f>
        <v>615</v>
      </c>
      <c r="K338" s="13" t="n">
        <f aca="false">ROUNDUP((F338+Parámetros!$C$14)/(1-G338),0)</f>
        <v>621</v>
      </c>
      <c r="L338" s="13" t="n">
        <f aca="false">ROUNDUP((F338+Parámetros!$C$15)/(1-G338),0)</f>
        <v>629</v>
      </c>
      <c r="M338" s="13" t="n">
        <f aca="false">MAX(ROUNDUP((F338+I338)/(1-G338),0),Parámetros!$B$7)</f>
        <v>673</v>
      </c>
      <c r="N338" s="12" t="n">
        <v>738.75</v>
      </c>
      <c r="O338" s="12" t="n">
        <v>699</v>
      </c>
      <c r="P338" s="13" t="n">
        <f aca="false">Parámetros!$B$6</f>
        <v>1</v>
      </c>
      <c r="Q338" s="13" t="n">
        <f aca="false">IF(AND(ISNUMBER(O338),O338-P338&gt;=Parámetros!$B$7),M338,IF(J338&lt;Parámetros!$B$13,J338,IF(K338&lt;Parámetros!$B$14,K338,IF(L338&lt;Parámetros!$B$15,L338,M338))))</f>
        <v>673</v>
      </c>
      <c r="R338" s="13" t="n">
        <f aca="false">IF(AND(ISNUMBER(O338),O338-P338&gt;=Q338),O338-P338,Q338)</f>
        <v>698</v>
      </c>
      <c r="S338" s="3" t="n">
        <f aca="false">IF(ISNUMBER(O338),R338/O338-1,"")</f>
        <v>-0.0014306151645207</v>
      </c>
      <c r="T338" s="13" t="n">
        <f aca="false">VLOOKUP(R338,Parámetros!$A$13:$C$16,3,TRUE())</f>
        <v>0</v>
      </c>
      <c r="U338" s="13" t="n">
        <f aca="false">IF(R338&gt;=Parámetros!$B$7,I338,0)</f>
        <v>75</v>
      </c>
      <c r="V338" s="13" t="n">
        <f aca="false">R338*(1-G338)-T338-U338</f>
        <v>525.28</v>
      </c>
      <c r="W338" s="13" t="n">
        <f aca="false">V338-F338</f>
        <v>21.78</v>
      </c>
      <c r="X338" s="2" t="s">
        <v>13514</v>
      </c>
      <c r="Y338" s="2"/>
      <c r="Z338" s="13" t="n">
        <v>683</v>
      </c>
      <c r="AA338" s="2" t="s">
        <v>13523</v>
      </c>
    </row>
    <row r="339" customFormat="false" ht="15" hidden="false" customHeight="false" outlineLevel="0" collapsed="false">
      <c r="A339" s="8" t="s">
        <v>4207</v>
      </c>
      <c r="B339" s="10" t="str">
        <f aca="false">'Layout Mercado Libre'!C339</f>
        <v>Flonorm Rifaximina 400 mg 14 Tabletas</v>
      </c>
      <c r="C339" s="10" t="str">
        <f aca="false">IFERROR(LEFT('Layout Mercado Libre'!E339,FIND(" &gt; ",'Layout Mercado Libre'!E339)-1),"")</f>
        <v>Salud y Equipamiento Médico</v>
      </c>
      <c r="D339" s="12" t="n">
        <v>446.81</v>
      </c>
      <c r="E339" s="13" t="n">
        <f aca="false">Parámetros!$B$5</f>
        <v>4</v>
      </c>
      <c r="F339" s="13" t="n">
        <f aca="false">D339+E339</f>
        <v>450.81</v>
      </c>
      <c r="G339" s="3" t="n">
        <f aca="false">IF(C339="",Parámetros!$B$9,IFERROR(VLOOKUP(C339,Parámetros!$A$20:$B$23,2,FALSE()),Parámetros!$B$9))</f>
        <v>0.14</v>
      </c>
      <c r="H339" s="14" t="n">
        <v>0.15</v>
      </c>
      <c r="I339" s="12" t="n">
        <v>75</v>
      </c>
      <c r="J339" s="13" t="n">
        <f aca="false">ROUNDUP((F339+Parámetros!$C$13)/(1-G339),0)</f>
        <v>554</v>
      </c>
      <c r="K339" s="13" t="n">
        <f aca="false">ROUNDUP((F339+Parámetros!$C$14)/(1-G339),0)</f>
        <v>560</v>
      </c>
      <c r="L339" s="13" t="n">
        <f aca="false">ROUNDUP((F339+Parámetros!$C$15)/(1-G339),0)</f>
        <v>568</v>
      </c>
      <c r="M339" s="13" t="n">
        <f aca="false">MAX(ROUNDUP((F339+I339)/(1-G339),0),Parámetros!$B$7)</f>
        <v>612</v>
      </c>
      <c r="N339" s="12" t="n">
        <v>1058.04</v>
      </c>
      <c r="O339" s="12" t="n">
        <v>952</v>
      </c>
      <c r="P339" s="13" t="n">
        <f aca="false">Parámetros!$B$6</f>
        <v>1</v>
      </c>
      <c r="Q339" s="13" t="n">
        <f aca="false">IF(AND(ISNUMBER(O339),O339-P339&gt;=Parámetros!$B$7),M339,IF(J339&lt;Parámetros!$B$13,J339,IF(K339&lt;Parámetros!$B$14,K339,IF(L339&lt;Parámetros!$B$15,L339,M339))))</f>
        <v>612</v>
      </c>
      <c r="R339" s="13" t="n">
        <f aca="false">IF(AND(ISNUMBER(O339),O339-P339&gt;=Q339),O339-P339,Q339)</f>
        <v>951</v>
      </c>
      <c r="S339" s="3" t="n">
        <f aca="false">IF(ISNUMBER(O339),R339/O339-1,"")</f>
        <v>-0.00105042016806722</v>
      </c>
      <c r="T339" s="13" t="n">
        <f aca="false">VLOOKUP(R339,Parámetros!$A$13:$C$16,3,TRUE())</f>
        <v>0</v>
      </c>
      <c r="U339" s="13" t="n">
        <f aca="false">IF(R339&gt;=Parámetros!$B$7,I339,0)</f>
        <v>75</v>
      </c>
      <c r="V339" s="13" t="n">
        <f aca="false">R339*(1-G339)-T339-U339</f>
        <v>742.86</v>
      </c>
      <c r="W339" s="13" t="n">
        <f aca="false">V339-F339</f>
        <v>292.05</v>
      </c>
      <c r="X339" s="2" t="s">
        <v>13554</v>
      </c>
      <c r="Y339" s="2"/>
      <c r="Z339" s="13" t="n">
        <v>592.45</v>
      </c>
      <c r="AA339" s="2" t="s">
        <v>13523</v>
      </c>
    </row>
    <row r="340" customFormat="false" ht="15" hidden="false" customHeight="false" outlineLevel="0" collapsed="false">
      <c r="A340" s="8" t="s">
        <v>4215</v>
      </c>
      <c r="B340" s="10" t="str">
        <f aca="false">'Layout Mercado Libre'!C340</f>
        <v>Toallitas Húmedas KleenBebé Suavelastic Vitta E 80 Piezas</v>
      </c>
      <c r="C340" s="10" t="str">
        <f aca="false">IFERROR(LEFT('Layout Mercado Libre'!E340,FIND(" &gt; ",'Layout Mercado Libre'!E340)-1),"")</f>
        <v>Bebés</v>
      </c>
      <c r="D340" s="12" t="n">
        <v>24.35</v>
      </c>
      <c r="E340" s="13" t="n">
        <f aca="false">Parámetros!$B$5</f>
        <v>4</v>
      </c>
      <c r="F340" s="13" t="n">
        <f aca="false">D340+E340</f>
        <v>28.35</v>
      </c>
      <c r="G340" s="3" t="n">
        <f aca="false">IF(C340="",Parámetros!$B$9,IFERROR(VLOOKUP(C340,Parámetros!$A$20:$B$23,2,FALSE()),Parámetros!$B$9))</f>
        <v>0.15</v>
      </c>
      <c r="H340" s="14" t="n">
        <v>0.57</v>
      </c>
      <c r="I340" s="12" t="n">
        <v>90</v>
      </c>
      <c r="J340" s="13" t="n">
        <f aca="false">ROUNDUP((F340+Parámetros!$C$13)/(1-G340),0)</f>
        <v>63</v>
      </c>
      <c r="K340" s="13" t="n">
        <f aca="false">ROUNDUP((F340+Parámetros!$C$14)/(1-G340),0)</f>
        <v>69</v>
      </c>
      <c r="L340" s="13" t="n">
        <f aca="false">ROUNDUP((F340+Parámetros!$C$15)/(1-G340),0)</f>
        <v>77</v>
      </c>
      <c r="M340" s="13" t="n">
        <f aca="false">MAX(ROUNDUP((F340+I340)/(1-G340),0),Parámetros!$B$7)</f>
        <v>299</v>
      </c>
      <c r="N340" s="12" t="n">
        <v>81.5</v>
      </c>
      <c r="O340" s="12" t="n">
        <v>81.5</v>
      </c>
      <c r="P340" s="13" t="n">
        <f aca="false">Parámetros!$B$6</f>
        <v>1</v>
      </c>
      <c r="Q340" s="13" t="n">
        <f aca="false">IF(AND(ISNUMBER(O340),O340-P340&gt;=Parámetros!$B$7),M340,IF(J340&lt;Parámetros!$B$13,J340,IF(K340&lt;Parámetros!$B$14,K340,IF(L340&lt;Parámetros!$B$15,L340,M340))))</f>
        <v>63</v>
      </c>
      <c r="R340" s="13" t="n">
        <f aca="false">IF(AND(ISNUMBER(O340),O340-P340&gt;=Q340),O340-P340,Q340)</f>
        <v>80.5</v>
      </c>
      <c r="S340" s="3" t="n">
        <f aca="false">IF(ISNUMBER(O340),R340/O340-1,"")</f>
        <v>-0.0122699386503068</v>
      </c>
      <c r="T340" s="13" t="n">
        <f aca="false">VLOOKUP(R340,Parámetros!$A$13:$C$16,3,TRUE())</f>
        <v>25</v>
      </c>
      <c r="U340" s="13" t="n">
        <f aca="false">IF(R340&gt;=Parámetros!$B$7,I340,0)</f>
        <v>0</v>
      </c>
      <c r="V340" s="13" t="n">
        <f aca="false">R340*(1-G340)-T340-U340</f>
        <v>43.425</v>
      </c>
      <c r="W340" s="13" t="n">
        <f aca="false">V340-F340</f>
        <v>15.075</v>
      </c>
      <c r="X340" s="2" t="s">
        <v>13563</v>
      </c>
      <c r="Y340" s="2"/>
      <c r="Z340" s="13"/>
      <c r="AA340" s="2"/>
    </row>
    <row r="341" customFormat="false" ht="15" hidden="false" customHeight="false" outlineLevel="0" collapsed="false">
      <c r="A341" s="8" t="s">
        <v>4224</v>
      </c>
      <c r="B341" s="10" t="str">
        <f aca="false">'Layout Mercado Libre'!C341</f>
        <v>PediaSure Suplemento Infantil Sabor Fresa 237 ml</v>
      </c>
      <c r="C341" s="10" t="str">
        <f aca="false">IFERROR(LEFT('Layout Mercado Libre'!E341,FIND(" &gt; ",'Layout Mercado Libre'!E341)-1),"")</f>
        <v>Salud y Equipamiento Médico</v>
      </c>
      <c r="D341" s="12" t="n">
        <v>39.76</v>
      </c>
      <c r="E341" s="13" t="n">
        <f aca="false">Parámetros!$B$5</f>
        <v>4</v>
      </c>
      <c r="F341" s="13" t="n">
        <f aca="false">D341+E341</f>
        <v>43.76</v>
      </c>
      <c r="G341" s="3" t="n">
        <f aca="false">IF(C341="",Parámetros!$B$9,IFERROR(VLOOKUP(C341,Parámetros!$A$20:$B$23,2,FALSE()),Parámetros!$B$9))</f>
        <v>0.14</v>
      </c>
      <c r="H341" s="14" t="n">
        <v>0.34</v>
      </c>
      <c r="I341" s="12" t="n">
        <v>75</v>
      </c>
      <c r="J341" s="13" t="n">
        <f aca="false">ROUNDUP((F341+Parámetros!$C$13)/(1-G341),0)</f>
        <v>80</v>
      </c>
      <c r="K341" s="13" t="n">
        <f aca="false">ROUNDUP((F341+Parámetros!$C$14)/(1-G341),0)</f>
        <v>86</v>
      </c>
      <c r="L341" s="13" t="n">
        <f aca="false">ROUNDUP((F341+Parámetros!$C$15)/(1-G341),0)</f>
        <v>94</v>
      </c>
      <c r="M341" s="13" t="n">
        <f aca="false">MAX(ROUNDUP((F341+I341)/(1-G341),0),Parámetros!$B$7)</f>
        <v>299</v>
      </c>
      <c r="N341" s="12" t="n">
        <v>129.39</v>
      </c>
      <c r="O341" s="12" t="n">
        <v>99.99</v>
      </c>
      <c r="P341" s="13" t="n">
        <f aca="false">Parámetros!$B$6</f>
        <v>1</v>
      </c>
      <c r="Q341" s="13" t="n">
        <f aca="false">IF(AND(ISNUMBER(O341),O341-P341&gt;=Parámetros!$B$7),M341,IF(J341&lt;Parámetros!$B$13,J341,IF(K341&lt;Parámetros!$B$14,K341,IF(L341&lt;Parámetros!$B$15,L341,M341))))</f>
        <v>80</v>
      </c>
      <c r="R341" s="13" t="n">
        <f aca="false">IF(AND(ISNUMBER(O341),O341-P341&gt;=Q341),O341-P341,Q341)</f>
        <v>98.99</v>
      </c>
      <c r="S341" s="3" t="n">
        <f aca="false">IF(ISNUMBER(O341),R341/O341-1,"")</f>
        <v>-0.01000100010001</v>
      </c>
      <c r="T341" s="13" t="n">
        <f aca="false">VLOOKUP(R341,Parámetros!$A$13:$C$16,3,TRUE())</f>
        <v>25</v>
      </c>
      <c r="U341" s="13" t="n">
        <f aca="false">IF(R341&gt;=Parámetros!$B$7,I341,0)</f>
        <v>0</v>
      </c>
      <c r="V341" s="13" t="n">
        <f aca="false">R341*(1-G341)-T341-U341</f>
        <v>60.1314</v>
      </c>
      <c r="W341" s="13" t="n">
        <f aca="false">V341-F341</f>
        <v>16.3714</v>
      </c>
      <c r="X341" s="2" t="s">
        <v>13566</v>
      </c>
      <c r="Y341" s="2"/>
      <c r="Z341" s="13" t="n">
        <v>56</v>
      </c>
      <c r="AA341" s="2" t="s">
        <v>13500</v>
      </c>
    </row>
    <row r="342" customFormat="false" ht="15" hidden="false" customHeight="false" outlineLevel="0" collapsed="false">
      <c r="A342" s="8" t="s">
        <v>4233</v>
      </c>
      <c r="B342" s="10" t="str">
        <f aca="false">'Layout Mercado Libre'!C342</f>
        <v>Crema Dental Colgate MFP Máxima Protección Anticaries 22 ml</v>
      </c>
      <c r="C342" s="10" t="str">
        <f aca="false">IFERROR(LEFT('Layout Mercado Libre'!E342,FIND(" &gt; ",'Layout Mercado Libre'!E342)-1),"")</f>
        <v>Belleza y Cuidado Personal</v>
      </c>
      <c r="D342" s="12" t="n">
        <v>15.11</v>
      </c>
      <c r="E342" s="13" t="n">
        <f aca="false">Parámetros!$B$5</f>
        <v>4</v>
      </c>
      <c r="F342" s="13" t="n">
        <f aca="false">D342+E342</f>
        <v>19.11</v>
      </c>
      <c r="G342" s="3" t="n">
        <f aca="false">IF(C342="",Parámetros!$B$9,IFERROR(VLOOKUP(C342,Parámetros!$A$20:$B$23,2,FALSE()),Parámetros!$B$9))</f>
        <v>0.14</v>
      </c>
      <c r="H342" s="14" t="n">
        <v>0.08</v>
      </c>
      <c r="I342" s="12" t="n">
        <v>75</v>
      </c>
      <c r="J342" s="13" t="n">
        <f aca="false">ROUNDUP((F342+Parámetros!$C$13)/(1-G342),0)</f>
        <v>52</v>
      </c>
      <c r="K342" s="13" t="n">
        <f aca="false">ROUNDUP((F342+Parámetros!$C$14)/(1-G342),0)</f>
        <v>58</v>
      </c>
      <c r="L342" s="13" t="n">
        <f aca="false">ROUNDUP((F342+Parámetros!$C$15)/(1-G342),0)</f>
        <v>66</v>
      </c>
      <c r="M342" s="13" t="n">
        <f aca="false">MAX(ROUNDUP((F342+I342)/(1-G342),0),Parámetros!$B$7)</f>
        <v>299</v>
      </c>
      <c r="N342" s="12" t="n">
        <v>73.04</v>
      </c>
      <c r="O342" s="12" t="n">
        <v>66</v>
      </c>
      <c r="P342" s="13" t="n">
        <f aca="false">Parámetros!$B$6</f>
        <v>1</v>
      </c>
      <c r="Q342" s="13" t="n">
        <f aca="false">IF(AND(ISNUMBER(O342),O342-P342&gt;=Parámetros!$B$7),M342,IF(J342&lt;Parámetros!$B$13,J342,IF(K342&lt;Parámetros!$B$14,K342,IF(L342&lt;Parámetros!$B$15,L342,M342))))</f>
        <v>52</v>
      </c>
      <c r="R342" s="13" t="n">
        <f aca="false">IF(AND(ISNUMBER(O342),O342-P342&gt;=Q342),O342-P342,Q342)</f>
        <v>65</v>
      </c>
      <c r="S342" s="3" t="n">
        <f aca="false">IF(ISNUMBER(O342),R342/O342-1,"")</f>
        <v>-0.0151515151515151</v>
      </c>
      <c r="T342" s="13" t="n">
        <f aca="false">VLOOKUP(R342,Parámetros!$A$13:$C$16,3,TRUE())</f>
        <v>25</v>
      </c>
      <c r="U342" s="13" t="n">
        <f aca="false">IF(R342&gt;=Parámetros!$B$7,I342,0)</f>
        <v>0</v>
      </c>
      <c r="V342" s="13" t="n">
        <f aca="false">R342*(1-G342)-T342-U342</f>
        <v>30.9</v>
      </c>
      <c r="W342" s="13" t="n">
        <f aca="false">V342-F342</f>
        <v>11.79</v>
      </c>
      <c r="X342" s="2" t="s">
        <v>13531</v>
      </c>
      <c r="Y342" s="2"/>
      <c r="Z342" s="13"/>
      <c r="AA342" s="2"/>
    </row>
    <row r="343" customFormat="false" ht="15" hidden="false" customHeight="false" outlineLevel="0" collapsed="false">
      <c r="A343" s="8" t="s">
        <v>4244</v>
      </c>
      <c r="B343" s="10" t="str">
        <f aca="false">'Layout Mercado Libre'!C343</f>
        <v>Ulsen PCS Omeprazol 40 mg 14 Cápsulas</v>
      </c>
      <c r="C343" s="10" t="str">
        <f aca="false">IFERROR(LEFT('Layout Mercado Libre'!E343,FIND(" &gt; ",'Layout Mercado Libre'!E343)-1),"")</f>
        <v>Salud y Equipamiento Médico</v>
      </c>
      <c r="D343" s="12" t="n">
        <v>408.7</v>
      </c>
      <c r="E343" s="13" t="n">
        <f aca="false">Parámetros!$B$5</f>
        <v>4</v>
      </c>
      <c r="F343" s="13" t="n">
        <f aca="false">D343+E343</f>
        <v>412.7</v>
      </c>
      <c r="G343" s="3" t="n">
        <f aca="false">IF(C343="",Parámetros!$B$9,IFERROR(VLOOKUP(C343,Parámetros!$A$20:$B$23,2,FALSE()),Parámetros!$B$9))</f>
        <v>0.14</v>
      </c>
      <c r="H343" s="14" t="n">
        <v>0.15</v>
      </c>
      <c r="I343" s="12" t="n">
        <v>75</v>
      </c>
      <c r="J343" s="13" t="n">
        <f aca="false">ROUNDUP((F343+Parámetros!$C$13)/(1-G343),0)</f>
        <v>509</v>
      </c>
      <c r="K343" s="13" t="n">
        <f aca="false">ROUNDUP((F343+Parámetros!$C$14)/(1-G343),0)</f>
        <v>515</v>
      </c>
      <c r="L343" s="13" t="n">
        <f aca="false">ROUNDUP((F343+Parámetros!$C$15)/(1-G343),0)</f>
        <v>523</v>
      </c>
      <c r="M343" s="13" t="n">
        <f aca="false">MAX(ROUNDUP((F343+I343)/(1-G343),0),Parámetros!$B$7)</f>
        <v>568</v>
      </c>
      <c r="N343" s="12" t="n">
        <v>739.67</v>
      </c>
      <c r="O343" s="12" t="n">
        <v>628.79</v>
      </c>
      <c r="P343" s="13" t="n">
        <f aca="false">Parámetros!$B$6</f>
        <v>1</v>
      </c>
      <c r="Q343" s="13" t="n">
        <f aca="false">IF(AND(ISNUMBER(O343),O343-P343&gt;=Parámetros!$B$7),M343,IF(J343&lt;Parámetros!$B$13,J343,IF(K343&lt;Parámetros!$B$14,K343,IF(L343&lt;Parámetros!$B$15,L343,M343))))</f>
        <v>568</v>
      </c>
      <c r="R343" s="13" t="n">
        <f aca="false">IF(AND(ISNUMBER(O343),O343-P343&gt;=Q343),O343-P343,Q343)</f>
        <v>627.79</v>
      </c>
      <c r="S343" s="3" t="n">
        <f aca="false">IF(ISNUMBER(O343),R343/O343-1,"")</f>
        <v>-0.00159035608072644</v>
      </c>
      <c r="T343" s="13" t="n">
        <f aca="false">VLOOKUP(R343,Parámetros!$A$13:$C$16,3,TRUE())</f>
        <v>0</v>
      </c>
      <c r="U343" s="13" t="n">
        <f aca="false">IF(R343&gt;=Parámetros!$B$7,I343,0)</f>
        <v>75</v>
      </c>
      <c r="V343" s="13" t="n">
        <f aca="false">R343*(1-G343)-T343-U343</f>
        <v>464.8994</v>
      </c>
      <c r="W343" s="13" t="n">
        <f aca="false">V343-F343</f>
        <v>52.1994</v>
      </c>
      <c r="X343" s="2" t="s">
        <v>13651</v>
      </c>
      <c r="Y343" s="2"/>
      <c r="Z343" s="13" t="n">
        <v>478</v>
      </c>
      <c r="AA343" s="2" t="s">
        <v>13537</v>
      </c>
    </row>
    <row r="344" customFormat="false" ht="15" hidden="false" customHeight="false" outlineLevel="0" collapsed="false">
      <c r="A344" s="8" t="s">
        <v>4256</v>
      </c>
      <c r="B344" s="10" t="str">
        <f aca="false">'Layout Mercado Libre'!C344</f>
        <v>Afungil Fluconazol 150 mg 2 Cápsulas</v>
      </c>
      <c r="C344" s="10" t="str">
        <f aca="false">IFERROR(LEFT('Layout Mercado Libre'!E344,FIND(" &gt; ",'Layout Mercado Libre'!E344)-1),"")</f>
        <v>Salud y Equipamiento Médico</v>
      </c>
      <c r="D344" s="12" t="n">
        <v>408.7</v>
      </c>
      <c r="E344" s="13" t="n">
        <f aca="false">Parámetros!$B$5</f>
        <v>4</v>
      </c>
      <c r="F344" s="13" t="n">
        <f aca="false">D344+E344</f>
        <v>412.7</v>
      </c>
      <c r="G344" s="3" t="n">
        <f aca="false">IF(C344="",Parámetros!$B$9,IFERROR(VLOOKUP(C344,Parámetros!$A$20:$B$23,2,FALSE()),Parámetros!$B$9))</f>
        <v>0.14</v>
      </c>
      <c r="H344" s="14" t="n">
        <v>0.12</v>
      </c>
      <c r="I344" s="12" t="n">
        <v>75</v>
      </c>
      <c r="J344" s="13" t="n">
        <f aca="false">ROUNDUP((F344+Parámetros!$C$13)/(1-G344),0)</f>
        <v>509</v>
      </c>
      <c r="K344" s="13" t="n">
        <f aca="false">ROUNDUP((F344+Parámetros!$C$14)/(1-G344),0)</f>
        <v>515</v>
      </c>
      <c r="L344" s="13" t="n">
        <f aca="false">ROUNDUP((F344+Parámetros!$C$15)/(1-G344),0)</f>
        <v>523</v>
      </c>
      <c r="M344" s="13" t="n">
        <f aca="false">MAX(ROUNDUP((F344+I344)/(1-G344),0),Parámetros!$B$7)</f>
        <v>568</v>
      </c>
      <c r="N344" s="12" t="n">
        <v>734</v>
      </c>
      <c r="O344" s="12" t="n">
        <v>729</v>
      </c>
      <c r="P344" s="13" t="n">
        <f aca="false">Parámetros!$B$6</f>
        <v>1</v>
      </c>
      <c r="Q344" s="13" t="n">
        <f aca="false">IF(AND(ISNUMBER(O344),O344-P344&gt;=Parámetros!$B$7),M344,IF(J344&lt;Parámetros!$B$13,J344,IF(K344&lt;Parámetros!$B$14,K344,IF(L344&lt;Parámetros!$B$15,L344,M344))))</f>
        <v>568</v>
      </c>
      <c r="R344" s="13" t="n">
        <f aca="false">IF(AND(ISNUMBER(O344),O344-P344&gt;=Q344),O344-P344,Q344)</f>
        <v>728</v>
      </c>
      <c r="S344" s="3" t="n">
        <f aca="false">IF(ISNUMBER(O344),R344/O344-1,"")</f>
        <v>-0.00137174211248281</v>
      </c>
      <c r="T344" s="13" t="n">
        <f aca="false">VLOOKUP(R344,Parámetros!$A$13:$C$16,3,TRUE())</f>
        <v>0</v>
      </c>
      <c r="U344" s="13" t="n">
        <f aca="false">IF(R344&gt;=Parámetros!$B$7,I344,0)</f>
        <v>75</v>
      </c>
      <c r="V344" s="13" t="n">
        <f aca="false">R344*(1-G344)-T344-U344</f>
        <v>551.08</v>
      </c>
      <c r="W344" s="13" t="n">
        <f aca="false">V344-F344</f>
        <v>138.38</v>
      </c>
      <c r="X344" s="2" t="s">
        <v>13606</v>
      </c>
      <c r="Y344" s="2"/>
      <c r="Z344" s="13" t="n">
        <v>429</v>
      </c>
      <c r="AA344" s="2" t="s">
        <v>13518</v>
      </c>
    </row>
    <row r="345" customFormat="false" ht="15" hidden="false" customHeight="false" outlineLevel="0" collapsed="false">
      <c r="A345" s="8" t="s">
        <v>4268</v>
      </c>
      <c r="B345" s="10" t="str">
        <f aca="false">'Layout Mercado Libre'!C345</f>
        <v>Syncol Max 650 mg/60 mg/15 mg 12 Comprimidos</v>
      </c>
      <c r="C345" s="10" t="str">
        <f aca="false">IFERROR(LEFT('Layout Mercado Libre'!E345,FIND(" &gt; ",'Layout Mercado Libre'!E345)-1),"")</f>
        <v>Salud y Equipamiento Médico</v>
      </c>
      <c r="D345" s="12" t="n">
        <v>88.85</v>
      </c>
      <c r="E345" s="13" t="n">
        <f aca="false">Parámetros!$B$5</f>
        <v>4</v>
      </c>
      <c r="F345" s="13" t="n">
        <f aca="false">D345+E345</f>
        <v>92.85</v>
      </c>
      <c r="G345" s="3" t="n">
        <f aca="false">IF(C345="",Parámetros!$B$9,IFERROR(VLOOKUP(C345,Parámetros!$A$20:$B$23,2,FALSE()),Parámetros!$B$9))</f>
        <v>0.14</v>
      </c>
      <c r="H345" s="14" t="n">
        <v>0.15</v>
      </c>
      <c r="I345" s="12" t="n">
        <v>75</v>
      </c>
      <c r="J345" s="13" t="n">
        <f aca="false">ROUNDUP((F345+Parámetros!$C$13)/(1-G345),0)</f>
        <v>138</v>
      </c>
      <c r="K345" s="13" t="n">
        <f aca="false">ROUNDUP((F345+Parámetros!$C$14)/(1-G345),0)</f>
        <v>143</v>
      </c>
      <c r="L345" s="13" t="n">
        <f aca="false">ROUNDUP((F345+Parámetros!$C$15)/(1-G345),0)</f>
        <v>151</v>
      </c>
      <c r="M345" s="13" t="n">
        <f aca="false">MAX(ROUNDUP((F345+I345)/(1-G345),0),Parámetros!$B$7)</f>
        <v>299</v>
      </c>
      <c r="N345" s="12" t="n">
        <v>187.53</v>
      </c>
      <c r="O345" s="12" t="n">
        <v>117</v>
      </c>
      <c r="P345" s="13" t="n">
        <f aca="false">Parámetros!$B$6</f>
        <v>1</v>
      </c>
      <c r="Q345" s="13" t="n">
        <f aca="false">IF(AND(ISNUMBER(O345),O345-P345&gt;=Parámetros!$B$7),M345,IF(J345&lt;Parámetros!$B$13,J345,IF(K345&lt;Parámetros!$B$14,K345,IF(L345&lt;Parámetros!$B$15,L345,M345))))</f>
        <v>143</v>
      </c>
      <c r="R345" s="13" t="n">
        <f aca="false">IF(AND(ISNUMBER(O345),O345-P345&gt;=Q345),O345-P345,Q345)</f>
        <v>143</v>
      </c>
      <c r="S345" s="3" t="n">
        <f aca="false">IF(ISNUMBER(O345),R345/O345-1,"")</f>
        <v>0.222222222222222</v>
      </c>
      <c r="T345" s="13" t="n">
        <f aca="false">VLOOKUP(R345,Parámetros!$A$13:$C$16,3,TRUE())</f>
        <v>30</v>
      </c>
      <c r="U345" s="13" t="n">
        <f aca="false">IF(R345&gt;=Parámetros!$B$7,I345,0)</f>
        <v>0</v>
      </c>
      <c r="V345" s="13" t="n">
        <f aca="false">R345*(1-G345)-T345-U345</f>
        <v>92.98</v>
      </c>
      <c r="W345" s="13" t="n">
        <f aca="false">V345-F345</f>
        <v>0.13000000000001</v>
      </c>
      <c r="X345" s="2" t="s">
        <v>13652</v>
      </c>
      <c r="Y345" s="2"/>
      <c r="Z345" s="13" t="n">
        <v>130</v>
      </c>
      <c r="AA345" s="2" t="s">
        <v>13500</v>
      </c>
    </row>
    <row r="346" customFormat="false" ht="15" hidden="false" customHeight="false" outlineLevel="0" collapsed="false">
      <c r="A346" s="8" t="s">
        <v>4281</v>
      </c>
      <c r="B346" s="10" t="str">
        <f aca="false">'Layout Mercado Libre'!C346</f>
        <v>Pepto-Bismol Original 262.4 mg 24 Tabletas Masticables</v>
      </c>
      <c r="C346" s="10" t="str">
        <f aca="false">IFERROR(LEFT('Layout Mercado Libre'!E346,FIND(" &gt; ",'Layout Mercado Libre'!E346)-1),"")</f>
        <v>Salud y Equipamiento Médico</v>
      </c>
      <c r="D346" s="12" t="n">
        <v>83.42</v>
      </c>
      <c r="E346" s="13" t="n">
        <f aca="false">Parámetros!$B$5</f>
        <v>4</v>
      </c>
      <c r="F346" s="13" t="n">
        <f aca="false">D346+E346</f>
        <v>87.42</v>
      </c>
      <c r="G346" s="3" t="n">
        <f aca="false">IF(C346="",Parámetros!$B$9,IFERROR(VLOOKUP(C346,Parámetros!$A$20:$B$23,2,FALSE()),Parámetros!$B$9))</f>
        <v>0.14</v>
      </c>
      <c r="H346" s="14" t="n">
        <v>0.17</v>
      </c>
      <c r="I346" s="12" t="n">
        <v>75</v>
      </c>
      <c r="J346" s="13" t="n">
        <f aca="false">ROUNDUP((F346+Parámetros!$C$13)/(1-G346),0)</f>
        <v>131</v>
      </c>
      <c r="K346" s="13" t="n">
        <f aca="false">ROUNDUP((F346+Parámetros!$C$14)/(1-G346),0)</f>
        <v>137</v>
      </c>
      <c r="L346" s="13" t="n">
        <f aca="false">ROUNDUP((F346+Parámetros!$C$15)/(1-G346),0)</f>
        <v>145</v>
      </c>
      <c r="M346" s="13" t="n">
        <f aca="false">MAX(ROUNDUP((F346+I346)/(1-G346),0),Parámetros!$B$7)</f>
        <v>299</v>
      </c>
      <c r="N346" s="12" t="n">
        <v>180.98</v>
      </c>
      <c r="O346" s="12" t="n">
        <v>152.46</v>
      </c>
      <c r="P346" s="13" t="n">
        <f aca="false">Parámetros!$B$6</f>
        <v>1</v>
      </c>
      <c r="Q346" s="13" t="n">
        <f aca="false">IF(AND(ISNUMBER(O346),O346-P346&gt;=Parámetros!$B$7),M346,IF(J346&lt;Parámetros!$B$13,J346,IF(K346&lt;Parámetros!$B$14,K346,IF(L346&lt;Parámetros!$B$15,L346,M346))))</f>
        <v>137</v>
      </c>
      <c r="R346" s="13" t="n">
        <f aca="false">IF(AND(ISNUMBER(O346),O346-P346&gt;=Q346),O346-P346,Q346)</f>
        <v>151.46</v>
      </c>
      <c r="S346" s="3" t="n">
        <f aca="false">IF(ISNUMBER(O346),R346/O346-1,"")</f>
        <v>-0.00655909746818839</v>
      </c>
      <c r="T346" s="13" t="n">
        <f aca="false">VLOOKUP(R346,Parámetros!$A$13:$C$16,3,TRUE())</f>
        <v>37</v>
      </c>
      <c r="U346" s="13" t="n">
        <f aca="false">IF(R346&gt;=Parámetros!$B$7,I346,0)</f>
        <v>0</v>
      </c>
      <c r="V346" s="13" t="n">
        <f aca="false">R346*(1-G346)-T346-U346</f>
        <v>93.2556</v>
      </c>
      <c r="W346" s="13" t="n">
        <f aca="false">V346-F346</f>
        <v>5.83560000000001</v>
      </c>
      <c r="X346" s="2" t="s">
        <v>13593</v>
      </c>
      <c r="Y346" s="2"/>
      <c r="Z346" s="13" t="n">
        <v>109.65</v>
      </c>
      <c r="AA346" s="2" t="s">
        <v>13500</v>
      </c>
    </row>
    <row r="347" customFormat="false" ht="15" hidden="false" customHeight="false" outlineLevel="0" collapsed="false">
      <c r="A347" s="8" t="s">
        <v>4290</v>
      </c>
      <c r="B347" s="10" t="str">
        <f aca="false">'Layout Mercado Libre'!C347</f>
        <v>Fitoestimulina Gasas Esterilizadas con Crema 10 Sobres</v>
      </c>
      <c r="C347" s="10" t="str">
        <f aca="false">IFERROR(LEFT('Layout Mercado Libre'!E347,FIND(" &gt; ",'Layout Mercado Libre'!E347)-1),"")</f>
        <v>Salud y Equipamiento Médico</v>
      </c>
      <c r="D347" s="12" t="n">
        <v>374.75</v>
      </c>
      <c r="E347" s="13" t="n">
        <f aca="false">Parámetros!$B$5</f>
        <v>4</v>
      </c>
      <c r="F347" s="13" t="n">
        <f aca="false">D347+E347</f>
        <v>378.75</v>
      </c>
      <c r="G347" s="3" t="n">
        <f aca="false">IF(C347="",Parámetros!$B$9,IFERROR(VLOOKUP(C347,Parámetros!$A$20:$B$23,2,FALSE()),Parámetros!$B$9))</f>
        <v>0.14</v>
      </c>
      <c r="H347" s="14" t="n">
        <v>0.21</v>
      </c>
      <c r="I347" s="12" t="n">
        <v>75</v>
      </c>
      <c r="J347" s="13" t="n">
        <f aca="false">ROUNDUP((F347+Parámetros!$C$13)/(1-G347),0)</f>
        <v>470</v>
      </c>
      <c r="K347" s="13" t="n">
        <f aca="false">ROUNDUP((F347+Parámetros!$C$14)/(1-G347),0)</f>
        <v>476</v>
      </c>
      <c r="L347" s="13" t="n">
        <f aca="false">ROUNDUP((F347+Parámetros!$C$15)/(1-G347),0)</f>
        <v>484</v>
      </c>
      <c r="M347" s="13" t="n">
        <f aca="false">MAX(ROUNDUP((F347+I347)/(1-G347),0),Parámetros!$B$7)</f>
        <v>528</v>
      </c>
      <c r="N347" s="12" t="n">
        <v>1026.72</v>
      </c>
      <c r="O347" s="12" t="n">
        <v>1129</v>
      </c>
      <c r="P347" s="13" t="n">
        <f aca="false">Parámetros!$B$6</f>
        <v>1</v>
      </c>
      <c r="Q347" s="13" t="n">
        <f aca="false">IF(AND(ISNUMBER(O347),O347-P347&gt;=Parámetros!$B$7),M347,IF(J347&lt;Parámetros!$B$13,J347,IF(K347&lt;Parámetros!$B$14,K347,IF(L347&lt;Parámetros!$B$15,L347,M347))))</f>
        <v>528</v>
      </c>
      <c r="R347" s="13" t="n">
        <f aca="false">IF(AND(ISNUMBER(O347),O347-P347&gt;=Q347),O347-P347,Q347)</f>
        <v>1128</v>
      </c>
      <c r="S347" s="3" t="n">
        <f aca="false">IF(ISNUMBER(O347),R347/O347-1,"")</f>
        <v>-0.000885739592559776</v>
      </c>
      <c r="T347" s="13" t="n">
        <f aca="false">VLOOKUP(R347,Parámetros!$A$13:$C$16,3,TRUE())</f>
        <v>0</v>
      </c>
      <c r="U347" s="13" t="n">
        <f aca="false">IF(R347&gt;=Parámetros!$B$7,I347,0)</f>
        <v>75</v>
      </c>
      <c r="V347" s="13" t="n">
        <f aca="false">R347*(1-G347)-T347-U347</f>
        <v>895.08</v>
      </c>
      <c r="W347" s="13" t="n">
        <f aca="false">V347-F347</f>
        <v>516.33</v>
      </c>
      <c r="X347" s="2" t="s">
        <v>13527</v>
      </c>
      <c r="Y347" s="2"/>
      <c r="Z347" s="13" t="n">
        <v>1028</v>
      </c>
      <c r="AA347" s="2" t="s">
        <v>13552</v>
      </c>
    </row>
    <row r="348" customFormat="false" ht="15" hidden="false" customHeight="false" outlineLevel="0" collapsed="false">
      <c r="A348" s="8" t="s">
        <v>4301</v>
      </c>
      <c r="B348" s="10" t="str">
        <f aca="false">'Layout Mercado Libre'!C348</f>
        <v>Pañales KleenBebé Absorsec Etapa 7 XXJ Unisex 40 Piezas</v>
      </c>
      <c r="C348" s="10" t="str">
        <f aca="false">IFERROR(LEFT('Layout Mercado Libre'!E348,FIND(" &gt; ",'Layout Mercado Libre'!E348)-1),"")</f>
        <v>Bebés</v>
      </c>
      <c r="D348" s="12" t="n">
        <v>151.88</v>
      </c>
      <c r="E348" s="13" t="n">
        <f aca="false">Parámetros!$B$5</f>
        <v>4</v>
      </c>
      <c r="F348" s="13" t="n">
        <f aca="false">D348+E348</f>
        <v>155.88</v>
      </c>
      <c r="G348" s="3" t="n">
        <f aca="false">IF(C348="",Parámetros!$B$9,IFERROR(VLOOKUP(C348,Parámetros!$A$20:$B$23,2,FALSE()),Parámetros!$B$9))</f>
        <v>0.15</v>
      </c>
      <c r="H348" s="14" t="n">
        <v>3.2</v>
      </c>
      <c r="I348" s="12" t="n">
        <v>125</v>
      </c>
      <c r="J348" s="13" t="n">
        <f aca="false">ROUNDUP((F348+Parámetros!$C$13)/(1-G348),0)</f>
        <v>213</v>
      </c>
      <c r="K348" s="13" t="n">
        <f aca="false">ROUNDUP((F348+Parámetros!$C$14)/(1-G348),0)</f>
        <v>219</v>
      </c>
      <c r="L348" s="13" t="n">
        <f aca="false">ROUNDUP((F348+Parámetros!$C$15)/(1-G348),0)</f>
        <v>227</v>
      </c>
      <c r="M348" s="13" t="n">
        <f aca="false">MAX(ROUNDUP((F348+I348)/(1-G348),0),Parámetros!$B$7)</f>
        <v>331</v>
      </c>
      <c r="N348" s="12"/>
      <c r="O348" s="12"/>
      <c r="P348" s="13" t="n">
        <f aca="false">Parámetros!$B$6</f>
        <v>1</v>
      </c>
      <c r="Q348" s="13" t="n">
        <f aca="false">IF(AND(ISNUMBER(O348),O348-P348&gt;=Parámetros!$B$7),M348,IF(J348&lt;Parámetros!$B$13,J348,IF(K348&lt;Parámetros!$B$14,K348,IF(L348&lt;Parámetros!$B$15,L348,M348))))</f>
        <v>227</v>
      </c>
      <c r="R348" s="13" t="n">
        <f aca="false">IF(AND(ISNUMBER(O348),O348-P348&gt;=Q348),O348-P348,Q348)</f>
        <v>227</v>
      </c>
      <c r="S348" s="3" t="str">
        <f aca="false">IF(ISNUMBER(O348),R348/O348-1,"")</f>
        <v/>
      </c>
      <c r="T348" s="13" t="n">
        <f aca="false">VLOOKUP(R348,Parámetros!$A$13:$C$16,3,TRUE())</f>
        <v>37</v>
      </c>
      <c r="U348" s="13" t="n">
        <f aca="false">IF(R348&gt;=Parámetros!$B$7,I348,0)</f>
        <v>0</v>
      </c>
      <c r="V348" s="13" t="n">
        <f aca="false">R348*(1-G348)-T348-U348</f>
        <v>155.95</v>
      </c>
      <c r="W348" s="13" t="n">
        <f aca="false">V348-F348</f>
        <v>0.0699999999999932</v>
      </c>
      <c r="X348" s="2" t="s">
        <v>13510</v>
      </c>
      <c r="Y348" s="2"/>
      <c r="Z348" s="13" t="n">
        <v>200</v>
      </c>
      <c r="AA348" s="2" t="s">
        <v>13526</v>
      </c>
    </row>
    <row r="349" customFormat="false" ht="15" hidden="false" customHeight="false" outlineLevel="0" collapsed="false">
      <c r="A349" s="8" t="s">
        <v>4312</v>
      </c>
      <c r="B349" s="10" t="str">
        <f aca="false">'Layout Mercado Libre'!C349</f>
        <v>Ensure Advance Sabor Vainilla 237 ml</v>
      </c>
      <c r="C349" s="10" t="str">
        <f aca="false">IFERROR(LEFT('Layout Mercado Libre'!E349,FIND(" &gt; ",'Layout Mercado Libre'!E349)-1),"")</f>
        <v>Salud y Equipamiento Médico</v>
      </c>
      <c r="D349" s="12" t="n">
        <v>44.54</v>
      </c>
      <c r="E349" s="13" t="n">
        <f aca="false">Parámetros!$B$5</f>
        <v>4</v>
      </c>
      <c r="F349" s="13" t="n">
        <f aca="false">D349+E349</f>
        <v>48.54</v>
      </c>
      <c r="G349" s="3" t="n">
        <f aca="false">IF(C349="",Parámetros!$B$9,IFERROR(VLOOKUP(C349,Parámetros!$A$20:$B$23,2,FALSE()),Parámetros!$B$9))</f>
        <v>0.14</v>
      </c>
      <c r="H349" s="14" t="n">
        <v>0.34</v>
      </c>
      <c r="I349" s="12" t="n">
        <v>75</v>
      </c>
      <c r="J349" s="13" t="n">
        <f aca="false">ROUNDUP((F349+Parámetros!$C$13)/(1-G349),0)</f>
        <v>86</v>
      </c>
      <c r="K349" s="13" t="n">
        <f aca="false">ROUNDUP((F349+Parámetros!$C$14)/(1-G349),0)</f>
        <v>92</v>
      </c>
      <c r="L349" s="13" t="n">
        <f aca="false">ROUNDUP((F349+Parámetros!$C$15)/(1-G349),0)</f>
        <v>100</v>
      </c>
      <c r="M349" s="13" t="n">
        <f aca="false">MAX(ROUNDUP((F349+I349)/(1-G349),0),Parámetros!$B$7)</f>
        <v>299</v>
      </c>
      <c r="N349" s="12"/>
      <c r="O349" s="12"/>
      <c r="P349" s="13" t="n">
        <f aca="false">Parámetros!$B$6</f>
        <v>1</v>
      </c>
      <c r="Q349" s="13" t="n">
        <f aca="false">IF(AND(ISNUMBER(O349),O349-P349&gt;=Parámetros!$B$7),M349,IF(J349&lt;Parámetros!$B$13,J349,IF(K349&lt;Parámetros!$B$14,K349,IF(L349&lt;Parámetros!$B$15,L349,M349))))</f>
        <v>86</v>
      </c>
      <c r="R349" s="13" t="n">
        <f aca="false">IF(AND(ISNUMBER(O349),O349-P349&gt;=Q349),O349-P349,Q349)</f>
        <v>86</v>
      </c>
      <c r="S349" s="3" t="str">
        <f aca="false">IF(ISNUMBER(O349),R349/O349-1,"")</f>
        <v/>
      </c>
      <c r="T349" s="13" t="n">
        <f aca="false">VLOOKUP(R349,Parámetros!$A$13:$C$16,3,TRUE())</f>
        <v>25</v>
      </c>
      <c r="U349" s="13" t="n">
        <f aca="false">IF(R349&gt;=Parámetros!$B$7,I349,0)</f>
        <v>0</v>
      </c>
      <c r="V349" s="13" t="n">
        <f aca="false">R349*(1-G349)-T349-U349</f>
        <v>48.96</v>
      </c>
      <c r="W349" s="13" t="n">
        <f aca="false">V349-F349</f>
        <v>0.419999999999995</v>
      </c>
      <c r="X349" s="2" t="s">
        <v>13566</v>
      </c>
      <c r="Y349" s="2"/>
      <c r="Z349" s="13" t="n">
        <v>62.88</v>
      </c>
      <c r="AA349" s="2" t="s">
        <v>13500</v>
      </c>
    </row>
    <row r="350" customFormat="false" ht="15" hidden="false" customHeight="false" outlineLevel="0" collapsed="false">
      <c r="A350" s="8" t="s">
        <v>4320</v>
      </c>
      <c r="B350" s="10" t="str">
        <f aca="false">'Layout Mercado Libre'!C350</f>
        <v>Refresh Tears Solución Oftálmica Lubricante 10 ml</v>
      </c>
      <c r="C350" s="10" t="str">
        <f aca="false">IFERROR(LEFT('Layout Mercado Libre'!E350,FIND(" &gt; ",'Layout Mercado Libre'!E350)-1),"")</f>
        <v>Salud y Equipamiento Médico</v>
      </c>
      <c r="D350" s="12" t="n">
        <v>479.09</v>
      </c>
      <c r="E350" s="13" t="n">
        <f aca="false">Parámetros!$B$5</f>
        <v>4</v>
      </c>
      <c r="F350" s="13" t="n">
        <f aca="false">D350+E350</f>
        <v>483.09</v>
      </c>
      <c r="G350" s="3" t="n">
        <f aca="false">IF(C350="",Parámetros!$B$9,IFERROR(VLOOKUP(C350,Parámetros!$A$20:$B$23,2,FALSE()),Parámetros!$B$9))</f>
        <v>0.14</v>
      </c>
      <c r="H350" s="14" t="n">
        <v>0.06</v>
      </c>
      <c r="I350" s="12" t="n">
        <v>75</v>
      </c>
      <c r="J350" s="13" t="n">
        <f aca="false">ROUNDUP((F350+Parámetros!$C$13)/(1-G350),0)</f>
        <v>591</v>
      </c>
      <c r="K350" s="13" t="n">
        <f aca="false">ROUNDUP((F350+Parámetros!$C$14)/(1-G350),0)</f>
        <v>597</v>
      </c>
      <c r="L350" s="13" t="n">
        <f aca="false">ROUNDUP((F350+Parámetros!$C$15)/(1-G350),0)</f>
        <v>605</v>
      </c>
      <c r="M350" s="13" t="n">
        <f aca="false">MAX(ROUNDUP((F350+I350)/(1-G350),0),Parámetros!$B$7)</f>
        <v>649</v>
      </c>
      <c r="N350" s="12" t="n">
        <v>843.73</v>
      </c>
      <c r="O350" s="12" t="n">
        <v>815</v>
      </c>
      <c r="P350" s="13" t="n">
        <f aca="false">Parámetros!$B$6</f>
        <v>1</v>
      </c>
      <c r="Q350" s="13" t="n">
        <f aca="false">IF(AND(ISNUMBER(O350),O350-P350&gt;=Parámetros!$B$7),M350,IF(J350&lt;Parámetros!$B$13,J350,IF(K350&lt;Parámetros!$B$14,K350,IF(L350&lt;Parámetros!$B$15,L350,M350))))</f>
        <v>649</v>
      </c>
      <c r="R350" s="13" t="n">
        <f aca="false">IF(AND(ISNUMBER(O350),O350-P350&gt;=Q350),O350-P350,Q350)</f>
        <v>814</v>
      </c>
      <c r="S350" s="3" t="n">
        <f aca="false">IF(ISNUMBER(O350),R350/O350-1,"")</f>
        <v>-0.00122699386503067</v>
      </c>
      <c r="T350" s="13" t="n">
        <f aca="false">VLOOKUP(R350,Parámetros!$A$13:$C$16,3,TRUE())</f>
        <v>0</v>
      </c>
      <c r="U350" s="13" t="n">
        <f aca="false">IF(R350&gt;=Parámetros!$B$7,I350,0)</f>
        <v>75</v>
      </c>
      <c r="V350" s="13" t="n">
        <f aca="false">R350*(1-G350)-T350-U350</f>
        <v>625.04</v>
      </c>
      <c r="W350" s="13" t="n">
        <f aca="false">V350-F350</f>
        <v>141.95</v>
      </c>
      <c r="X350" s="2" t="s">
        <v>13525</v>
      </c>
      <c r="Y350" s="2"/>
      <c r="Z350" s="13" t="n">
        <v>560</v>
      </c>
      <c r="AA350" s="2" t="s">
        <v>13586</v>
      </c>
    </row>
    <row r="351" customFormat="false" ht="15" hidden="false" customHeight="false" outlineLevel="0" collapsed="false">
      <c r="A351" s="8" t="s">
        <v>4334</v>
      </c>
      <c r="B351" s="10" t="str">
        <f aca="false">'Layout Mercado Libre'!C351</f>
        <v>Dalacin C Clindamicina 300 mg 16 Cápsulas</v>
      </c>
      <c r="C351" s="10" t="str">
        <f aca="false">IFERROR(LEFT('Layout Mercado Libre'!E351,FIND(" &gt; ",'Layout Mercado Libre'!E351)-1),"")</f>
        <v>Salud y Equipamiento Médico</v>
      </c>
      <c r="D351" s="12" t="n">
        <v>395.53</v>
      </c>
      <c r="E351" s="13" t="n">
        <f aca="false">Parámetros!$B$5</f>
        <v>4</v>
      </c>
      <c r="F351" s="13" t="n">
        <f aca="false">D351+E351</f>
        <v>399.53</v>
      </c>
      <c r="G351" s="3" t="n">
        <f aca="false">IF(C351="",Parámetros!$B$9,IFERROR(VLOOKUP(C351,Parámetros!$A$20:$B$23,2,FALSE()),Parámetros!$B$9))</f>
        <v>0.14</v>
      </c>
      <c r="H351" s="14" t="n">
        <v>0.16</v>
      </c>
      <c r="I351" s="12" t="n">
        <v>75</v>
      </c>
      <c r="J351" s="13" t="n">
        <f aca="false">ROUNDUP((F351+Parámetros!$C$13)/(1-G351),0)</f>
        <v>494</v>
      </c>
      <c r="K351" s="13" t="n">
        <f aca="false">ROUNDUP((F351+Parámetros!$C$14)/(1-G351),0)</f>
        <v>500</v>
      </c>
      <c r="L351" s="13" t="n">
        <f aca="false">ROUNDUP((F351+Parámetros!$C$15)/(1-G351),0)</f>
        <v>508</v>
      </c>
      <c r="M351" s="13" t="n">
        <f aca="false">MAX(ROUNDUP((F351+I351)/(1-G351),0),Parámetros!$B$7)</f>
        <v>552</v>
      </c>
      <c r="N351" s="12" t="n">
        <v>689.17</v>
      </c>
      <c r="O351" s="12" t="n">
        <v>716</v>
      </c>
      <c r="P351" s="13" t="n">
        <f aca="false">Parámetros!$B$6</f>
        <v>1</v>
      </c>
      <c r="Q351" s="13" t="n">
        <f aca="false">IF(AND(ISNUMBER(O351),O351-P351&gt;=Parámetros!$B$7),M351,IF(J351&lt;Parámetros!$B$13,J351,IF(K351&lt;Parámetros!$B$14,K351,IF(L351&lt;Parámetros!$B$15,L351,M351))))</f>
        <v>552</v>
      </c>
      <c r="R351" s="13" t="n">
        <f aca="false">IF(AND(ISNUMBER(O351),O351-P351&gt;=Q351),O351-P351,Q351)</f>
        <v>715</v>
      </c>
      <c r="S351" s="3" t="n">
        <f aca="false">IF(ISNUMBER(O351),R351/O351-1,"")</f>
        <v>-0.00139664804469275</v>
      </c>
      <c r="T351" s="13" t="n">
        <f aca="false">VLOOKUP(R351,Parámetros!$A$13:$C$16,3,TRUE())</f>
        <v>0</v>
      </c>
      <c r="U351" s="13" t="n">
        <f aca="false">IF(R351&gt;=Parámetros!$B$7,I351,0)</f>
        <v>75</v>
      </c>
      <c r="V351" s="13" t="n">
        <f aca="false">R351*(1-G351)-T351-U351</f>
        <v>539.9</v>
      </c>
      <c r="W351" s="13" t="n">
        <f aca="false">V351-F351</f>
        <v>140.37</v>
      </c>
      <c r="X351" s="2" t="s">
        <v>13522</v>
      </c>
      <c r="Y351" s="2"/>
      <c r="Z351" s="13" t="n">
        <v>639</v>
      </c>
      <c r="AA351" s="2" t="s">
        <v>13523</v>
      </c>
    </row>
    <row r="352" customFormat="false" ht="15" hidden="false" customHeight="false" outlineLevel="0" collapsed="false">
      <c r="A352" s="8" t="s">
        <v>4345</v>
      </c>
      <c r="B352" s="10" t="str">
        <f aca="false">'Layout Mercado Libre'!C352</f>
        <v>Flanax Naproxeno Sódico 550 mg 12 Tabletas</v>
      </c>
      <c r="C352" s="10" t="str">
        <f aca="false">IFERROR(LEFT('Layout Mercado Libre'!E352,FIND(" &gt; ",'Layout Mercado Libre'!E352)-1),"")</f>
        <v>Salud y Equipamiento Médico</v>
      </c>
      <c r="D352" s="12" t="n">
        <v>155.65</v>
      </c>
      <c r="E352" s="13" t="n">
        <f aca="false">Parámetros!$B$5</f>
        <v>4</v>
      </c>
      <c r="F352" s="13" t="n">
        <f aca="false">D352+E352</f>
        <v>159.65</v>
      </c>
      <c r="G352" s="3" t="n">
        <f aca="false">IF(C352="",Parámetros!$B$9,IFERROR(VLOOKUP(C352,Parámetros!$A$20:$B$23,2,FALSE()),Parámetros!$B$9))</f>
        <v>0.14</v>
      </c>
      <c r="H352" s="14" t="n">
        <v>0.15</v>
      </c>
      <c r="I352" s="12" t="n">
        <v>75</v>
      </c>
      <c r="J352" s="13" t="n">
        <f aca="false">ROUNDUP((F352+Parámetros!$C$13)/(1-G352),0)</f>
        <v>215</v>
      </c>
      <c r="K352" s="13" t="n">
        <f aca="false">ROUNDUP((F352+Parámetros!$C$14)/(1-G352),0)</f>
        <v>221</v>
      </c>
      <c r="L352" s="13" t="n">
        <f aca="false">ROUNDUP((F352+Parámetros!$C$15)/(1-G352),0)</f>
        <v>229</v>
      </c>
      <c r="M352" s="13" t="n">
        <f aca="false">MAX(ROUNDUP((F352+I352)/(1-G352),0),Parámetros!$B$7)</f>
        <v>299</v>
      </c>
      <c r="N352" s="12"/>
      <c r="O352" s="12"/>
      <c r="P352" s="13" t="n">
        <f aca="false">Parámetros!$B$6</f>
        <v>1</v>
      </c>
      <c r="Q352" s="13" t="n">
        <f aca="false">IF(AND(ISNUMBER(O352),O352-P352&gt;=Parámetros!$B$7),M352,IF(J352&lt;Parámetros!$B$13,J352,IF(K352&lt;Parámetros!$B$14,K352,IF(L352&lt;Parámetros!$B$15,L352,M352))))</f>
        <v>229</v>
      </c>
      <c r="R352" s="13" t="n">
        <f aca="false">IF(AND(ISNUMBER(O352),O352-P352&gt;=Q352),O352-P352,Q352)</f>
        <v>229</v>
      </c>
      <c r="S352" s="3" t="str">
        <f aca="false">IF(ISNUMBER(O352),R352/O352-1,"")</f>
        <v/>
      </c>
      <c r="T352" s="13" t="n">
        <f aca="false">VLOOKUP(R352,Parámetros!$A$13:$C$16,3,TRUE())</f>
        <v>37</v>
      </c>
      <c r="U352" s="13" t="n">
        <f aca="false">IF(R352&gt;=Parámetros!$B$7,I352,0)</f>
        <v>0</v>
      </c>
      <c r="V352" s="13" t="n">
        <f aca="false">R352*(1-G352)-T352-U352</f>
        <v>159.94</v>
      </c>
      <c r="W352" s="13" t="n">
        <f aca="false">V352-F352</f>
        <v>0.289999999999992</v>
      </c>
      <c r="X352" s="2" t="s">
        <v>13536</v>
      </c>
      <c r="Y352" s="2"/>
      <c r="Z352" s="13" t="n">
        <v>199</v>
      </c>
      <c r="AA352" s="2" t="s">
        <v>13552</v>
      </c>
    </row>
    <row r="353" customFormat="false" ht="15" hidden="false" customHeight="false" outlineLevel="0" collapsed="false">
      <c r="A353" s="8" t="s">
        <v>4353</v>
      </c>
      <c r="B353" s="10" t="str">
        <f aca="false">'Layout Mercado Libre'!C353</f>
        <v>Nikzon Tabletas Masticables 90 Piezas</v>
      </c>
      <c r="C353" s="10" t="str">
        <f aca="false">IFERROR(LEFT('Layout Mercado Libre'!E353,FIND(" &gt; ",'Layout Mercado Libre'!E353)-1),"")</f>
        <v>Salud y Equipamiento Médico</v>
      </c>
      <c r="D353" s="12" t="n">
        <v>386.92</v>
      </c>
      <c r="E353" s="13" t="n">
        <f aca="false">Parámetros!$B$5</f>
        <v>4</v>
      </c>
      <c r="F353" s="13" t="n">
        <f aca="false">D353+E353</f>
        <v>390.92</v>
      </c>
      <c r="G353" s="3" t="n">
        <f aca="false">IF(C353="",Parámetros!$B$9,IFERROR(VLOOKUP(C353,Parámetros!$A$20:$B$23,2,FALSE()),Parámetros!$B$9))</f>
        <v>0.14</v>
      </c>
      <c r="H353" s="14" t="n">
        <v>0.32</v>
      </c>
      <c r="I353" s="12" t="n">
        <v>75</v>
      </c>
      <c r="J353" s="13" t="n">
        <f aca="false">ROUNDUP((F353+Parámetros!$C$13)/(1-G353),0)</f>
        <v>484</v>
      </c>
      <c r="K353" s="13" t="n">
        <f aca="false">ROUNDUP((F353+Parámetros!$C$14)/(1-G353),0)</f>
        <v>490</v>
      </c>
      <c r="L353" s="13" t="n">
        <f aca="false">ROUNDUP((F353+Parámetros!$C$15)/(1-G353),0)</f>
        <v>498</v>
      </c>
      <c r="M353" s="13" t="n">
        <f aca="false">MAX(ROUNDUP((F353+I353)/(1-G353),0),Parámetros!$B$7)</f>
        <v>542</v>
      </c>
      <c r="N353" s="12" t="n">
        <v>462.93</v>
      </c>
      <c r="O353" s="12" t="n">
        <v>407.65</v>
      </c>
      <c r="P353" s="13" t="n">
        <f aca="false">Parámetros!$B$6</f>
        <v>1</v>
      </c>
      <c r="Q353" s="13" t="n">
        <f aca="false">IF(AND(ISNUMBER(O353),O353-P353&gt;=Parámetros!$B$7),M353,IF(J353&lt;Parámetros!$B$13,J353,IF(K353&lt;Parámetros!$B$14,K353,IF(L353&lt;Parámetros!$B$15,L353,M353))))</f>
        <v>542</v>
      </c>
      <c r="R353" s="13" t="n">
        <f aca="false">IF(AND(ISNUMBER(O353),O353-P353&gt;=Q353),O353-P353,Q353)</f>
        <v>542</v>
      </c>
      <c r="S353" s="3" t="n">
        <f aca="false">IF(ISNUMBER(O353),R353/O353-1,"")</f>
        <v>0.329571936710414</v>
      </c>
      <c r="T353" s="13" t="n">
        <f aca="false">VLOOKUP(R353,Parámetros!$A$13:$C$16,3,TRUE())</f>
        <v>0</v>
      </c>
      <c r="U353" s="13" t="n">
        <f aca="false">IF(R353&gt;=Parámetros!$B$7,I353,0)</f>
        <v>75</v>
      </c>
      <c r="V353" s="13" t="n">
        <f aca="false">R353*(1-G353)-T353-U353</f>
        <v>391.12</v>
      </c>
      <c r="W353" s="13" t="n">
        <f aca="false">V353-F353</f>
        <v>0.199999999999989</v>
      </c>
      <c r="X353" s="2" t="s">
        <v>13653</v>
      </c>
      <c r="Y353" s="2"/>
      <c r="Z353" s="13" t="n">
        <v>548.5</v>
      </c>
      <c r="AA353" s="2" t="s">
        <v>13523</v>
      </c>
    </row>
    <row r="354" customFormat="false" ht="15" hidden="false" customHeight="false" outlineLevel="0" collapsed="false">
      <c r="A354" s="8" t="s">
        <v>4362</v>
      </c>
      <c r="B354" s="10" t="str">
        <f aca="false">'Layout Mercado Libre'!C354</f>
        <v>Thioctacid 600 HR Ácido Tióctico 600 mg 30 Tabletas</v>
      </c>
      <c r="C354" s="10" t="str">
        <f aca="false">IFERROR(LEFT('Layout Mercado Libre'!E354,FIND(" &gt; ",'Layout Mercado Libre'!E354)-1),"")</f>
        <v>Salud y Equipamiento Médico</v>
      </c>
      <c r="D354" s="12" t="n">
        <v>947</v>
      </c>
      <c r="E354" s="13" t="n">
        <f aca="false">Parámetros!$B$5</f>
        <v>4</v>
      </c>
      <c r="F354" s="13" t="n">
        <f aca="false">D354+E354</f>
        <v>951</v>
      </c>
      <c r="G354" s="3" t="n">
        <f aca="false">IF(C354="",Parámetros!$B$9,IFERROR(VLOOKUP(C354,Parámetros!$A$20:$B$23,2,FALSE()),Parámetros!$B$9))</f>
        <v>0.14</v>
      </c>
      <c r="H354" s="14" t="n">
        <v>0.19</v>
      </c>
      <c r="I354" s="12" t="n">
        <v>75</v>
      </c>
      <c r="J354" s="13" t="n">
        <f aca="false">ROUNDUP((F354+Parámetros!$C$13)/(1-G354),0)</f>
        <v>1135</v>
      </c>
      <c r="K354" s="13" t="n">
        <f aca="false">ROUNDUP((F354+Parámetros!$C$14)/(1-G354),0)</f>
        <v>1141</v>
      </c>
      <c r="L354" s="13" t="n">
        <f aca="false">ROUNDUP((F354+Parámetros!$C$15)/(1-G354),0)</f>
        <v>1149</v>
      </c>
      <c r="M354" s="13" t="n">
        <f aca="false">MAX(ROUNDUP((F354+I354)/(1-G354),0),Parámetros!$B$7)</f>
        <v>1194</v>
      </c>
      <c r="N354" s="12" t="n">
        <v>1683.31</v>
      </c>
      <c r="O354" s="12" t="n">
        <v>1399</v>
      </c>
      <c r="P354" s="13" t="n">
        <f aca="false">Parámetros!$B$6</f>
        <v>1</v>
      </c>
      <c r="Q354" s="13" t="n">
        <f aca="false">IF(AND(ISNUMBER(O354),O354-P354&gt;=Parámetros!$B$7),M354,IF(J354&lt;Parámetros!$B$13,J354,IF(K354&lt;Parámetros!$B$14,K354,IF(L354&lt;Parámetros!$B$15,L354,M354))))</f>
        <v>1194</v>
      </c>
      <c r="R354" s="13" t="n">
        <f aca="false">IF(AND(ISNUMBER(O354),O354-P354&gt;=Q354),O354-P354,Q354)</f>
        <v>1398</v>
      </c>
      <c r="S354" s="3" t="n">
        <f aca="false">IF(ISNUMBER(O354),R354/O354-1,"")</f>
        <v>-0.000714796283059371</v>
      </c>
      <c r="T354" s="13" t="n">
        <f aca="false">VLOOKUP(R354,Parámetros!$A$13:$C$16,3,TRUE())</f>
        <v>0</v>
      </c>
      <c r="U354" s="13" t="n">
        <f aca="false">IF(R354&gt;=Parámetros!$B$7,I354,0)</f>
        <v>75</v>
      </c>
      <c r="V354" s="13" t="n">
        <f aca="false">R354*(1-G354)-T354-U354</f>
        <v>1127.28</v>
      </c>
      <c r="W354" s="13" t="n">
        <f aca="false">V354-F354</f>
        <v>176.28</v>
      </c>
      <c r="X354" s="2" t="s">
        <v>13501</v>
      </c>
      <c r="Y354" s="2"/>
      <c r="Z354" s="13" t="n">
        <v>1255</v>
      </c>
      <c r="AA354" s="2" t="s">
        <v>13523</v>
      </c>
    </row>
    <row r="355" customFormat="false" ht="15" hidden="false" customHeight="false" outlineLevel="0" collapsed="false">
      <c r="A355" s="8" t="s">
        <v>4375</v>
      </c>
      <c r="B355" s="10" t="str">
        <f aca="false">'Layout Mercado Libre'!C355</f>
        <v>Aceler-Co Ácido Fusídico Betametasona Crema 2%-0.1% 15 g</v>
      </c>
      <c r="C355" s="10" t="str">
        <f aca="false">IFERROR(LEFT('Layout Mercado Libre'!E355,FIND(" &gt; ",'Layout Mercado Libre'!E355)-1),"")</f>
        <v>Salud y Equipamiento Médico</v>
      </c>
      <c r="D355" s="12" t="n">
        <v>329.4</v>
      </c>
      <c r="E355" s="13" t="n">
        <f aca="false">Parámetros!$B$5</f>
        <v>4</v>
      </c>
      <c r="F355" s="13" t="n">
        <f aca="false">D355+E355</f>
        <v>333.4</v>
      </c>
      <c r="G355" s="3" t="n">
        <f aca="false">IF(C355="",Parámetros!$B$9,IFERROR(VLOOKUP(C355,Parámetros!$A$20:$B$23,2,FALSE()),Parámetros!$B$9))</f>
        <v>0.14</v>
      </c>
      <c r="H355" s="14" t="n">
        <v>0.07</v>
      </c>
      <c r="I355" s="12" t="n">
        <v>75</v>
      </c>
      <c r="J355" s="13" t="n">
        <f aca="false">ROUNDUP((F355+Parámetros!$C$13)/(1-G355),0)</f>
        <v>417</v>
      </c>
      <c r="K355" s="13" t="n">
        <f aca="false">ROUNDUP((F355+Parámetros!$C$14)/(1-G355),0)</f>
        <v>423</v>
      </c>
      <c r="L355" s="13" t="n">
        <f aca="false">ROUNDUP((F355+Parámetros!$C$15)/(1-G355),0)</f>
        <v>431</v>
      </c>
      <c r="M355" s="13" t="n">
        <f aca="false">MAX(ROUNDUP((F355+I355)/(1-G355),0),Parámetros!$B$7)</f>
        <v>475</v>
      </c>
      <c r="N355" s="12" t="n">
        <v>609.21</v>
      </c>
      <c r="O355" s="12" t="n">
        <v>558.6</v>
      </c>
      <c r="P355" s="13" t="n">
        <f aca="false">Parámetros!$B$6</f>
        <v>1</v>
      </c>
      <c r="Q355" s="13" t="n">
        <f aca="false">IF(AND(ISNUMBER(O355),O355-P355&gt;=Parámetros!$B$7),M355,IF(J355&lt;Parámetros!$B$13,J355,IF(K355&lt;Parámetros!$B$14,K355,IF(L355&lt;Parámetros!$B$15,L355,M355))))</f>
        <v>475</v>
      </c>
      <c r="R355" s="13" t="n">
        <f aca="false">IF(AND(ISNUMBER(O355),O355-P355&gt;=Q355),O355-P355,Q355)</f>
        <v>557.6</v>
      </c>
      <c r="S355" s="3" t="n">
        <f aca="false">IF(ISNUMBER(O355),R355/O355-1,"")</f>
        <v>-0.00179018976011458</v>
      </c>
      <c r="T355" s="13" t="n">
        <f aca="false">VLOOKUP(R355,Parámetros!$A$13:$C$16,3,TRUE())</f>
        <v>0</v>
      </c>
      <c r="U355" s="13" t="n">
        <f aca="false">IF(R355&gt;=Parámetros!$B$7,I355,0)</f>
        <v>75</v>
      </c>
      <c r="V355" s="13" t="n">
        <f aca="false">R355*(1-G355)-T355-U355</f>
        <v>404.536</v>
      </c>
      <c r="W355" s="13" t="n">
        <f aca="false">V355-F355</f>
        <v>71.136</v>
      </c>
      <c r="X355" s="2" t="s">
        <v>13654</v>
      </c>
      <c r="Y355" s="2"/>
      <c r="Z355" s="13" t="n">
        <v>395</v>
      </c>
      <c r="AA355" s="2" t="s">
        <v>13537</v>
      </c>
    </row>
    <row r="356" customFormat="false" ht="15" hidden="false" customHeight="false" outlineLevel="0" collapsed="false">
      <c r="A356" s="8" t="s">
        <v>4388</v>
      </c>
      <c r="B356" s="10" t="str">
        <f aca="false">'Layout Mercado Libre'!C356</f>
        <v>Vitafusin Multivitamínico Adulto Solución Inyectable 5 ml</v>
      </c>
      <c r="C356" s="10" t="str">
        <f aca="false">IFERROR(LEFT('Layout Mercado Libre'!E356,FIND(" &gt; ",'Layout Mercado Libre'!E356)-1),"")</f>
        <v>Salud y Equipamiento Médico</v>
      </c>
      <c r="D356" s="12" t="n">
        <v>198</v>
      </c>
      <c r="E356" s="13" t="n">
        <f aca="false">Parámetros!$B$5</f>
        <v>4</v>
      </c>
      <c r="F356" s="13" t="n">
        <f aca="false">D356+E356</f>
        <v>202</v>
      </c>
      <c r="G356" s="3" t="n">
        <f aca="false">IF(C356="",Parámetros!$B$9,IFERROR(VLOOKUP(C356,Parámetros!$A$20:$B$23,2,FALSE()),Parámetros!$B$9))</f>
        <v>0.14</v>
      </c>
      <c r="H356" s="14" t="n">
        <v>0.06</v>
      </c>
      <c r="I356" s="12" t="n">
        <v>75</v>
      </c>
      <c r="J356" s="13" t="n">
        <f aca="false">ROUNDUP((F356+Parámetros!$C$13)/(1-G356),0)</f>
        <v>264</v>
      </c>
      <c r="K356" s="13" t="n">
        <f aca="false">ROUNDUP((F356+Parámetros!$C$14)/(1-G356),0)</f>
        <v>270</v>
      </c>
      <c r="L356" s="13" t="n">
        <f aca="false">ROUNDUP((F356+Parámetros!$C$15)/(1-G356),0)</f>
        <v>278</v>
      </c>
      <c r="M356" s="13" t="n">
        <f aca="false">MAX(ROUNDUP((F356+I356)/(1-G356),0),Parámetros!$B$7)</f>
        <v>323</v>
      </c>
      <c r="N356" s="12" t="n">
        <v>338.19</v>
      </c>
      <c r="O356" s="12" t="n">
        <v>360</v>
      </c>
      <c r="P356" s="13" t="n">
        <f aca="false">Parámetros!$B$6</f>
        <v>1</v>
      </c>
      <c r="Q356" s="13" t="n">
        <f aca="false">IF(AND(ISNUMBER(O356),O356-P356&gt;=Parámetros!$B$7),M356,IF(J356&lt;Parámetros!$B$13,J356,IF(K356&lt;Parámetros!$B$14,K356,IF(L356&lt;Parámetros!$B$15,L356,M356))))</f>
        <v>323</v>
      </c>
      <c r="R356" s="13" t="n">
        <f aca="false">IF(AND(ISNUMBER(O356),O356-P356&gt;=Q356),O356-P356,Q356)</f>
        <v>359</v>
      </c>
      <c r="S356" s="3" t="n">
        <f aca="false">IF(ISNUMBER(O356),R356/O356-1,"")</f>
        <v>-0.00277777777777777</v>
      </c>
      <c r="T356" s="13" t="n">
        <f aca="false">VLOOKUP(R356,Parámetros!$A$13:$C$16,3,TRUE())</f>
        <v>0</v>
      </c>
      <c r="U356" s="13" t="n">
        <f aca="false">IF(R356&gt;=Parámetros!$B$7,I356,0)</f>
        <v>75</v>
      </c>
      <c r="V356" s="13" t="n">
        <f aca="false">R356*(1-G356)-T356-U356</f>
        <v>233.74</v>
      </c>
      <c r="W356" s="13" t="n">
        <f aca="false">V356-F356</f>
        <v>31.74</v>
      </c>
      <c r="X356" s="2" t="s">
        <v>13542</v>
      </c>
      <c r="Y356" s="2"/>
      <c r="Z356" s="13" t="n">
        <v>252</v>
      </c>
      <c r="AA356" s="2" t="s">
        <v>13537</v>
      </c>
    </row>
    <row r="357" customFormat="false" ht="15" hidden="false" customHeight="false" outlineLevel="0" collapsed="false">
      <c r="A357" s="8" t="s">
        <v>4406</v>
      </c>
      <c r="B357" s="10" t="str">
        <f aca="false">'Layout Mercado Libre'!C357</f>
        <v>Lincocin Lincomicina 600 mg/2 ml 6 Ampolletas Adultos</v>
      </c>
      <c r="C357" s="10" t="str">
        <f aca="false">IFERROR(LEFT('Layout Mercado Libre'!E357,FIND(" &gt; ",'Layout Mercado Libre'!E357)-1),"")</f>
        <v>Salud y Equipamiento Médico</v>
      </c>
      <c r="D357" s="12" t="n">
        <v>736</v>
      </c>
      <c r="E357" s="13" t="n">
        <f aca="false">Parámetros!$B$5</f>
        <v>4</v>
      </c>
      <c r="F357" s="13" t="n">
        <f aca="false">D357+E357</f>
        <v>740</v>
      </c>
      <c r="G357" s="3" t="n">
        <f aca="false">IF(C357="",Parámetros!$B$9,IFERROR(VLOOKUP(C357,Parámetros!$A$20:$B$23,2,FALSE()),Parámetros!$B$9))</f>
        <v>0.14</v>
      </c>
      <c r="H357" s="14" t="n">
        <v>0.19</v>
      </c>
      <c r="I357" s="12" t="n">
        <v>75</v>
      </c>
      <c r="J357" s="13" t="n">
        <f aca="false">ROUNDUP((F357+Parámetros!$C$13)/(1-G357),0)</f>
        <v>890</v>
      </c>
      <c r="K357" s="13" t="n">
        <f aca="false">ROUNDUP((F357+Parámetros!$C$14)/(1-G357),0)</f>
        <v>896</v>
      </c>
      <c r="L357" s="13" t="n">
        <f aca="false">ROUNDUP((F357+Parámetros!$C$15)/(1-G357),0)</f>
        <v>904</v>
      </c>
      <c r="M357" s="13" t="n">
        <f aca="false">MAX(ROUNDUP((F357+I357)/(1-G357),0),Parámetros!$B$7)</f>
        <v>948</v>
      </c>
      <c r="N357" s="12" t="n">
        <v>1269.48</v>
      </c>
      <c r="O357" s="12" t="n">
        <v>1030</v>
      </c>
      <c r="P357" s="13" t="n">
        <f aca="false">Parámetros!$B$6</f>
        <v>1</v>
      </c>
      <c r="Q357" s="13" t="n">
        <f aca="false">IF(AND(ISNUMBER(O357),O357-P357&gt;=Parámetros!$B$7),M357,IF(J357&lt;Parámetros!$B$13,J357,IF(K357&lt;Parámetros!$B$14,K357,IF(L357&lt;Parámetros!$B$15,L357,M357))))</f>
        <v>948</v>
      </c>
      <c r="R357" s="13" t="n">
        <f aca="false">IF(AND(ISNUMBER(O357),O357-P357&gt;=Q357),O357-P357,Q357)</f>
        <v>1029</v>
      </c>
      <c r="S357" s="3" t="n">
        <f aca="false">IF(ISNUMBER(O357),R357/O357-1,"")</f>
        <v>-0.000970873786407811</v>
      </c>
      <c r="T357" s="13" t="n">
        <f aca="false">VLOOKUP(R357,Parámetros!$A$13:$C$16,3,TRUE())</f>
        <v>0</v>
      </c>
      <c r="U357" s="13" t="n">
        <f aca="false">IF(R357&gt;=Parámetros!$B$7,I357,0)</f>
        <v>75</v>
      </c>
      <c r="V357" s="13" t="n">
        <f aca="false">R357*(1-G357)-T357-U357</f>
        <v>809.94</v>
      </c>
      <c r="W357" s="13" t="n">
        <f aca="false">V357-F357</f>
        <v>69.9399999999999</v>
      </c>
      <c r="X357" s="2" t="s">
        <v>13655</v>
      </c>
      <c r="Y357" s="2"/>
      <c r="Z357" s="13" t="n">
        <v>963</v>
      </c>
      <c r="AA357" s="2" t="s">
        <v>13552</v>
      </c>
    </row>
    <row r="358" customFormat="false" ht="15" hidden="false" customHeight="false" outlineLevel="0" collapsed="false">
      <c r="A358" s="8" t="s">
        <v>4419</v>
      </c>
      <c r="B358" s="10" t="str">
        <f aca="false">'Layout Mercado Libre'!C358</f>
        <v>Recoverón NC Ácido Acexámico Neomicina Crema 40 g</v>
      </c>
      <c r="C358" s="10" t="str">
        <f aca="false">IFERROR(LEFT('Layout Mercado Libre'!E358,FIND(" &gt; ",'Layout Mercado Libre'!E358)-1),"")</f>
        <v>Salud y Equipamiento Médico</v>
      </c>
      <c r="D358" s="12" t="n">
        <v>412.1</v>
      </c>
      <c r="E358" s="13" t="n">
        <f aca="false">Parámetros!$B$5</f>
        <v>4</v>
      </c>
      <c r="F358" s="13" t="n">
        <f aca="false">D358+E358</f>
        <v>416.1</v>
      </c>
      <c r="G358" s="3" t="n">
        <f aca="false">IF(C358="",Parámetros!$B$9,IFERROR(VLOOKUP(C358,Parámetros!$A$20:$B$23,2,FALSE()),Parámetros!$B$9))</f>
        <v>0.14</v>
      </c>
      <c r="H358" s="14" t="n">
        <v>0.1</v>
      </c>
      <c r="I358" s="12" t="n">
        <v>75</v>
      </c>
      <c r="J358" s="13" t="n">
        <f aca="false">ROUNDUP((F358+Parámetros!$C$13)/(1-G358),0)</f>
        <v>513</v>
      </c>
      <c r="K358" s="13" t="n">
        <f aca="false">ROUNDUP((F358+Parámetros!$C$14)/(1-G358),0)</f>
        <v>519</v>
      </c>
      <c r="L358" s="13" t="n">
        <f aca="false">ROUNDUP((F358+Parámetros!$C$15)/(1-G358),0)</f>
        <v>527</v>
      </c>
      <c r="M358" s="13" t="n">
        <f aca="false">MAX(ROUNDUP((F358+I358)/(1-G358),0),Parámetros!$B$7)</f>
        <v>572</v>
      </c>
      <c r="N358" s="12" t="n">
        <v>698.15</v>
      </c>
      <c r="O358" s="12" t="n">
        <v>480.32</v>
      </c>
      <c r="P358" s="13" t="n">
        <f aca="false">Parámetros!$B$6</f>
        <v>1</v>
      </c>
      <c r="Q358" s="13" t="n">
        <f aca="false">IF(AND(ISNUMBER(O358),O358-P358&gt;=Parámetros!$B$7),M358,IF(J358&lt;Parámetros!$B$13,J358,IF(K358&lt;Parámetros!$B$14,K358,IF(L358&lt;Parámetros!$B$15,L358,M358))))</f>
        <v>572</v>
      </c>
      <c r="R358" s="13" t="n">
        <f aca="false">IF(AND(ISNUMBER(O358),O358-P358&gt;=Q358),O358-P358,Q358)</f>
        <v>572</v>
      </c>
      <c r="S358" s="3" t="n">
        <f aca="false">IF(ISNUMBER(O358),R358/O358-1,"")</f>
        <v>0.190872751499001</v>
      </c>
      <c r="T358" s="13" t="n">
        <f aca="false">VLOOKUP(R358,Parámetros!$A$13:$C$16,3,TRUE())</f>
        <v>0</v>
      </c>
      <c r="U358" s="13" t="n">
        <f aca="false">IF(R358&gt;=Parámetros!$B$7,I358,0)</f>
        <v>75</v>
      </c>
      <c r="V358" s="13" t="n">
        <f aca="false">R358*(1-G358)-T358-U358</f>
        <v>416.92</v>
      </c>
      <c r="W358" s="13" t="n">
        <f aca="false">V358-F358</f>
        <v>0.819999999999993</v>
      </c>
      <c r="X358" s="2" t="s">
        <v>13601</v>
      </c>
      <c r="Y358" s="2"/>
      <c r="Z358" s="13" t="n">
        <v>499</v>
      </c>
      <c r="AA358" s="2" t="s">
        <v>13518</v>
      </c>
    </row>
    <row r="359" customFormat="false" ht="15" hidden="false" customHeight="false" outlineLevel="0" collapsed="false">
      <c r="A359" s="8" t="s">
        <v>4432</v>
      </c>
      <c r="B359" s="10" t="str">
        <f aca="false">'Layout Mercado Libre'!C359</f>
        <v>Toallitas Huggies Cuidado Humectante Lavanda 80 Piezas</v>
      </c>
      <c r="C359" s="10" t="str">
        <f aca="false">IFERROR(LEFT('Layout Mercado Libre'!E359,FIND(" &gt; ",'Layout Mercado Libre'!E359)-1),"")</f>
        <v>Bebés</v>
      </c>
      <c r="D359" s="12" t="n">
        <v>31.25</v>
      </c>
      <c r="E359" s="13" t="n">
        <f aca="false">Parámetros!$B$5</f>
        <v>4</v>
      </c>
      <c r="F359" s="13" t="n">
        <f aca="false">D359+E359</f>
        <v>35.25</v>
      </c>
      <c r="G359" s="3" t="n">
        <f aca="false">IF(C359="",Parámetros!$B$9,IFERROR(VLOOKUP(C359,Parámetros!$A$20:$B$23,2,FALSE()),Parámetros!$B$9))</f>
        <v>0.15</v>
      </c>
      <c r="H359" s="14" t="n">
        <v>0.57</v>
      </c>
      <c r="I359" s="12" t="n">
        <v>90</v>
      </c>
      <c r="J359" s="13" t="n">
        <f aca="false">ROUNDUP((F359+Parámetros!$C$13)/(1-G359),0)</f>
        <v>71</v>
      </c>
      <c r="K359" s="13" t="n">
        <f aca="false">ROUNDUP((F359+Parámetros!$C$14)/(1-G359),0)</f>
        <v>77</v>
      </c>
      <c r="L359" s="13" t="n">
        <f aca="false">ROUNDUP((F359+Parámetros!$C$15)/(1-G359),0)</f>
        <v>85</v>
      </c>
      <c r="M359" s="13" t="n">
        <f aca="false">MAX(ROUNDUP((F359+I359)/(1-G359),0),Parámetros!$B$7)</f>
        <v>299</v>
      </c>
      <c r="N359" s="12" t="n">
        <v>129.02</v>
      </c>
      <c r="O359" s="12" t="n">
        <v>52</v>
      </c>
      <c r="P359" s="13" t="n">
        <f aca="false">Parámetros!$B$6</f>
        <v>1</v>
      </c>
      <c r="Q359" s="13" t="n">
        <f aca="false">IF(AND(ISNUMBER(O359),O359-P359&gt;=Parámetros!$B$7),M359,IF(J359&lt;Parámetros!$B$13,J359,IF(K359&lt;Parámetros!$B$14,K359,IF(L359&lt;Parámetros!$B$15,L359,M359))))</f>
        <v>71</v>
      </c>
      <c r="R359" s="13" t="n">
        <f aca="false">IF(AND(ISNUMBER(O359),O359-P359&gt;=Q359),O359-P359,Q359)</f>
        <v>71</v>
      </c>
      <c r="S359" s="3" t="n">
        <f aca="false">IF(ISNUMBER(O359),R359/O359-1,"")</f>
        <v>0.365384615384615</v>
      </c>
      <c r="T359" s="13" t="n">
        <f aca="false">VLOOKUP(R359,Parámetros!$A$13:$C$16,3,TRUE())</f>
        <v>25</v>
      </c>
      <c r="U359" s="13" t="n">
        <f aca="false">IF(R359&gt;=Parámetros!$B$7,I359,0)</f>
        <v>0</v>
      </c>
      <c r="V359" s="13" t="n">
        <f aca="false">R359*(1-G359)-T359-U359</f>
        <v>35.35</v>
      </c>
      <c r="W359" s="13" t="n">
        <f aca="false">V359-F359</f>
        <v>0.100000000000001</v>
      </c>
      <c r="X359" s="2" t="s">
        <v>13563</v>
      </c>
      <c r="Y359" s="2"/>
      <c r="Z359" s="13" t="n">
        <v>40.6</v>
      </c>
      <c r="AA359" s="2" t="s">
        <v>13523</v>
      </c>
    </row>
    <row r="360" customFormat="false" ht="15" hidden="false" customHeight="false" outlineLevel="0" collapsed="false">
      <c r="A360" s="8" t="s">
        <v>4442</v>
      </c>
      <c r="B360" s="10" t="str">
        <f aca="false">'Layout Mercado Libre'!C360</f>
        <v>Redoxon Vitamina C 1 g Naranja 10 Tabletas Efervescentes</v>
      </c>
      <c r="C360" s="10" t="str">
        <f aca="false">IFERROR(LEFT('Layout Mercado Libre'!E360,FIND(" &gt; ",'Layout Mercado Libre'!E360)-1),"")</f>
        <v>Salud y Equipamiento Médico</v>
      </c>
      <c r="D360" s="12" t="n">
        <v>103.78</v>
      </c>
      <c r="E360" s="13" t="n">
        <f aca="false">Parámetros!$B$5</f>
        <v>4</v>
      </c>
      <c r="F360" s="13" t="n">
        <f aca="false">D360+E360</f>
        <v>107.78</v>
      </c>
      <c r="G360" s="3" t="n">
        <f aca="false">IF(C360="",Parámetros!$B$9,IFERROR(VLOOKUP(C360,Parámetros!$A$20:$B$23,2,FALSE()),Parámetros!$B$9))</f>
        <v>0.14</v>
      </c>
      <c r="H360" s="14" t="n">
        <v>0.14</v>
      </c>
      <c r="I360" s="12" t="n">
        <v>75</v>
      </c>
      <c r="J360" s="13" t="n">
        <f aca="false">ROUNDUP((F360+Parámetros!$C$13)/(1-G360),0)</f>
        <v>155</v>
      </c>
      <c r="K360" s="13" t="n">
        <f aca="false">ROUNDUP((F360+Parámetros!$C$14)/(1-G360),0)</f>
        <v>161</v>
      </c>
      <c r="L360" s="13" t="n">
        <f aca="false">ROUNDUP((F360+Parámetros!$C$15)/(1-G360),0)</f>
        <v>169</v>
      </c>
      <c r="M360" s="13" t="n">
        <f aca="false">MAX(ROUNDUP((F360+I360)/(1-G360),0),Parámetros!$B$7)</f>
        <v>299</v>
      </c>
      <c r="N360" s="12" t="n">
        <v>197.42</v>
      </c>
      <c r="O360" s="12" t="n">
        <v>103.36</v>
      </c>
      <c r="P360" s="13" t="n">
        <f aca="false">Parámetros!$B$6</f>
        <v>1</v>
      </c>
      <c r="Q360" s="13" t="n">
        <f aca="false">IF(AND(ISNUMBER(O360),O360-P360&gt;=Parámetros!$B$7),M360,IF(J360&lt;Parámetros!$B$13,J360,IF(K360&lt;Parámetros!$B$14,K360,IF(L360&lt;Parámetros!$B$15,L360,M360))))</f>
        <v>169</v>
      </c>
      <c r="R360" s="13" t="n">
        <f aca="false">IF(AND(ISNUMBER(O360),O360-P360&gt;=Q360),O360-P360,Q360)</f>
        <v>169</v>
      </c>
      <c r="S360" s="3" t="n">
        <f aca="false">IF(ISNUMBER(O360),R360/O360-1,"")</f>
        <v>0.635061919504644</v>
      </c>
      <c r="T360" s="13" t="n">
        <f aca="false">VLOOKUP(R360,Parámetros!$A$13:$C$16,3,TRUE())</f>
        <v>37</v>
      </c>
      <c r="U360" s="13" t="n">
        <f aca="false">IF(R360&gt;=Parámetros!$B$7,I360,0)</f>
        <v>0</v>
      </c>
      <c r="V360" s="13" t="n">
        <f aca="false">R360*(1-G360)-T360-U360</f>
        <v>108.34</v>
      </c>
      <c r="W360" s="13" t="n">
        <f aca="false">V360-F360</f>
        <v>0.560000000000002</v>
      </c>
      <c r="X360" s="2" t="s">
        <v>13533</v>
      </c>
      <c r="Y360" s="2"/>
      <c r="Z360" s="13" t="n">
        <v>109</v>
      </c>
      <c r="AA360" s="2" t="s">
        <v>13523</v>
      </c>
    </row>
    <row r="361" customFormat="false" ht="15" hidden="false" customHeight="false" outlineLevel="0" collapsed="false">
      <c r="A361" s="8" t="s">
        <v>4455</v>
      </c>
      <c r="B361" s="10" t="str">
        <f aca="false">'Layout Mercado Libre'!C361</f>
        <v>Latanoprost Solución Oftálmica 0.05 mg/ml Gotero 3 ml</v>
      </c>
      <c r="C361" s="10" t="str">
        <f aca="false">IFERROR(LEFT('Layout Mercado Libre'!E361,FIND(" &gt; ",'Layout Mercado Libre'!E361)-1),"")</f>
        <v>Salud y Equipamiento Médico</v>
      </c>
      <c r="D361" s="12" t="n">
        <v>114.71</v>
      </c>
      <c r="E361" s="13" t="n">
        <f aca="false">Parámetros!$B$5</f>
        <v>4</v>
      </c>
      <c r="F361" s="13" t="n">
        <f aca="false">D361+E361</f>
        <v>118.71</v>
      </c>
      <c r="G361" s="3" t="n">
        <f aca="false">IF(C361="",Parámetros!$B$9,IFERROR(VLOOKUP(C361,Parámetros!$A$20:$B$23,2,FALSE()),Parámetros!$B$9))</f>
        <v>0.14</v>
      </c>
      <c r="H361" s="14" t="n">
        <v>0.05</v>
      </c>
      <c r="I361" s="12" t="n">
        <v>75</v>
      </c>
      <c r="J361" s="13" t="n">
        <f aca="false">ROUNDUP((F361+Parámetros!$C$13)/(1-G361),0)</f>
        <v>168</v>
      </c>
      <c r="K361" s="13" t="n">
        <f aca="false">ROUNDUP((F361+Parámetros!$C$14)/(1-G361),0)</f>
        <v>173</v>
      </c>
      <c r="L361" s="13" t="n">
        <f aca="false">ROUNDUP((F361+Parámetros!$C$15)/(1-G361),0)</f>
        <v>182</v>
      </c>
      <c r="M361" s="13" t="n">
        <f aca="false">MAX(ROUNDUP((F361+I361)/(1-G361),0),Parámetros!$B$7)</f>
        <v>299</v>
      </c>
      <c r="N361" s="12" t="n">
        <v>235.25</v>
      </c>
      <c r="O361" s="12" t="n">
        <v>260</v>
      </c>
      <c r="P361" s="13" t="n">
        <f aca="false">Parámetros!$B$6</f>
        <v>1</v>
      </c>
      <c r="Q361" s="13" t="n">
        <f aca="false">IF(AND(ISNUMBER(O361),O361-P361&gt;=Parámetros!$B$7),M361,IF(J361&lt;Parámetros!$B$13,J361,IF(K361&lt;Parámetros!$B$14,K361,IF(L361&lt;Parámetros!$B$15,L361,M361))))</f>
        <v>182</v>
      </c>
      <c r="R361" s="13" t="n">
        <f aca="false">IF(AND(ISNUMBER(O361),O361-P361&gt;=Q361),O361-P361,Q361)</f>
        <v>259</v>
      </c>
      <c r="S361" s="3" t="n">
        <f aca="false">IF(ISNUMBER(O361),R361/O361-1,"")</f>
        <v>-0.00384615384615383</v>
      </c>
      <c r="T361" s="13" t="n">
        <f aca="false">VLOOKUP(R361,Parámetros!$A$13:$C$16,3,TRUE())</f>
        <v>37</v>
      </c>
      <c r="U361" s="13" t="n">
        <f aca="false">IF(R361&gt;=Parámetros!$B$7,I361,0)</f>
        <v>0</v>
      </c>
      <c r="V361" s="13" t="n">
        <f aca="false">R361*(1-G361)-T361-U361</f>
        <v>185.74</v>
      </c>
      <c r="W361" s="13" t="n">
        <f aca="false">V361-F361</f>
        <v>67.03</v>
      </c>
      <c r="X361" s="2" t="s">
        <v>13624</v>
      </c>
      <c r="Y361" s="2"/>
      <c r="Z361" s="13" t="n">
        <v>219</v>
      </c>
      <c r="AA361" s="2" t="s">
        <v>13552</v>
      </c>
    </row>
    <row r="362" customFormat="false" ht="15" hidden="false" customHeight="false" outlineLevel="0" collapsed="false">
      <c r="A362" s="8" t="s">
        <v>4466</v>
      </c>
      <c r="B362" s="10" t="str">
        <f aca="false">'Layout Mercado Libre'!C362</f>
        <v>Miccil Bumetanida 1 mg 20 Tabletas</v>
      </c>
      <c r="C362" s="10" t="str">
        <f aca="false">IFERROR(LEFT('Layout Mercado Libre'!E362,FIND(" &gt; ",'Layout Mercado Libre'!E362)-1),"")</f>
        <v>Salud y Equipamiento Médico</v>
      </c>
      <c r="D362" s="12" t="n">
        <v>244</v>
      </c>
      <c r="E362" s="13" t="n">
        <f aca="false">Parámetros!$B$5</f>
        <v>4</v>
      </c>
      <c r="F362" s="13" t="n">
        <f aca="false">D362+E362</f>
        <v>248</v>
      </c>
      <c r="G362" s="3" t="n">
        <f aca="false">IF(C362="",Parámetros!$B$9,IFERROR(VLOOKUP(C362,Parámetros!$A$20:$B$23,2,FALSE()),Parámetros!$B$9))</f>
        <v>0.14</v>
      </c>
      <c r="H362" s="14" t="n">
        <v>0.17</v>
      </c>
      <c r="I362" s="12" t="n">
        <v>75</v>
      </c>
      <c r="J362" s="13" t="n">
        <f aca="false">ROUNDUP((F362+Parámetros!$C$13)/(1-G362),0)</f>
        <v>318</v>
      </c>
      <c r="K362" s="13" t="n">
        <f aca="false">ROUNDUP((F362+Parámetros!$C$14)/(1-G362),0)</f>
        <v>324</v>
      </c>
      <c r="L362" s="13" t="n">
        <f aca="false">ROUNDUP((F362+Parámetros!$C$15)/(1-G362),0)</f>
        <v>332</v>
      </c>
      <c r="M362" s="13" t="n">
        <f aca="false">MAX(ROUNDUP((F362+I362)/(1-G362),0),Parámetros!$B$7)</f>
        <v>376</v>
      </c>
      <c r="N362" s="12" t="n">
        <v>450.81</v>
      </c>
      <c r="O362" s="12" t="n">
        <v>385</v>
      </c>
      <c r="P362" s="13" t="n">
        <f aca="false">Parámetros!$B$6</f>
        <v>1</v>
      </c>
      <c r="Q362" s="13" t="n">
        <f aca="false">IF(AND(ISNUMBER(O362),O362-P362&gt;=Parámetros!$B$7),M362,IF(J362&lt;Parámetros!$B$13,J362,IF(K362&lt;Parámetros!$B$14,K362,IF(L362&lt;Parámetros!$B$15,L362,M362))))</f>
        <v>376</v>
      </c>
      <c r="R362" s="13" t="n">
        <f aca="false">IF(AND(ISNUMBER(O362),O362-P362&gt;=Q362),O362-P362,Q362)</f>
        <v>384</v>
      </c>
      <c r="S362" s="3" t="n">
        <f aca="false">IF(ISNUMBER(O362),R362/O362-1,"")</f>
        <v>-0.0025974025974026</v>
      </c>
      <c r="T362" s="13" t="n">
        <f aca="false">VLOOKUP(R362,Parámetros!$A$13:$C$16,3,TRUE())</f>
        <v>0</v>
      </c>
      <c r="U362" s="13" t="n">
        <f aca="false">IF(R362&gt;=Parámetros!$B$7,I362,0)</f>
        <v>75</v>
      </c>
      <c r="V362" s="13" t="n">
        <f aca="false">R362*(1-G362)-T362-U362</f>
        <v>255.24</v>
      </c>
      <c r="W362" s="13" t="n">
        <f aca="false">V362-F362</f>
        <v>7.24000000000001</v>
      </c>
      <c r="X362" s="2" t="s">
        <v>13521</v>
      </c>
      <c r="Y362" s="2"/>
      <c r="Z362" s="13" t="n">
        <v>265</v>
      </c>
      <c r="AA362" s="2" t="s">
        <v>13523</v>
      </c>
    </row>
    <row r="363" customFormat="false" ht="15" hidden="false" customHeight="false" outlineLevel="0" collapsed="false">
      <c r="A363" s="8" t="s">
        <v>4476</v>
      </c>
      <c r="B363" s="10" t="str">
        <f aca="false">'Layout Mercado Libre'!C363</f>
        <v>Metamucil Fibra Natural Psyllium Sabor Naranja 174 g</v>
      </c>
      <c r="C363" s="10" t="str">
        <f aca="false">IFERROR(LEFT('Layout Mercado Libre'!E363,FIND(" &gt; ",'Layout Mercado Libre'!E363)-1),"")</f>
        <v>Salud y Equipamiento Médico</v>
      </c>
      <c r="D363" s="12" t="n">
        <v>258.07</v>
      </c>
      <c r="E363" s="13" t="n">
        <f aca="false">Parámetros!$B$5</f>
        <v>4</v>
      </c>
      <c r="F363" s="13" t="n">
        <f aca="false">D363+E363</f>
        <v>262.07</v>
      </c>
      <c r="G363" s="3" t="n">
        <f aca="false">IF(C363="",Parámetros!$B$9,IFERROR(VLOOKUP(C363,Parámetros!$A$20:$B$23,2,FALSE()),Parámetros!$B$9))</f>
        <v>0.14</v>
      </c>
      <c r="H363" s="14" t="n">
        <v>0.25</v>
      </c>
      <c r="I363" s="12" t="n">
        <v>75</v>
      </c>
      <c r="J363" s="13" t="n">
        <f aca="false">ROUNDUP((F363+Parámetros!$C$13)/(1-G363),0)</f>
        <v>334</v>
      </c>
      <c r="K363" s="13" t="n">
        <f aca="false">ROUNDUP((F363+Parámetros!$C$14)/(1-G363),0)</f>
        <v>340</v>
      </c>
      <c r="L363" s="13" t="n">
        <f aca="false">ROUNDUP((F363+Parámetros!$C$15)/(1-G363),0)</f>
        <v>348</v>
      </c>
      <c r="M363" s="13" t="n">
        <f aca="false">MAX(ROUNDUP((F363+I363)/(1-G363),0),Parámetros!$B$7)</f>
        <v>392</v>
      </c>
      <c r="N363" s="12" t="n">
        <v>498.77</v>
      </c>
      <c r="O363" s="12" t="n">
        <v>418</v>
      </c>
      <c r="P363" s="13" t="n">
        <f aca="false">Parámetros!$B$6</f>
        <v>1</v>
      </c>
      <c r="Q363" s="13" t="n">
        <f aca="false">IF(AND(ISNUMBER(O363),O363-P363&gt;=Parámetros!$B$7),M363,IF(J363&lt;Parámetros!$B$13,J363,IF(K363&lt;Parámetros!$B$14,K363,IF(L363&lt;Parámetros!$B$15,L363,M363))))</f>
        <v>392</v>
      </c>
      <c r="R363" s="13" t="n">
        <f aca="false">IF(AND(ISNUMBER(O363),O363-P363&gt;=Q363),O363-P363,Q363)</f>
        <v>417</v>
      </c>
      <c r="S363" s="3" t="n">
        <f aca="false">IF(ISNUMBER(O363),R363/O363-1,"")</f>
        <v>-0.00239234449760761</v>
      </c>
      <c r="T363" s="13" t="n">
        <f aca="false">VLOOKUP(R363,Parámetros!$A$13:$C$16,3,TRUE())</f>
        <v>0</v>
      </c>
      <c r="U363" s="13" t="n">
        <f aca="false">IF(R363&gt;=Parámetros!$B$7,I363,0)</f>
        <v>75</v>
      </c>
      <c r="V363" s="13" t="n">
        <f aca="false">R363*(1-G363)-T363-U363</f>
        <v>283.62</v>
      </c>
      <c r="W363" s="13" t="n">
        <f aca="false">V363-F363</f>
        <v>21.55</v>
      </c>
      <c r="X363" s="2" t="s">
        <v>13656</v>
      </c>
      <c r="Y363" s="2"/>
      <c r="Z363" s="13" t="n">
        <v>289</v>
      </c>
      <c r="AA363" s="2" t="s">
        <v>13586</v>
      </c>
    </row>
    <row r="364" customFormat="false" ht="15" hidden="false" customHeight="false" outlineLevel="0" collapsed="false">
      <c r="A364" s="8" t="s">
        <v>4488</v>
      </c>
      <c r="B364" s="10" t="str">
        <f aca="false">'Layout Mercado Libre'!C364</f>
        <v>Fluoning Levofloxacino 750 mg 7 Tabletas</v>
      </c>
      <c r="C364" s="10" t="str">
        <f aca="false">IFERROR(LEFT('Layout Mercado Libre'!E364,FIND(" &gt; ",'Layout Mercado Libre'!E364)-1),"")</f>
        <v>Salud y Equipamiento Médico</v>
      </c>
      <c r="D364" s="12" t="n">
        <v>333.02</v>
      </c>
      <c r="E364" s="13" t="n">
        <f aca="false">Parámetros!$B$5</f>
        <v>4</v>
      </c>
      <c r="F364" s="13" t="n">
        <f aca="false">D364+E364</f>
        <v>337.02</v>
      </c>
      <c r="G364" s="3" t="n">
        <f aca="false">IF(C364="",Parámetros!$B$9,IFERROR(VLOOKUP(C364,Parámetros!$A$20:$B$23,2,FALSE()),Parámetros!$B$9))</f>
        <v>0.14</v>
      </c>
      <c r="H364" s="14" t="n">
        <v>0.14</v>
      </c>
      <c r="I364" s="12" t="n">
        <v>75</v>
      </c>
      <c r="J364" s="13" t="n">
        <f aca="false">ROUNDUP((F364+Parámetros!$C$13)/(1-G364),0)</f>
        <v>421</v>
      </c>
      <c r="K364" s="13" t="n">
        <f aca="false">ROUNDUP((F364+Parámetros!$C$14)/(1-G364),0)</f>
        <v>427</v>
      </c>
      <c r="L364" s="13" t="n">
        <f aca="false">ROUNDUP((F364+Parámetros!$C$15)/(1-G364),0)</f>
        <v>435</v>
      </c>
      <c r="M364" s="13" t="n">
        <f aca="false">MAX(ROUNDUP((F364+I364)/(1-G364),0),Parámetros!$B$7)</f>
        <v>480</v>
      </c>
      <c r="N364" s="12" t="n">
        <v>758.98</v>
      </c>
      <c r="O364" s="12" t="n">
        <v>571.12</v>
      </c>
      <c r="P364" s="13" t="n">
        <f aca="false">Parámetros!$B$6</f>
        <v>1</v>
      </c>
      <c r="Q364" s="13" t="n">
        <f aca="false">IF(AND(ISNUMBER(O364),O364-P364&gt;=Parámetros!$B$7),M364,IF(J364&lt;Parámetros!$B$13,J364,IF(K364&lt;Parámetros!$B$14,K364,IF(L364&lt;Parámetros!$B$15,L364,M364))))</f>
        <v>480</v>
      </c>
      <c r="R364" s="13" t="n">
        <f aca="false">IF(AND(ISNUMBER(O364),O364-P364&gt;=Q364),O364-P364,Q364)</f>
        <v>570.12</v>
      </c>
      <c r="S364" s="3" t="n">
        <f aca="false">IF(ISNUMBER(O364),R364/O364-1,"")</f>
        <v>-0.00175094551057575</v>
      </c>
      <c r="T364" s="13" t="n">
        <f aca="false">VLOOKUP(R364,Parámetros!$A$13:$C$16,3,TRUE())</f>
        <v>0</v>
      </c>
      <c r="U364" s="13" t="n">
        <f aca="false">IF(R364&gt;=Parámetros!$B$7,I364,0)</f>
        <v>75</v>
      </c>
      <c r="V364" s="13" t="n">
        <f aca="false">R364*(1-G364)-T364-U364</f>
        <v>415.3032</v>
      </c>
      <c r="W364" s="13" t="n">
        <f aca="false">V364-F364</f>
        <v>78.2832</v>
      </c>
      <c r="X364" s="2" t="s">
        <v>13657</v>
      </c>
      <c r="Y364" s="2"/>
      <c r="Z364" s="13" t="n">
        <v>735</v>
      </c>
      <c r="AA364" s="2" t="s">
        <v>13552</v>
      </c>
    </row>
    <row r="365" customFormat="false" ht="15" hidden="false" customHeight="false" outlineLevel="0" collapsed="false">
      <c r="A365" s="8" t="s">
        <v>4500</v>
      </c>
      <c r="B365" s="10" t="str">
        <f aca="false">'Layout Mercado Libre'!C365</f>
        <v>Recoverón Granulado Ácido Acexámico 10 Sobres de 12 g</v>
      </c>
      <c r="C365" s="10" t="str">
        <f aca="false">IFERROR(LEFT('Layout Mercado Libre'!E365,FIND(" &gt; ",'Layout Mercado Libre'!E365)-1),"")</f>
        <v>Salud y Equipamiento Médico</v>
      </c>
      <c r="D365" s="12" t="n">
        <v>1046.42</v>
      </c>
      <c r="E365" s="13" t="n">
        <f aca="false">Parámetros!$B$5</f>
        <v>4</v>
      </c>
      <c r="F365" s="13" t="n">
        <f aca="false">D365+E365</f>
        <v>1050.42</v>
      </c>
      <c r="G365" s="3" t="n">
        <f aca="false">IF(C365="",Parámetros!$B$9,IFERROR(VLOOKUP(C365,Parámetros!$A$20:$B$23,2,FALSE()),Parámetros!$B$9))</f>
        <v>0.14</v>
      </c>
      <c r="H365" s="14" t="n">
        <v>0.19</v>
      </c>
      <c r="I365" s="12" t="n">
        <v>75</v>
      </c>
      <c r="J365" s="13" t="n">
        <f aca="false">ROUNDUP((F365+Parámetros!$C$13)/(1-G365),0)</f>
        <v>1251</v>
      </c>
      <c r="K365" s="13" t="n">
        <f aca="false">ROUNDUP((F365+Parámetros!$C$14)/(1-G365),0)</f>
        <v>1257</v>
      </c>
      <c r="L365" s="13" t="n">
        <f aca="false">ROUNDUP((F365+Parámetros!$C$15)/(1-G365),0)</f>
        <v>1265</v>
      </c>
      <c r="M365" s="13" t="n">
        <f aca="false">MAX(ROUNDUP((F365+I365)/(1-G365),0),Parámetros!$B$7)</f>
        <v>1309</v>
      </c>
      <c r="N365" s="12" t="n">
        <v>1694.47</v>
      </c>
      <c r="O365" s="12" t="n">
        <v>1290</v>
      </c>
      <c r="P365" s="13" t="n">
        <f aca="false">Parámetros!$B$6</f>
        <v>1</v>
      </c>
      <c r="Q365" s="13" t="n">
        <f aca="false">IF(AND(ISNUMBER(O365),O365-P365&gt;=Parámetros!$B$7),M365,IF(J365&lt;Parámetros!$B$13,J365,IF(K365&lt;Parámetros!$B$14,K365,IF(L365&lt;Parámetros!$B$15,L365,M365))))</f>
        <v>1309</v>
      </c>
      <c r="R365" s="13" t="n">
        <f aca="false">IF(AND(ISNUMBER(O365),O365-P365&gt;=Q365),O365-P365,Q365)</f>
        <v>1309</v>
      </c>
      <c r="S365" s="3" t="n">
        <f aca="false">IF(ISNUMBER(O365),R365/O365-1,"")</f>
        <v>0.0147286821705426</v>
      </c>
      <c r="T365" s="13" t="n">
        <f aca="false">VLOOKUP(R365,Parámetros!$A$13:$C$16,3,TRUE())</f>
        <v>0</v>
      </c>
      <c r="U365" s="13" t="n">
        <f aca="false">IF(R365&gt;=Parámetros!$B$7,I365,0)</f>
        <v>75</v>
      </c>
      <c r="V365" s="13" t="n">
        <f aca="false">R365*(1-G365)-T365-U365</f>
        <v>1050.74</v>
      </c>
      <c r="W365" s="13" t="n">
        <f aca="false">V365-F365</f>
        <v>0.319999999999936</v>
      </c>
      <c r="X365" s="2" t="s">
        <v>13658</v>
      </c>
      <c r="Y365" s="2"/>
      <c r="Z365" s="13" t="n">
        <v>1479.5</v>
      </c>
      <c r="AA365" s="2" t="s">
        <v>13523</v>
      </c>
    </row>
    <row r="366" customFormat="false" ht="15" hidden="false" customHeight="false" outlineLevel="0" collapsed="false">
      <c r="A366" s="8" t="s">
        <v>4514</v>
      </c>
      <c r="B366" s="10" t="str">
        <f aca="false">'Layout Mercado Libre'!C366</f>
        <v>Canesten V Clotrimazol 200 mg 3 Óvulos Vaginales</v>
      </c>
      <c r="C366" s="10" t="str">
        <f aca="false">IFERROR(LEFT('Layout Mercado Libre'!E366,FIND(" &gt; ",'Layout Mercado Libre'!E366)-1),"")</f>
        <v>Salud y Equipamiento Médico</v>
      </c>
      <c r="D366" s="12" t="n">
        <v>153.69</v>
      </c>
      <c r="E366" s="13" t="n">
        <f aca="false">Parámetros!$B$5</f>
        <v>4</v>
      </c>
      <c r="F366" s="13" t="n">
        <f aca="false">D366+E366</f>
        <v>157.69</v>
      </c>
      <c r="G366" s="3" t="n">
        <f aca="false">IF(C366="",Parámetros!$B$9,IFERROR(VLOOKUP(C366,Parámetros!$A$20:$B$23,2,FALSE()),Parámetros!$B$9))</f>
        <v>0.14</v>
      </c>
      <c r="H366" s="14" t="n">
        <v>0.13</v>
      </c>
      <c r="I366" s="12" t="n">
        <v>75</v>
      </c>
      <c r="J366" s="13" t="n">
        <f aca="false">ROUNDUP((F366+Parámetros!$C$13)/(1-G366),0)</f>
        <v>213</v>
      </c>
      <c r="K366" s="13" t="n">
        <f aca="false">ROUNDUP((F366+Parámetros!$C$14)/(1-G366),0)</f>
        <v>219</v>
      </c>
      <c r="L366" s="13" t="n">
        <f aca="false">ROUNDUP((F366+Parámetros!$C$15)/(1-G366),0)</f>
        <v>227</v>
      </c>
      <c r="M366" s="13" t="n">
        <f aca="false">MAX(ROUNDUP((F366+I366)/(1-G366),0),Parámetros!$B$7)</f>
        <v>299</v>
      </c>
      <c r="N366" s="12" t="n">
        <v>268.04</v>
      </c>
      <c r="O366" s="12" t="n">
        <v>174.96</v>
      </c>
      <c r="P366" s="13" t="n">
        <f aca="false">Parámetros!$B$6</f>
        <v>1</v>
      </c>
      <c r="Q366" s="13" t="n">
        <f aca="false">IF(AND(ISNUMBER(O366),O366-P366&gt;=Parámetros!$B$7),M366,IF(J366&lt;Parámetros!$B$13,J366,IF(K366&lt;Parámetros!$B$14,K366,IF(L366&lt;Parámetros!$B$15,L366,M366))))</f>
        <v>227</v>
      </c>
      <c r="R366" s="13" t="n">
        <f aca="false">IF(AND(ISNUMBER(O366),O366-P366&gt;=Q366),O366-P366,Q366)</f>
        <v>227</v>
      </c>
      <c r="S366" s="3" t="n">
        <f aca="false">IF(ISNUMBER(O366),R366/O366-1,"")</f>
        <v>0.297439414723365</v>
      </c>
      <c r="T366" s="13" t="n">
        <f aca="false">VLOOKUP(R366,Parámetros!$A$13:$C$16,3,TRUE())</f>
        <v>37</v>
      </c>
      <c r="U366" s="13" t="n">
        <f aca="false">IF(R366&gt;=Parámetros!$B$7,I366,0)</f>
        <v>0</v>
      </c>
      <c r="V366" s="13" t="n">
        <f aca="false">R366*(1-G366)-T366-U366</f>
        <v>158.22</v>
      </c>
      <c r="W366" s="13" t="n">
        <f aca="false">V366-F366</f>
        <v>0.530000000000001</v>
      </c>
      <c r="X366" s="2" t="s">
        <v>13659</v>
      </c>
      <c r="Y366" s="2"/>
      <c r="Z366" s="13" t="n">
        <v>179</v>
      </c>
      <c r="AA366" s="2" t="s">
        <v>13512</v>
      </c>
    </row>
    <row r="367" customFormat="false" ht="15" hidden="false" customHeight="false" outlineLevel="0" collapsed="false">
      <c r="A367" s="8" t="s">
        <v>4525</v>
      </c>
      <c r="B367" s="10" t="str">
        <f aca="false">'Layout Mercado Libre'!C367</f>
        <v>Alcohol Etílico Dibar 71.5° G.L. 1 l Caja con 12 Piezas</v>
      </c>
      <c r="C367" s="10" t="str">
        <f aca="false">IFERROR(LEFT('Layout Mercado Libre'!E367,FIND(" &gt; ",'Layout Mercado Libre'!E367)-1),"")</f>
        <v>Salud y Equipamiento Médico</v>
      </c>
      <c r="D367" s="12" t="n">
        <v>406.72</v>
      </c>
      <c r="E367" s="13" t="n">
        <f aca="false">Parámetros!$B$5</f>
        <v>4</v>
      </c>
      <c r="F367" s="13" t="n">
        <f aca="false">D367+E367</f>
        <v>410.72</v>
      </c>
      <c r="G367" s="3" t="n">
        <f aca="false">IF(C367="",Parámetros!$B$9,IFERROR(VLOOKUP(C367,Parámetros!$A$20:$B$23,2,FALSE()),Parámetros!$B$9))</f>
        <v>0.14</v>
      </c>
      <c r="H367" s="14" t="n">
        <v>14.54</v>
      </c>
      <c r="I367" s="12" t="n">
        <v>150</v>
      </c>
      <c r="J367" s="13" t="n">
        <f aca="false">ROUNDUP((F367+Parámetros!$C$13)/(1-G367),0)</f>
        <v>507</v>
      </c>
      <c r="K367" s="13" t="n">
        <f aca="false">ROUNDUP((F367+Parámetros!$C$14)/(1-G367),0)</f>
        <v>513</v>
      </c>
      <c r="L367" s="13" t="n">
        <f aca="false">ROUNDUP((F367+Parámetros!$C$15)/(1-G367),0)</f>
        <v>521</v>
      </c>
      <c r="M367" s="13" t="n">
        <f aca="false">MAX(ROUNDUP((F367+I367)/(1-G367),0),Parámetros!$B$7)</f>
        <v>652</v>
      </c>
      <c r="N367" s="12"/>
      <c r="O367" s="12"/>
      <c r="P367" s="13" t="n">
        <f aca="false">Parámetros!$B$6</f>
        <v>1</v>
      </c>
      <c r="Q367" s="13" t="n">
        <f aca="false">IF(AND(ISNUMBER(O367),O367-P367&gt;=Parámetros!$B$7),M367,IF(J367&lt;Parámetros!$B$13,J367,IF(K367&lt;Parámetros!$B$14,K367,IF(L367&lt;Parámetros!$B$15,L367,M367))))</f>
        <v>652</v>
      </c>
      <c r="R367" s="13" t="n">
        <f aca="false">IF(AND(ISNUMBER(O367),O367-P367&gt;=Q367),O367-P367,Q367)</f>
        <v>652</v>
      </c>
      <c r="S367" s="3" t="str">
        <f aca="false">IF(ISNUMBER(O367),R367/O367-1,"")</f>
        <v/>
      </c>
      <c r="T367" s="13" t="n">
        <f aca="false">VLOOKUP(R367,Parámetros!$A$13:$C$16,3,TRUE())</f>
        <v>0</v>
      </c>
      <c r="U367" s="13" t="n">
        <f aca="false">IF(R367&gt;=Parámetros!$B$7,I367,0)</f>
        <v>150</v>
      </c>
      <c r="V367" s="13" t="n">
        <f aca="false">R367*(1-G367)-T367-U367</f>
        <v>410.72</v>
      </c>
      <c r="W367" s="13" t="n">
        <f aca="false">V367-F367</f>
        <v>0</v>
      </c>
      <c r="X367" s="2" t="s">
        <v>13589</v>
      </c>
      <c r="Y367" s="2"/>
      <c r="Z367" s="13"/>
      <c r="AA367" s="2"/>
    </row>
    <row r="368" customFormat="false" ht="15" hidden="false" customHeight="false" outlineLevel="0" collapsed="false">
      <c r="A368" s="8" t="s">
        <v>4535</v>
      </c>
      <c r="B368" s="10" t="str">
        <f aca="false">'Layout Mercado Libre'!C368</f>
        <v>Jarabe Histiacil FAM Adulto Sabor Fresa 140 ml</v>
      </c>
      <c r="C368" s="10" t="str">
        <f aca="false">IFERROR(LEFT('Layout Mercado Libre'!E368,FIND(" &gt; ",'Layout Mercado Libre'!E368)-1),"")</f>
        <v>Salud y Equipamiento Médico</v>
      </c>
      <c r="D368" s="12" t="n">
        <v>125.2</v>
      </c>
      <c r="E368" s="13" t="n">
        <f aca="false">Parámetros!$B$5</f>
        <v>4</v>
      </c>
      <c r="F368" s="13" t="n">
        <f aca="false">D368+E368</f>
        <v>129.2</v>
      </c>
      <c r="G368" s="3" t="n">
        <f aca="false">IF(C368="",Parámetros!$B$9,IFERROR(VLOOKUP(C368,Parámetros!$A$20:$B$23,2,FALSE()),Parámetros!$B$9))</f>
        <v>0.14</v>
      </c>
      <c r="H368" s="14" t="n">
        <v>0.22</v>
      </c>
      <c r="I368" s="12" t="n">
        <v>75</v>
      </c>
      <c r="J368" s="13" t="n">
        <f aca="false">ROUNDUP((F368+Parámetros!$C$13)/(1-G368),0)</f>
        <v>180</v>
      </c>
      <c r="K368" s="13" t="n">
        <f aca="false">ROUNDUP((F368+Parámetros!$C$14)/(1-G368),0)</f>
        <v>186</v>
      </c>
      <c r="L368" s="13" t="n">
        <f aca="false">ROUNDUP((F368+Parámetros!$C$15)/(1-G368),0)</f>
        <v>194</v>
      </c>
      <c r="M368" s="13" t="n">
        <f aca="false">MAX(ROUNDUP((F368+I368)/(1-G368),0),Parámetros!$B$7)</f>
        <v>299</v>
      </c>
      <c r="N368" s="12" t="n">
        <v>199.76</v>
      </c>
      <c r="O368" s="12" t="n">
        <v>150.35</v>
      </c>
      <c r="P368" s="13" t="n">
        <f aca="false">Parámetros!$B$6</f>
        <v>1</v>
      </c>
      <c r="Q368" s="13" t="n">
        <f aca="false">IF(AND(ISNUMBER(O368),O368-P368&gt;=Parámetros!$B$7),M368,IF(J368&lt;Parámetros!$B$13,J368,IF(K368&lt;Parámetros!$B$14,K368,IF(L368&lt;Parámetros!$B$15,L368,M368))))</f>
        <v>194</v>
      </c>
      <c r="R368" s="13" t="n">
        <f aca="false">IF(AND(ISNUMBER(O368),O368-P368&gt;=Q368),O368-P368,Q368)</f>
        <v>194</v>
      </c>
      <c r="S368" s="3" t="n">
        <f aca="false">IF(ISNUMBER(O368),R368/O368-1,"")</f>
        <v>0.290322580645161</v>
      </c>
      <c r="T368" s="13" t="n">
        <f aca="false">VLOOKUP(R368,Parámetros!$A$13:$C$16,3,TRUE())</f>
        <v>37</v>
      </c>
      <c r="U368" s="13" t="n">
        <f aca="false">IF(R368&gt;=Parámetros!$B$7,I368,0)</f>
        <v>0</v>
      </c>
      <c r="V368" s="13" t="n">
        <f aca="false">R368*(1-G368)-T368-U368</f>
        <v>129.84</v>
      </c>
      <c r="W368" s="13" t="n">
        <f aca="false">V368-F368</f>
        <v>0.640000000000015</v>
      </c>
      <c r="X368" s="2" t="s">
        <v>13572</v>
      </c>
      <c r="Y368" s="2"/>
      <c r="Z368" s="13" t="n">
        <v>170</v>
      </c>
      <c r="AA368" s="2" t="s">
        <v>13523</v>
      </c>
    </row>
    <row r="369" customFormat="false" ht="15" hidden="false" customHeight="false" outlineLevel="0" collapsed="false">
      <c r="A369" s="8" t="s">
        <v>4547</v>
      </c>
      <c r="B369" s="10" t="str">
        <f aca="false">'Layout Mercado Libre'!C369</f>
        <v>Ampliron Amoxicilina 750 mg 12 Comprimidos</v>
      </c>
      <c r="C369" s="10" t="str">
        <f aca="false">IFERROR(LEFT('Layout Mercado Libre'!E369,FIND(" &gt; ",'Layout Mercado Libre'!E369)-1),"")</f>
        <v>Salud y Equipamiento Médico</v>
      </c>
      <c r="D369" s="12" t="n">
        <v>195.6</v>
      </c>
      <c r="E369" s="13" t="n">
        <f aca="false">Parámetros!$B$5</f>
        <v>4</v>
      </c>
      <c r="F369" s="13" t="n">
        <f aca="false">D369+E369</f>
        <v>199.6</v>
      </c>
      <c r="G369" s="3" t="n">
        <f aca="false">IF(C369="",Parámetros!$B$9,IFERROR(VLOOKUP(C369,Parámetros!$A$20:$B$23,2,FALSE()),Parámetros!$B$9))</f>
        <v>0.14</v>
      </c>
      <c r="H369" s="14" t="n">
        <v>0.15</v>
      </c>
      <c r="I369" s="12" t="n">
        <v>75</v>
      </c>
      <c r="J369" s="13" t="n">
        <f aca="false">ROUNDUP((F369+Parámetros!$C$13)/(1-G369),0)</f>
        <v>262</v>
      </c>
      <c r="K369" s="13" t="n">
        <f aca="false">ROUNDUP((F369+Parámetros!$C$14)/(1-G369),0)</f>
        <v>267</v>
      </c>
      <c r="L369" s="13" t="n">
        <f aca="false">ROUNDUP((F369+Parámetros!$C$15)/(1-G369),0)</f>
        <v>276</v>
      </c>
      <c r="M369" s="13" t="n">
        <f aca="false">MAX(ROUNDUP((F369+I369)/(1-G369),0),Parámetros!$B$7)</f>
        <v>320</v>
      </c>
      <c r="N369" s="12" t="n">
        <v>561.68</v>
      </c>
      <c r="O369" s="12" t="n">
        <v>430</v>
      </c>
      <c r="P369" s="13" t="n">
        <f aca="false">Parámetros!$B$6</f>
        <v>1</v>
      </c>
      <c r="Q369" s="13" t="n">
        <f aca="false">IF(AND(ISNUMBER(O369),O369-P369&gt;=Parámetros!$B$7),M369,IF(J369&lt;Parámetros!$B$13,J369,IF(K369&lt;Parámetros!$B$14,K369,IF(L369&lt;Parámetros!$B$15,L369,M369))))</f>
        <v>320</v>
      </c>
      <c r="R369" s="13" t="n">
        <f aca="false">IF(AND(ISNUMBER(O369),O369-P369&gt;=Q369),O369-P369,Q369)</f>
        <v>429</v>
      </c>
      <c r="S369" s="3" t="n">
        <f aca="false">IF(ISNUMBER(O369),R369/O369-1,"")</f>
        <v>-0.00232558139534889</v>
      </c>
      <c r="T369" s="13" t="n">
        <f aca="false">VLOOKUP(R369,Parámetros!$A$13:$C$16,3,TRUE())</f>
        <v>0</v>
      </c>
      <c r="U369" s="13" t="n">
        <f aca="false">IF(R369&gt;=Parámetros!$B$7,I369,0)</f>
        <v>75</v>
      </c>
      <c r="V369" s="13" t="n">
        <f aca="false">R369*(1-G369)-T369-U369</f>
        <v>293.94</v>
      </c>
      <c r="W369" s="13" t="n">
        <f aca="false">V369-F369</f>
        <v>94.34</v>
      </c>
      <c r="X369" s="2" t="s">
        <v>13652</v>
      </c>
      <c r="Y369" s="2"/>
      <c r="Z369" s="13" t="n">
        <v>375.5</v>
      </c>
      <c r="AA369" s="2" t="s">
        <v>13523</v>
      </c>
    </row>
    <row r="370" customFormat="false" ht="15" hidden="false" customHeight="false" outlineLevel="0" collapsed="false">
      <c r="A370" s="8" t="s">
        <v>4558</v>
      </c>
      <c r="B370" s="10" t="str">
        <f aca="false">'Layout Mercado Libre'!C370</f>
        <v>Dorixina Forte Clonixinato de Lisina 250 mg 20 Comprimidos</v>
      </c>
      <c r="C370" s="10" t="str">
        <f aca="false">IFERROR(LEFT('Layout Mercado Libre'!E370,FIND(" &gt; ",'Layout Mercado Libre'!E370)-1),"")</f>
        <v>Salud y Equipamiento Médico</v>
      </c>
      <c r="D370" s="12" t="n">
        <v>239.4</v>
      </c>
      <c r="E370" s="13" t="n">
        <f aca="false">Parámetros!$B$5</f>
        <v>4</v>
      </c>
      <c r="F370" s="13" t="n">
        <f aca="false">D370+E370</f>
        <v>243.4</v>
      </c>
      <c r="G370" s="3" t="n">
        <f aca="false">IF(C370="",Parámetros!$B$9,IFERROR(VLOOKUP(C370,Parámetros!$A$20:$B$23,2,FALSE()),Parámetros!$B$9))</f>
        <v>0.14</v>
      </c>
      <c r="H370" s="14" t="n">
        <v>0.17</v>
      </c>
      <c r="I370" s="12" t="n">
        <v>75</v>
      </c>
      <c r="J370" s="13" t="n">
        <f aca="false">ROUNDUP((F370+Parámetros!$C$13)/(1-G370),0)</f>
        <v>313</v>
      </c>
      <c r="K370" s="13" t="n">
        <f aca="false">ROUNDUP((F370+Parámetros!$C$14)/(1-G370),0)</f>
        <v>318</v>
      </c>
      <c r="L370" s="13" t="n">
        <f aca="false">ROUNDUP((F370+Parámetros!$C$15)/(1-G370),0)</f>
        <v>327</v>
      </c>
      <c r="M370" s="13" t="n">
        <f aca="false">MAX(ROUNDUP((F370+I370)/(1-G370),0),Parámetros!$B$7)</f>
        <v>371</v>
      </c>
      <c r="N370" s="12" t="n">
        <v>605</v>
      </c>
      <c r="O370" s="12" t="n">
        <v>599</v>
      </c>
      <c r="P370" s="13" t="n">
        <f aca="false">Parámetros!$B$6</f>
        <v>1</v>
      </c>
      <c r="Q370" s="13" t="n">
        <f aca="false">IF(AND(ISNUMBER(O370),O370-P370&gt;=Parámetros!$B$7),M370,IF(J370&lt;Parámetros!$B$13,J370,IF(K370&lt;Parámetros!$B$14,K370,IF(L370&lt;Parámetros!$B$15,L370,M370))))</f>
        <v>371</v>
      </c>
      <c r="R370" s="13" t="n">
        <f aca="false">IF(AND(ISNUMBER(O370),O370-P370&gt;=Q370),O370-P370,Q370)</f>
        <v>598</v>
      </c>
      <c r="S370" s="3" t="n">
        <f aca="false">IF(ISNUMBER(O370),R370/O370-1,"")</f>
        <v>-0.001669449081803</v>
      </c>
      <c r="T370" s="13" t="n">
        <f aca="false">VLOOKUP(R370,Parámetros!$A$13:$C$16,3,TRUE())</f>
        <v>0</v>
      </c>
      <c r="U370" s="13" t="n">
        <f aca="false">IF(R370&gt;=Parámetros!$B$7,I370,0)</f>
        <v>75</v>
      </c>
      <c r="V370" s="13" t="n">
        <f aca="false">R370*(1-G370)-T370-U370</f>
        <v>439.28</v>
      </c>
      <c r="W370" s="13" t="n">
        <f aca="false">V370-F370</f>
        <v>195.88</v>
      </c>
      <c r="X370" s="2" t="s">
        <v>13622</v>
      </c>
      <c r="Y370" s="2"/>
      <c r="Z370" s="13"/>
      <c r="AA370" s="2"/>
    </row>
    <row r="371" customFormat="false" ht="15" hidden="false" customHeight="false" outlineLevel="0" collapsed="false">
      <c r="A371" s="8" t="s">
        <v>4570</v>
      </c>
      <c r="B371" s="10" t="str">
        <f aca="false">'Layout Mercado Libre'!C371</f>
        <v>Sal de Uvas Picot Antiácido Efervescente 50 Sobres de 5 g</v>
      </c>
      <c r="C371" s="10" t="str">
        <f aca="false">IFERROR(LEFT('Layout Mercado Libre'!E371,FIND(" &gt; ",'Layout Mercado Libre'!E371)-1),"")</f>
        <v>Salud y Equipamiento Médico</v>
      </c>
      <c r="D371" s="12" t="n">
        <v>156.58</v>
      </c>
      <c r="E371" s="13" t="n">
        <f aca="false">Parámetros!$B$5</f>
        <v>4</v>
      </c>
      <c r="F371" s="13" t="n">
        <f aca="false">D371+E371</f>
        <v>160.58</v>
      </c>
      <c r="G371" s="3" t="n">
        <f aca="false">IF(C371="",Parámetros!$B$9,IFERROR(VLOOKUP(C371,Parámetros!$A$20:$B$23,2,FALSE()),Parámetros!$B$9))</f>
        <v>0.14</v>
      </c>
      <c r="H371" s="14" t="n">
        <v>0.34</v>
      </c>
      <c r="I371" s="12" t="n">
        <v>75</v>
      </c>
      <c r="J371" s="13" t="n">
        <f aca="false">ROUNDUP((F371+Parámetros!$C$13)/(1-G371),0)</f>
        <v>216</v>
      </c>
      <c r="K371" s="13" t="n">
        <f aca="false">ROUNDUP((F371+Parámetros!$C$14)/(1-G371),0)</f>
        <v>222</v>
      </c>
      <c r="L371" s="13" t="n">
        <f aca="false">ROUNDUP((F371+Parámetros!$C$15)/(1-G371),0)</f>
        <v>230</v>
      </c>
      <c r="M371" s="13" t="n">
        <f aca="false">MAX(ROUNDUP((F371+I371)/(1-G371),0),Parámetros!$B$7)</f>
        <v>299</v>
      </c>
      <c r="N371" s="12" t="n">
        <v>312.27</v>
      </c>
      <c r="O371" s="12" t="n">
        <v>251.01</v>
      </c>
      <c r="P371" s="13" t="n">
        <f aca="false">Parámetros!$B$6</f>
        <v>1</v>
      </c>
      <c r="Q371" s="13" t="n">
        <f aca="false">IF(AND(ISNUMBER(O371),O371-P371&gt;=Parámetros!$B$7),M371,IF(J371&lt;Parámetros!$B$13,J371,IF(K371&lt;Parámetros!$B$14,K371,IF(L371&lt;Parámetros!$B$15,L371,M371))))</f>
        <v>230</v>
      </c>
      <c r="R371" s="13" t="n">
        <f aca="false">IF(AND(ISNUMBER(O371),O371-P371&gt;=Q371),O371-P371,Q371)</f>
        <v>250.01</v>
      </c>
      <c r="S371" s="3" t="n">
        <f aca="false">IF(ISNUMBER(O371),R371/O371-1,"")</f>
        <v>-0.00398390502370427</v>
      </c>
      <c r="T371" s="13" t="n">
        <f aca="false">VLOOKUP(R371,Parámetros!$A$13:$C$16,3,TRUE())</f>
        <v>37</v>
      </c>
      <c r="U371" s="13" t="n">
        <f aca="false">IF(R371&gt;=Parámetros!$B$7,I371,0)</f>
        <v>0</v>
      </c>
      <c r="V371" s="13" t="n">
        <f aca="false">R371*(1-G371)-T371-U371</f>
        <v>178.0086</v>
      </c>
      <c r="W371" s="13" t="n">
        <f aca="false">V371-F371</f>
        <v>17.4286</v>
      </c>
      <c r="X371" s="2" t="s">
        <v>13660</v>
      </c>
      <c r="Y371" s="2"/>
      <c r="Z371" s="13" t="n">
        <v>229</v>
      </c>
      <c r="AA371" s="2" t="s">
        <v>13526</v>
      </c>
    </row>
    <row r="372" customFormat="false" ht="15" hidden="false" customHeight="false" outlineLevel="0" collapsed="false">
      <c r="A372" s="8" t="s">
        <v>4579</v>
      </c>
      <c r="B372" s="10" t="str">
        <f aca="false">'Layout Mercado Libre'!C372</f>
        <v>Norflex Plus Paracetamol Orfenadrina 450/35 mg 50 Tabletas</v>
      </c>
      <c r="C372" s="10" t="str">
        <f aca="false">IFERROR(LEFT('Layout Mercado Libre'!E372,FIND(" &gt; ",'Layout Mercado Libre'!E372)-1),"")</f>
        <v>Salud y Equipamiento Médico</v>
      </c>
      <c r="D372" s="12" t="n">
        <v>489.47</v>
      </c>
      <c r="E372" s="13" t="n">
        <f aca="false">Parámetros!$B$5</f>
        <v>4</v>
      </c>
      <c r="F372" s="13" t="n">
        <f aca="false">D372+E372</f>
        <v>493.47</v>
      </c>
      <c r="G372" s="3" t="n">
        <f aca="false">IF(C372="",Parámetros!$B$9,IFERROR(VLOOKUP(C372,Parámetros!$A$20:$B$23,2,FALSE()),Parámetros!$B$9))</f>
        <v>0.14</v>
      </c>
      <c r="H372" s="14" t="n">
        <v>0.23</v>
      </c>
      <c r="I372" s="12" t="n">
        <v>75</v>
      </c>
      <c r="J372" s="13" t="n">
        <f aca="false">ROUNDUP((F372+Parámetros!$C$13)/(1-G372),0)</f>
        <v>603</v>
      </c>
      <c r="K372" s="13" t="n">
        <f aca="false">ROUNDUP((F372+Parámetros!$C$14)/(1-G372),0)</f>
        <v>609</v>
      </c>
      <c r="L372" s="13" t="n">
        <f aca="false">ROUNDUP((F372+Parámetros!$C$15)/(1-G372),0)</f>
        <v>617</v>
      </c>
      <c r="M372" s="13" t="n">
        <f aca="false">MAX(ROUNDUP((F372+I372)/(1-G372),0),Parámetros!$B$7)</f>
        <v>662</v>
      </c>
      <c r="N372" s="12" t="n">
        <v>686.99</v>
      </c>
      <c r="O372" s="12" t="n">
        <v>499</v>
      </c>
      <c r="P372" s="13" t="n">
        <f aca="false">Parámetros!$B$6</f>
        <v>1</v>
      </c>
      <c r="Q372" s="13" t="n">
        <f aca="false">IF(AND(ISNUMBER(O372),O372-P372&gt;=Parámetros!$B$7),M372,IF(J372&lt;Parámetros!$B$13,J372,IF(K372&lt;Parámetros!$B$14,K372,IF(L372&lt;Parámetros!$B$15,L372,M372))))</f>
        <v>662</v>
      </c>
      <c r="R372" s="13" t="n">
        <f aca="false">IF(AND(ISNUMBER(O372),O372-P372&gt;=Q372),O372-P372,Q372)</f>
        <v>662</v>
      </c>
      <c r="S372" s="3" t="n">
        <f aca="false">IF(ISNUMBER(O372),R372/O372-1,"")</f>
        <v>0.326653306613226</v>
      </c>
      <c r="T372" s="13" t="n">
        <f aca="false">VLOOKUP(R372,Parámetros!$A$13:$C$16,3,TRUE())</f>
        <v>0</v>
      </c>
      <c r="U372" s="13" t="n">
        <f aca="false">IF(R372&gt;=Parámetros!$B$7,I372,0)</f>
        <v>75</v>
      </c>
      <c r="V372" s="13" t="n">
        <f aca="false">R372*(1-G372)-T372-U372</f>
        <v>494.32</v>
      </c>
      <c r="W372" s="13" t="n">
        <f aca="false">V372-F372</f>
        <v>0.849999999999909</v>
      </c>
      <c r="X372" s="2" t="s">
        <v>13567</v>
      </c>
      <c r="Y372" s="2"/>
      <c r="Z372" s="13" t="n">
        <v>700.5</v>
      </c>
      <c r="AA372" s="2" t="s">
        <v>13523</v>
      </c>
    </row>
    <row r="373" customFormat="false" ht="15" hidden="false" customHeight="false" outlineLevel="0" collapsed="false">
      <c r="A373" s="8" t="s">
        <v>4590</v>
      </c>
      <c r="B373" s="10" t="str">
        <f aca="false">'Layout Mercado Libre'!C373</f>
        <v>Koptin Azitromicina 500 mg 3 Tabletas</v>
      </c>
      <c r="C373" s="10" t="str">
        <f aca="false">IFERROR(LEFT('Layout Mercado Libre'!E373,FIND(" &gt; ",'Layout Mercado Libre'!E373)-1),"")</f>
        <v>Salud y Equipamiento Médico</v>
      </c>
      <c r="D373" s="12" t="n">
        <v>387.24</v>
      </c>
      <c r="E373" s="13" t="n">
        <f aca="false">Parámetros!$B$5</f>
        <v>4</v>
      </c>
      <c r="F373" s="13" t="n">
        <f aca="false">D373+E373</f>
        <v>391.24</v>
      </c>
      <c r="G373" s="3" t="n">
        <f aca="false">IF(C373="",Parámetros!$B$9,IFERROR(VLOOKUP(C373,Parámetros!$A$20:$B$23,2,FALSE()),Parámetros!$B$9))</f>
        <v>0.14</v>
      </c>
      <c r="H373" s="14" t="n">
        <v>0.13</v>
      </c>
      <c r="I373" s="12" t="n">
        <v>75</v>
      </c>
      <c r="J373" s="13" t="n">
        <f aca="false">ROUNDUP((F373+Parámetros!$C$13)/(1-G373),0)</f>
        <v>484</v>
      </c>
      <c r="K373" s="13" t="n">
        <f aca="false">ROUNDUP((F373+Parámetros!$C$14)/(1-G373),0)</f>
        <v>490</v>
      </c>
      <c r="L373" s="13" t="n">
        <f aca="false">ROUNDUP((F373+Parámetros!$C$15)/(1-G373),0)</f>
        <v>498</v>
      </c>
      <c r="M373" s="13" t="n">
        <f aca="false">MAX(ROUNDUP((F373+I373)/(1-G373),0),Parámetros!$B$7)</f>
        <v>543</v>
      </c>
      <c r="N373" s="12" t="n">
        <v>683.57</v>
      </c>
      <c r="O373" s="12" t="n">
        <v>550</v>
      </c>
      <c r="P373" s="13" t="n">
        <f aca="false">Parámetros!$B$6</f>
        <v>1</v>
      </c>
      <c r="Q373" s="13" t="n">
        <f aca="false">IF(AND(ISNUMBER(O373),O373-P373&gt;=Parámetros!$B$7),M373,IF(J373&lt;Parámetros!$B$13,J373,IF(K373&lt;Parámetros!$B$14,K373,IF(L373&lt;Parámetros!$B$15,L373,M373))))</f>
        <v>543</v>
      </c>
      <c r="R373" s="13" t="n">
        <f aca="false">IF(AND(ISNUMBER(O373),O373-P373&gt;=Q373),O373-P373,Q373)</f>
        <v>549</v>
      </c>
      <c r="S373" s="3" t="n">
        <f aca="false">IF(ISNUMBER(O373),R373/O373-1,"")</f>
        <v>-0.00181818181818183</v>
      </c>
      <c r="T373" s="13" t="n">
        <f aca="false">VLOOKUP(R373,Parámetros!$A$13:$C$16,3,TRUE())</f>
        <v>0</v>
      </c>
      <c r="U373" s="13" t="n">
        <f aca="false">IF(R373&gt;=Parámetros!$B$7,I373,0)</f>
        <v>75</v>
      </c>
      <c r="V373" s="13" t="n">
        <f aca="false">R373*(1-G373)-T373-U373</f>
        <v>397.14</v>
      </c>
      <c r="W373" s="13" t="n">
        <f aca="false">V373-F373</f>
        <v>5.89999999999998</v>
      </c>
      <c r="X373" s="2" t="s">
        <v>13661</v>
      </c>
      <c r="Y373" s="2"/>
      <c r="Z373" s="13" t="n">
        <v>531</v>
      </c>
      <c r="AA373" s="2" t="s">
        <v>13552</v>
      </c>
    </row>
    <row r="374" customFormat="false" ht="15" hidden="false" customHeight="false" outlineLevel="0" collapsed="false">
      <c r="A374" s="8" t="s">
        <v>4600</v>
      </c>
      <c r="B374" s="10" t="str">
        <f aca="false">'Layout Mercado Libre'!C374</f>
        <v>Calzón Tena Pants Maxi Protect Ch/M Unisex 13 Piezas</v>
      </c>
      <c r="C374" s="10" t="str">
        <f aca="false">IFERROR(LEFT('Layout Mercado Libre'!E374,FIND(" &gt; ",'Layout Mercado Libre'!E374)-1),"")</f>
        <v>Salud y Equipamiento Médico</v>
      </c>
      <c r="D374" s="12" t="n">
        <v>144.77</v>
      </c>
      <c r="E374" s="13" t="n">
        <f aca="false">Parámetros!$B$5</f>
        <v>4</v>
      </c>
      <c r="F374" s="13" t="n">
        <f aca="false">D374+E374</f>
        <v>148.77</v>
      </c>
      <c r="G374" s="3" t="n">
        <f aca="false">IF(C374="",Parámetros!$B$9,IFERROR(VLOOKUP(C374,Parámetros!$A$20:$B$23,2,FALSE()),Parámetros!$B$9))</f>
        <v>0.14</v>
      </c>
      <c r="H374" s="14" t="n">
        <v>0.23</v>
      </c>
      <c r="I374" s="12" t="n">
        <v>75</v>
      </c>
      <c r="J374" s="13" t="n">
        <f aca="false">ROUNDUP((F374+Parámetros!$C$13)/(1-G374),0)</f>
        <v>203</v>
      </c>
      <c r="K374" s="13" t="n">
        <f aca="false">ROUNDUP((F374+Parámetros!$C$14)/(1-G374),0)</f>
        <v>208</v>
      </c>
      <c r="L374" s="13" t="n">
        <f aca="false">ROUNDUP((F374+Parámetros!$C$15)/(1-G374),0)</f>
        <v>217</v>
      </c>
      <c r="M374" s="13" t="n">
        <f aca="false">MAX(ROUNDUP((F374+I374)/(1-G374),0),Parámetros!$B$7)</f>
        <v>299</v>
      </c>
      <c r="N374" s="12" t="n">
        <v>234.11</v>
      </c>
      <c r="O374" s="12" t="n">
        <v>172.42</v>
      </c>
      <c r="P374" s="13" t="n">
        <f aca="false">Parámetros!$B$6</f>
        <v>1</v>
      </c>
      <c r="Q374" s="13" t="n">
        <f aca="false">IF(AND(ISNUMBER(O374),O374-P374&gt;=Parámetros!$B$7),M374,IF(J374&lt;Parámetros!$B$13,J374,IF(K374&lt;Parámetros!$B$14,K374,IF(L374&lt;Parámetros!$B$15,L374,M374))))</f>
        <v>217</v>
      </c>
      <c r="R374" s="13" t="n">
        <f aca="false">IF(AND(ISNUMBER(O374),O374-P374&gt;=Q374),O374-P374,Q374)</f>
        <v>217</v>
      </c>
      <c r="S374" s="3" t="n">
        <f aca="false">IF(ISNUMBER(O374),R374/O374-1,"")</f>
        <v>0.258554692031087</v>
      </c>
      <c r="T374" s="13" t="n">
        <f aca="false">VLOOKUP(R374,Parámetros!$A$13:$C$16,3,TRUE())</f>
        <v>37</v>
      </c>
      <c r="U374" s="13" t="n">
        <f aca="false">IF(R374&gt;=Parámetros!$B$7,I374,0)</f>
        <v>0</v>
      </c>
      <c r="V374" s="13" t="n">
        <f aca="false">R374*(1-G374)-T374-U374</f>
        <v>149.62</v>
      </c>
      <c r="W374" s="13" t="n">
        <f aca="false">V374-F374</f>
        <v>0.849999999999994</v>
      </c>
      <c r="X374" s="2" t="s">
        <v>13662</v>
      </c>
      <c r="Y374" s="2"/>
      <c r="Z374" s="13" t="n">
        <v>204</v>
      </c>
      <c r="AA374" s="2" t="s">
        <v>13526</v>
      </c>
    </row>
    <row r="375" customFormat="false" ht="15" hidden="false" customHeight="false" outlineLevel="0" collapsed="false">
      <c r="A375" s="8" t="s">
        <v>4612</v>
      </c>
      <c r="B375" s="10" t="str">
        <f aca="false">'Layout Mercado Libre'!C375</f>
        <v>Lurmivi Tinidazol Clindamicina Fluconazol 4 Tabletas</v>
      </c>
      <c r="C375" s="10" t="str">
        <f aca="false">IFERROR(LEFT('Layout Mercado Libre'!E375,FIND(" &gt; ",'Layout Mercado Libre'!E375)-1),"")</f>
        <v>Salud y Equipamiento Médico</v>
      </c>
      <c r="D375" s="12" t="n">
        <v>701.5</v>
      </c>
      <c r="E375" s="13" t="n">
        <f aca="false">Parámetros!$B$5</f>
        <v>4</v>
      </c>
      <c r="F375" s="13" t="n">
        <f aca="false">D375+E375</f>
        <v>705.5</v>
      </c>
      <c r="G375" s="3" t="n">
        <f aca="false">IF(C375="",Parámetros!$B$9,IFERROR(VLOOKUP(C375,Parámetros!$A$20:$B$23,2,FALSE()),Parámetros!$B$9))</f>
        <v>0.14</v>
      </c>
      <c r="H375" s="14" t="n">
        <v>0.13</v>
      </c>
      <c r="I375" s="12" t="n">
        <v>75</v>
      </c>
      <c r="J375" s="13" t="n">
        <f aca="false">ROUNDUP((F375+Parámetros!$C$13)/(1-G375),0)</f>
        <v>850</v>
      </c>
      <c r="K375" s="13" t="n">
        <f aca="false">ROUNDUP((F375+Parámetros!$C$14)/(1-G375),0)</f>
        <v>856</v>
      </c>
      <c r="L375" s="13" t="n">
        <f aca="false">ROUNDUP((F375+Parámetros!$C$15)/(1-G375),0)</f>
        <v>864</v>
      </c>
      <c r="M375" s="13" t="n">
        <f aca="false">MAX(ROUNDUP((F375+I375)/(1-G375),0),Parámetros!$B$7)</f>
        <v>908</v>
      </c>
      <c r="N375" s="12" t="n">
        <v>1230.84</v>
      </c>
      <c r="O375" s="12" t="n">
        <v>1040</v>
      </c>
      <c r="P375" s="13" t="n">
        <f aca="false">Parámetros!$B$6</f>
        <v>1</v>
      </c>
      <c r="Q375" s="13" t="n">
        <f aca="false">IF(AND(ISNUMBER(O375),O375-P375&gt;=Parámetros!$B$7),M375,IF(J375&lt;Parámetros!$B$13,J375,IF(K375&lt;Parámetros!$B$14,K375,IF(L375&lt;Parámetros!$B$15,L375,M375))))</f>
        <v>908</v>
      </c>
      <c r="R375" s="13" t="n">
        <f aca="false">IF(AND(ISNUMBER(O375),O375-P375&gt;=Q375),O375-P375,Q375)</f>
        <v>1039</v>
      </c>
      <c r="S375" s="3" t="n">
        <f aca="false">IF(ISNUMBER(O375),R375/O375-1,"")</f>
        <v>-0.000961538461538458</v>
      </c>
      <c r="T375" s="13" t="n">
        <f aca="false">VLOOKUP(R375,Parámetros!$A$13:$C$16,3,TRUE())</f>
        <v>0</v>
      </c>
      <c r="U375" s="13" t="n">
        <f aca="false">IF(R375&gt;=Parámetros!$B$7,I375,0)</f>
        <v>75</v>
      </c>
      <c r="V375" s="13" t="n">
        <f aca="false">R375*(1-G375)-T375-U375</f>
        <v>818.54</v>
      </c>
      <c r="W375" s="13" t="n">
        <f aca="false">V375-F375</f>
        <v>113.04</v>
      </c>
      <c r="X375" s="2" t="s">
        <v>13663</v>
      </c>
      <c r="Y375" s="2"/>
      <c r="Z375" s="13" t="n">
        <v>876</v>
      </c>
      <c r="AA375" s="2" t="s">
        <v>13523</v>
      </c>
    </row>
    <row r="376" customFormat="false" ht="15" hidden="false" customHeight="false" outlineLevel="0" collapsed="false">
      <c r="A376" s="8" t="s">
        <v>4624</v>
      </c>
      <c r="B376" s="10" t="str">
        <f aca="false">'Layout Mercado Libre'!C376</f>
        <v>Hidrasec Racecadotrilo 10 mg Granulado 18 Sobres</v>
      </c>
      <c r="C376" s="10" t="str">
        <f aca="false">IFERROR(LEFT('Layout Mercado Libre'!E376,FIND(" &gt; ",'Layout Mercado Libre'!E376)-1),"")</f>
        <v>Salud y Equipamiento Médico</v>
      </c>
      <c r="D376" s="12" t="n">
        <v>198.92</v>
      </c>
      <c r="E376" s="13" t="n">
        <f aca="false">Parámetros!$B$5</f>
        <v>4</v>
      </c>
      <c r="F376" s="13" t="n">
        <f aca="false">D376+E376</f>
        <v>202.92</v>
      </c>
      <c r="G376" s="3" t="n">
        <f aca="false">IF(C376="",Parámetros!$B$9,IFERROR(VLOOKUP(C376,Parámetros!$A$20:$B$23,2,FALSE()),Parámetros!$B$9))</f>
        <v>0.14</v>
      </c>
      <c r="H376" s="14" t="n">
        <v>0.28</v>
      </c>
      <c r="I376" s="12" t="n">
        <v>75</v>
      </c>
      <c r="J376" s="13" t="n">
        <f aca="false">ROUNDUP((F376+Parámetros!$C$13)/(1-G376),0)</f>
        <v>266</v>
      </c>
      <c r="K376" s="13" t="n">
        <f aca="false">ROUNDUP((F376+Parámetros!$C$14)/(1-G376),0)</f>
        <v>271</v>
      </c>
      <c r="L376" s="13" t="n">
        <f aca="false">ROUNDUP((F376+Parámetros!$C$15)/(1-G376),0)</f>
        <v>279</v>
      </c>
      <c r="M376" s="13" t="n">
        <f aca="false">MAX(ROUNDUP((F376+I376)/(1-G376),0),Parámetros!$B$7)</f>
        <v>324</v>
      </c>
      <c r="N376" s="12" t="n">
        <v>401.26</v>
      </c>
      <c r="O376" s="12" t="n">
        <v>357</v>
      </c>
      <c r="P376" s="13" t="n">
        <f aca="false">Parámetros!$B$6</f>
        <v>1</v>
      </c>
      <c r="Q376" s="13" t="n">
        <f aca="false">IF(AND(ISNUMBER(O376),O376-P376&gt;=Parámetros!$B$7),M376,IF(J376&lt;Parámetros!$B$13,J376,IF(K376&lt;Parámetros!$B$14,K376,IF(L376&lt;Parámetros!$B$15,L376,M376))))</f>
        <v>324</v>
      </c>
      <c r="R376" s="13" t="n">
        <f aca="false">IF(AND(ISNUMBER(O376),O376-P376&gt;=Q376),O376-P376,Q376)</f>
        <v>356</v>
      </c>
      <c r="S376" s="3" t="n">
        <f aca="false">IF(ISNUMBER(O376),R376/O376-1,"")</f>
        <v>-0.00280112044817926</v>
      </c>
      <c r="T376" s="13" t="n">
        <f aca="false">VLOOKUP(R376,Parámetros!$A$13:$C$16,3,TRUE())</f>
        <v>0</v>
      </c>
      <c r="U376" s="13" t="n">
        <f aca="false">IF(R376&gt;=Parámetros!$B$7,I376,0)</f>
        <v>75</v>
      </c>
      <c r="V376" s="13" t="n">
        <f aca="false">R376*(1-G376)-T376-U376</f>
        <v>231.16</v>
      </c>
      <c r="W376" s="13" t="n">
        <f aca="false">V376-F376</f>
        <v>28.24</v>
      </c>
      <c r="X376" s="2" t="s">
        <v>13633</v>
      </c>
      <c r="Y376" s="2"/>
      <c r="Z376" s="13" t="n">
        <v>297</v>
      </c>
      <c r="AA376" s="2" t="s">
        <v>13523</v>
      </c>
    </row>
    <row r="377" customFormat="false" ht="15" hidden="false" customHeight="false" outlineLevel="0" collapsed="false">
      <c r="A377" s="8" t="s">
        <v>4634</v>
      </c>
      <c r="B377" s="10" t="str">
        <f aca="false">'Layout Mercado Libre'!C377</f>
        <v>Pranosine Metisoprinol 500 mg 20 Tabletas</v>
      </c>
      <c r="C377" s="10" t="str">
        <f aca="false">IFERROR(LEFT('Layout Mercado Libre'!E377,FIND(" &gt; ",'Layout Mercado Libre'!E377)-1),"")</f>
        <v>Salud y Equipamiento Médico</v>
      </c>
      <c r="D377" s="12" t="n">
        <v>497.03</v>
      </c>
      <c r="E377" s="13" t="n">
        <f aca="false">Parámetros!$B$5</f>
        <v>4</v>
      </c>
      <c r="F377" s="13" t="n">
        <f aca="false">D377+E377</f>
        <v>501.03</v>
      </c>
      <c r="G377" s="3" t="n">
        <f aca="false">IF(C377="",Parámetros!$B$9,IFERROR(VLOOKUP(C377,Parámetros!$A$20:$B$23,2,FALSE()),Parámetros!$B$9))</f>
        <v>0.14</v>
      </c>
      <c r="H377" s="14" t="n">
        <v>0.17</v>
      </c>
      <c r="I377" s="12" t="n">
        <v>75</v>
      </c>
      <c r="J377" s="13" t="n">
        <f aca="false">ROUNDUP((F377+Parámetros!$C$13)/(1-G377),0)</f>
        <v>612</v>
      </c>
      <c r="K377" s="13" t="n">
        <f aca="false">ROUNDUP((F377+Parámetros!$C$14)/(1-G377),0)</f>
        <v>618</v>
      </c>
      <c r="L377" s="13" t="n">
        <f aca="false">ROUNDUP((F377+Parámetros!$C$15)/(1-G377),0)</f>
        <v>626</v>
      </c>
      <c r="M377" s="13" t="n">
        <f aca="false">MAX(ROUNDUP((F377+I377)/(1-G377),0),Parámetros!$B$7)</f>
        <v>670</v>
      </c>
      <c r="N377" s="12" t="n">
        <v>815.2</v>
      </c>
      <c r="O377" s="12" t="n">
        <v>792.99</v>
      </c>
      <c r="P377" s="13" t="n">
        <f aca="false">Parámetros!$B$6</f>
        <v>1</v>
      </c>
      <c r="Q377" s="13" t="n">
        <f aca="false">IF(AND(ISNUMBER(O377),O377-P377&gt;=Parámetros!$B$7),M377,IF(J377&lt;Parámetros!$B$13,J377,IF(K377&lt;Parámetros!$B$14,K377,IF(L377&lt;Parámetros!$B$15,L377,M377))))</f>
        <v>670</v>
      </c>
      <c r="R377" s="13" t="n">
        <f aca="false">IF(AND(ISNUMBER(O377),O377-P377&gt;=Q377),O377-P377,Q377)</f>
        <v>791.99</v>
      </c>
      <c r="S377" s="3" t="n">
        <f aca="false">IF(ISNUMBER(O377),R377/O377-1,"")</f>
        <v>-0.0012610499501885</v>
      </c>
      <c r="T377" s="13" t="n">
        <f aca="false">VLOOKUP(R377,Parámetros!$A$13:$C$16,3,TRUE())</f>
        <v>0</v>
      </c>
      <c r="U377" s="13" t="n">
        <f aca="false">IF(R377&gt;=Parámetros!$B$7,I377,0)</f>
        <v>75</v>
      </c>
      <c r="V377" s="13" t="n">
        <f aca="false">R377*(1-G377)-T377-U377</f>
        <v>606.1114</v>
      </c>
      <c r="W377" s="13" t="n">
        <f aca="false">V377-F377</f>
        <v>105.0814</v>
      </c>
      <c r="X377" s="2" t="s">
        <v>13521</v>
      </c>
      <c r="Y377" s="2"/>
      <c r="Z377" s="13" t="n">
        <v>739</v>
      </c>
      <c r="AA377" s="2" t="s">
        <v>13519</v>
      </c>
    </row>
    <row r="378" customFormat="false" ht="15" hidden="false" customHeight="false" outlineLevel="0" collapsed="false">
      <c r="A378" s="8" t="s">
        <v>4643</v>
      </c>
      <c r="B378" s="10" t="str">
        <f aca="false">'Layout Mercado Libre'!C378</f>
        <v>Cepillo Dental Colgate Premier Clean Caja con 6 Piezas</v>
      </c>
      <c r="C378" s="10" t="str">
        <f aca="false">IFERROR(LEFT('Layout Mercado Libre'!E378,FIND(" &gt; ",'Layout Mercado Libre'!E378)-1),"")</f>
        <v>Belleza y Cuidado Personal</v>
      </c>
      <c r="D378" s="12" t="n">
        <v>55.38</v>
      </c>
      <c r="E378" s="13" t="n">
        <f aca="false">Parámetros!$B$5</f>
        <v>4</v>
      </c>
      <c r="F378" s="13" t="n">
        <f aca="false">D378+E378</f>
        <v>59.38</v>
      </c>
      <c r="G378" s="3" t="n">
        <f aca="false">IF(C378="",Parámetros!$B$9,IFERROR(VLOOKUP(C378,Parámetros!$A$20:$B$23,2,FALSE()),Parámetros!$B$9))</f>
        <v>0.14</v>
      </c>
      <c r="H378" s="14" t="n">
        <v>0.19</v>
      </c>
      <c r="I378" s="12" t="n">
        <v>75</v>
      </c>
      <c r="J378" s="13" t="n">
        <f aca="false">ROUNDUP((F378+Parámetros!$C$13)/(1-G378),0)</f>
        <v>99</v>
      </c>
      <c r="K378" s="13" t="n">
        <f aca="false">ROUNDUP((F378+Parámetros!$C$14)/(1-G378),0)</f>
        <v>104</v>
      </c>
      <c r="L378" s="13" t="n">
        <f aca="false">ROUNDUP((F378+Parámetros!$C$15)/(1-G378),0)</f>
        <v>113</v>
      </c>
      <c r="M378" s="13" t="n">
        <f aca="false">MAX(ROUNDUP((F378+I378)/(1-G378),0),Parámetros!$B$7)</f>
        <v>299</v>
      </c>
      <c r="N378" s="12" t="n">
        <v>165.97</v>
      </c>
      <c r="O378" s="12" t="n">
        <v>179</v>
      </c>
      <c r="P378" s="13" t="n">
        <f aca="false">Parámetros!$B$6</f>
        <v>1</v>
      </c>
      <c r="Q378" s="13" t="n">
        <f aca="false">IF(AND(ISNUMBER(O378),O378-P378&gt;=Parámetros!$B$7),M378,IF(J378&lt;Parámetros!$B$13,J378,IF(K378&lt;Parámetros!$B$14,K378,IF(L378&lt;Parámetros!$B$15,L378,M378))))</f>
        <v>104</v>
      </c>
      <c r="R378" s="13" t="n">
        <f aca="false">IF(AND(ISNUMBER(O378),O378-P378&gt;=Q378),O378-P378,Q378)</f>
        <v>178</v>
      </c>
      <c r="S378" s="3" t="n">
        <f aca="false">IF(ISNUMBER(O378),R378/O378-1,"")</f>
        <v>-0.005586592178771</v>
      </c>
      <c r="T378" s="13" t="n">
        <f aca="false">VLOOKUP(R378,Parámetros!$A$13:$C$16,3,TRUE())</f>
        <v>37</v>
      </c>
      <c r="U378" s="13" t="n">
        <f aca="false">IF(R378&gt;=Parámetros!$B$7,I378,0)</f>
        <v>0</v>
      </c>
      <c r="V378" s="13" t="n">
        <f aca="false">R378*(1-G378)-T378-U378</f>
        <v>116.08</v>
      </c>
      <c r="W378" s="13" t="n">
        <f aca="false">V378-F378</f>
        <v>56.7</v>
      </c>
      <c r="X378" s="2" t="s">
        <v>13655</v>
      </c>
      <c r="Y378" s="2"/>
      <c r="Z378" s="13"/>
      <c r="AA378" s="2"/>
    </row>
    <row r="379" customFormat="false" ht="15" hidden="false" customHeight="false" outlineLevel="0" collapsed="false">
      <c r="A379" s="8" t="s">
        <v>4656</v>
      </c>
      <c r="B379" s="10" t="str">
        <f aca="false">'Layout Mercado Libre'!C379</f>
        <v>ADerogyl Vitaminas A, C y D 5 Ampolletas de 3 ml</v>
      </c>
      <c r="C379" s="10" t="str">
        <f aca="false">IFERROR(LEFT('Layout Mercado Libre'!E379,FIND(" &gt; ",'Layout Mercado Libre'!E379)-1),"")</f>
        <v>Salud y Equipamiento Médico</v>
      </c>
      <c r="D379" s="12" t="n">
        <v>116</v>
      </c>
      <c r="E379" s="13" t="n">
        <f aca="false">Parámetros!$B$5</f>
        <v>4</v>
      </c>
      <c r="F379" s="13" t="n">
        <f aca="false">D379+E379</f>
        <v>120</v>
      </c>
      <c r="G379" s="3" t="n">
        <f aca="false">IF(C379="",Parámetros!$B$9,IFERROR(VLOOKUP(C379,Parámetros!$A$20:$B$23,2,FALSE()),Parámetros!$B$9))</f>
        <v>0.14</v>
      </c>
      <c r="H379" s="14" t="n">
        <v>0.07</v>
      </c>
      <c r="I379" s="12" t="n">
        <v>75</v>
      </c>
      <c r="J379" s="13" t="n">
        <f aca="false">ROUNDUP((F379+Parámetros!$C$13)/(1-G379),0)</f>
        <v>169</v>
      </c>
      <c r="K379" s="13" t="n">
        <f aca="false">ROUNDUP((F379+Parámetros!$C$14)/(1-G379),0)</f>
        <v>175</v>
      </c>
      <c r="L379" s="13" t="n">
        <f aca="false">ROUNDUP((F379+Parámetros!$C$15)/(1-G379),0)</f>
        <v>183</v>
      </c>
      <c r="M379" s="13" t="n">
        <f aca="false">MAX(ROUNDUP((F379+I379)/(1-G379),0),Parámetros!$B$7)</f>
        <v>299</v>
      </c>
      <c r="N379" s="12" t="n">
        <v>198.69</v>
      </c>
      <c r="O379" s="12" t="n">
        <v>198</v>
      </c>
      <c r="P379" s="13" t="n">
        <f aca="false">Parámetros!$B$6</f>
        <v>1</v>
      </c>
      <c r="Q379" s="13" t="n">
        <f aca="false">IF(AND(ISNUMBER(O379),O379-P379&gt;=Parámetros!$B$7),M379,IF(J379&lt;Parámetros!$B$13,J379,IF(K379&lt;Parámetros!$B$14,K379,IF(L379&lt;Parámetros!$B$15,L379,M379))))</f>
        <v>183</v>
      </c>
      <c r="R379" s="13" t="n">
        <f aca="false">IF(AND(ISNUMBER(O379),O379-P379&gt;=Q379),O379-P379,Q379)</f>
        <v>197</v>
      </c>
      <c r="S379" s="3" t="n">
        <f aca="false">IF(ISNUMBER(O379),R379/O379-1,"")</f>
        <v>-0.00505050505050508</v>
      </c>
      <c r="T379" s="13" t="n">
        <f aca="false">VLOOKUP(R379,Parámetros!$A$13:$C$16,3,TRUE())</f>
        <v>37</v>
      </c>
      <c r="U379" s="13" t="n">
        <f aca="false">IF(R379&gt;=Parámetros!$B$7,I379,0)</f>
        <v>0</v>
      </c>
      <c r="V379" s="13" t="n">
        <f aca="false">R379*(1-G379)-T379-U379</f>
        <v>132.42</v>
      </c>
      <c r="W379" s="13" t="n">
        <f aca="false">V379-F379</f>
        <v>12.42</v>
      </c>
      <c r="X379" s="2" t="s">
        <v>13664</v>
      </c>
      <c r="Y379" s="2"/>
      <c r="Z379" s="13" t="n">
        <v>132</v>
      </c>
      <c r="AA379" s="2" t="s">
        <v>13500</v>
      </c>
    </row>
    <row r="380" customFormat="false" ht="15" hidden="false" customHeight="false" outlineLevel="0" collapsed="false">
      <c r="A380" s="8" t="s">
        <v>4671</v>
      </c>
      <c r="B380" s="10" t="str">
        <f aca="false">'Layout Mercado Libre'!C380</f>
        <v>Trazidex Ofteno Tobramicina 3 mg Dexametasona 1 mg 5 ml</v>
      </c>
      <c r="C380" s="10" t="str">
        <f aca="false">IFERROR(LEFT('Layout Mercado Libre'!E380,FIND(" &gt; ",'Layout Mercado Libre'!E380)-1),"")</f>
        <v>Salud y Equipamiento Médico</v>
      </c>
      <c r="D380" s="12" t="n">
        <v>473.6</v>
      </c>
      <c r="E380" s="13" t="n">
        <f aca="false">Parámetros!$B$5</f>
        <v>4</v>
      </c>
      <c r="F380" s="13" t="n">
        <f aca="false">D380+E380</f>
        <v>477.6</v>
      </c>
      <c r="G380" s="3" t="n">
        <f aca="false">IF(C380="",Parámetros!$B$9,IFERROR(VLOOKUP(C380,Parámetros!$A$20:$B$23,2,FALSE()),Parámetros!$B$9))</f>
        <v>0.14</v>
      </c>
      <c r="H380" s="14" t="n">
        <v>0.06</v>
      </c>
      <c r="I380" s="12" t="n">
        <v>75</v>
      </c>
      <c r="J380" s="13" t="n">
        <f aca="false">ROUNDUP((F380+Parámetros!$C$13)/(1-G380),0)</f>
        <v>585</v>
      </c>
      <c r="K380" s="13" t="n">
        <f aca="false">ROUNDUP((F380+Parámetros!$C$14)/(1-G380),0)</f>
        <v>591</v>
      </c>
      <c r="L380" s="13" t="n">
        <f aca="false">ROUNDUP((F380+Parámetros!$C$15)/(1-G380),0)</f>
        <v>599</v>
      </c>
      <c r="M380" s="13" t="n">
        <f aca="false">MAX(ROUNDUP((F380+I380)/(1-G380),0),Parámetros!$B$7)</f>
        <v>643</v>
      </c>
      <c r="N380" s="12" t="n">
        <v>757.85</v>
      </c>
      <c r="O380" s="12" t="n">
        <v>609</v>
      </c>
      <c r="P380" s="13" t="n">
        <f aca="false">Parámetros!$B$6</f>
        <v>1</v>
      </c>
      <c r="Q380" s="13" t="n">
        <f aca="false">IF(AND(ISNUMBER(O380),O380-P380&gt;=Parámetros!$B$7),M380,IF(J380&lt;Parámetros!$B$13,J380,IF(K380&lt;Parámetros!$B$14,K380,IF(L380&lt;Parámetros!$B$15,L380,M380))))</f>
        <v>643</v>
      </c>
      <c r="R380" s="13" t="n">
        <f aca="false">IF(AND(ISNUMBER(O380),O380-P380&gt;=Q380),O380-P380,Q380)</f>
        <v>643</v>
      </c>
      <c r="S380" s="3" t="n">
        <f aca="false">IF(ISNUMBER(O380),R380/O380-1,"")</f>
        <v>0.0558292282430213</v>
      </c>
      <c r="T380" s="13" t="n">
        <f aca="false">VLOOKUP(R380,Parámetros!$A$13:$C$16,3,TRUE())</f>
        <v>0</v>
      </c>
      <c r="U380" s="13" t="n">
        <f aca="false">IF(R380&gt;=Parámetros!$B$7,I380,0)</f>
        <v>75</v>
      </c>
      <c r="V380" s="13" t="n">
        <f aca="false">R380*(1-G380)-T380-U380</f>
        <v>477.98</v>
      </c>
      <c r="W380" s="13" t="n">
        <f aca="false">V380-F380</f>
        <v>0.379999999999995</v>
      </c>
      <c r="X380" s="2" t="s">
        <v>13542</v>
      </c>
      <c r="Y380" s="2"/>
      <c r="Z380" s="13" t="n">
        <v>551.5</v>
      </c>
      <c r="AA380" s="2" t="s">
        <v>13518</v>
      </c>
    </row>
    <row r="381" customFormat="false" ht="15" hidden="false" customHeight="false" outlineLevel="0" collapsed="false">
      <c r="A381" s="8" t="s">
        <v>4685</v>
      </c>
      <c r="B381" s="10" t="str">
        <f aca="false">'Layout Mercado Libre'!C381</f>
        <v>Shampoo Herklin Clásico Fenotrina 0.2% Antipiojos 120 ml</v>
      </c>
      <c r="C381" s="10" t="str">
        <f aca="false">IFERROR(LEFT('Layout Mercado Libre'!E381,FIND(" &gt; ",'Layout Mercado Libre'!E381)-1),"")</f>
        <v>Salud y Equipamiento Médico</v>
      </c>
      <c r="D381" s="12" t="n">
        <v>122</v>
      </c>
      <c r="E381" s="13" t="n">
        <f aca="false">Parámetros!$B$5</f>
        <v>4</v>
      </c>
      <c r="F381" s="13" t="n">
        <f aca="false">D381+E381</f>
        <v>126</v>
      </c>
      <c r="G381" s="3" t="n">
        <f aca="false">IF(C381="",Parámetros!$B$9,IFERROR(VLOOKUP(C381,Parámetros!$A$20:$B$23,2,FALSE()),Parámetros!$B$9))</f>
        <v>0.14</v>
      </c>
      <c r="H381" s="14" t="n">
        <v>0.19</v>
      </c>
      <c r="I381" s="12" t="n">
        <v>75</v>
      </c>
      <c r="J381" s="13" t="n">
        <f aca="false">ROUNDUP((F381+Parámetros!$C$13)/(1-G381),0)</f>
        <v>176</v>
      </c>
      <c r="K381" s="13" t="n">
        <f aca="false">ROUNDUP((F381+Parámetros!$C$14)/(1-G381),0)</f>
        <v>182</v>
      </c>
      <c r="L381" s="13" t="n">
        <f aca="false">ROUNDUP((F381+Parámetros!$C$15)/(1-G381),0)</f>
        <v>190</v>
      </c>
      <c r="M381" s="13" t="n">
        <f aca="false">MAX(ROUNDUP((F381+I381)/(1-G381),0),Parámetros!$B$7)</f>
        <v>299</v>
      </c>
      <c r="N381" s="12" t="n">
        <v>190.87</v>
      </c>
      <c r="O381" s="12" t="n">
        <v>197</v>
      </c>
      <c r="P381" s="13" t="n">
        <f aca="false">Parámetros!$B$6</f>
        <v>1</v>
      </c>
      <c r="Q381" s="13" t="n">
        <f aca="false">IF(AND(ISNUMBER(O381),O381-P381&gt;=Parámetros!$B$7),M381,IF(J381&lt;Parámetros!$B$13,J381,IF(K381&lt;Parámetros!$B$14,K381,IF(L381&lt;Parámetros!$B$15,L381,M381))))</f>
        <v>190</v>
      </c>
      <c r="R381" s="13" t="n">
        <f aca="false">IF(AND(ISNUMBER(O381),O381-P381&gt;=Q381),O381-P381,Q381)</f>
        <v>196</v>
      </c>
      <c r="S381" s="3" t="n">
        <f aca="false">IF(ISNUMBER(O381),R381/O381-1,"")</f>
        <v>-0.00507614213197971</v>
      </c>
      <c r="T381" s="13" t="n">
        <f aca="false">VLOOKUP(R381,Parámetros!$A$13:$C$16,3,TRUE())</f>
        <v>37</v>
      </c>
      <c r="U381" s="13" t="n">
        <f aca="false">IF(R381&gt;=Parámetros!$B$7,I381,0)</f>
        <v>0</v>
      </c>
      <c r="V381" s="13" t="n">
        <f aca="false">R381*(1-G381)-T381-U381</f>
        <v>131.56</v>
      </c>
      <c r="W381" s="13" t="n">
        <f aca="false">V381-F381</f>
        <v>5.56</v>
      </c>
      <c r="X381" s="2" t="s">
        <v>13511</v>
      </c>
      <c r="Y381" s="2"/>
      <c r="Z381" s="13" t="n">
        <v>134</v>
      </c>
      <c r="AA381" s="2" t="s">
        <v>13520</v>
      </c>
    </row>
    <row r="382" customFormat="false" ht="15" hidden="false" customHeight="false" outlineLevel="0" collapsed="false">
      <c r="A382" s="8" t="s">
        <v>4700</v>
      </c>
      <c r="B382" s="10" t="str">
        <f aca="false">'Layout Mercado Libre'!C382</f>
        <v>Kit de Ortodoncia GUM Orthodontic 6 Piezas</v>
      </c>
      <c r="C382" s="10" t="str">
        <f aca="false">IFERROR(LEFT('Layout Mercado Libre'!E382,FIND(" &gt; ",'Layout Mercado Libre'!E382)-1),"")</f>
        <v>Belleza y Cuidado Personal</v>
      </c>
      <c r="D382" s="12" t="n">
        <v>112.09</v>
      </c>
      <c r="E382" s="13" t="n">
        <f aca="false">Parámetros!$B$5</f>
        <v>4</v>
      </c>
      <c r="F382" s="13" t="n">
        <f aca="false">D382+E382</f>
        <v>116.09</v>
      </c>
      <c r="G382" s="3" t="n">
        <f aca="false">IF(C382="",Parámetros!$B$9,IFERROR(VLOOKUP(C382,Parámetros!$A$20:$B$23,2,FALSE()),Parámetros!$B$9))</f>
        <v>0.14</v>
      </c>
      <c r="H382" s="14" t="n">
        <v>0.19</v>
      </c>
      <c r="I382" s="12" t="n">
        <v>75</v>
      </c>
      <c r="J382" s="13" t="n">
        <f aca="false">ROUNDUP((F382+Parámetros!$C$13)/(1-G382),0)</f>
        <v>165</v>
      </c>
      <c r="K382" s="13" t="n">
        <f aca="false">ROUNDUP((F382+Parámetros!$C$14)/(1-G382),0)</f>
        <v>170</v>
      </c>
      <c r="L382" s="13" t="n">
        <f aca="false">ROUNDUP((F382+Parámetros!$C$15)/(1-G382),0)</f>
        <v>179</v>
      </c>
      <c r="M382" s="13" t="n">
        <f aca="false">MAX(ROUNDUP((F382+I382)/(1-G382),0),Parámetros!$B$7)</f>
        <v>299</v>
      </c>
      <c r="N382" s="12" t="n">
        <v>229.63</v>
      </c>
      <c r="O382" s="12" t="n">
        <v>198</v>
      </c>
      <c r="P382" s="13" t="n">
        <f aca="false">Parámetros!$B$6</f>
        <v>1</v>
      </c>
      <c r="Q382" s="13" t="n">
        <f aca="false">IF(AND(ISNUMBER(O382),O382-P382&gt;=Parámetros!$B$7),M382,IF(J382&lt;Parámetros!$B$13,J382,IF(K382&lt;Parámetros!$B$14,K382,IF(L382&lt;Parámetros!$B$15,L382,M382))))</f>
        <v>179</v>
      </c>
      <c r="R382" s="13" t="n">
        <f aca="false">IF(AND(ISNUMBER(O382),O382-P382&gt;=Q382),O382-P382,Q382)</f>
        <v>197</v>
      </c>
      <c r="S382" s="3" t="n">
        <f aca="false">IF(ISNUMBER(O382),R382/O382-1,"")</f>
        <v>-0.00505050505050508</v>
      </c>
      <c r="T382" s="13" t="n">
        <f aca="false">VLOOKUP(R382,Parámetros!$A$13:$C$16,3,TRUE())</f>
        <v>37</v>
      </c>
      <c r="U382" s="13" t="n">
        <f aca="false">IF(R382&gt;=Parámetros!$B$7,I382,0)</f>
        <v>0</v>
      </c>
      <c r="V382" s="13" t="n">
        <f aca="false">R382*(1-G382)-T382-U382</f>
        <v>132.42</v>
      </c>
      <c r="W382" s="13" t="n">
        <f aca="false">V382-F382</f>
        <v>16.33</v>
      </c>
      <c r="X382" s="2" t="s">
        <v>13655</v>
      </c>
      <c r="Y382" s="2"/>
      <c r="Z382" s="13" t="n">
        <v>178</v>
      </c>
      <c r="AA382" s="2" t="s">
        <v>13500</v>
      </c>
    </row>
    <row r="383" customFormat="false" ht="15" hidden="false" customHeight="false" outlineLevel="0" collapsed="false">
      <c r="A383" s="8" t="s">
        <v>4713</v>
      </c>
      <c r="B383" s="10" t="str">
        <f aca="false">'Layout Mercado Libre'!C383</f>
        <v>Toallitas Húmedas Diapro con Manzanilla XG 49 Piezas</v>
      </c>
      <c r="C383" s="10" t="str">
        <f aca="false">IFERROR(LEFT('Layout Mercado Libre'!E383,FIND(" &gt; ",'Layout Mercado Libre'!E383)-1),"")</f>
        <v>Belleza y Cuidado Personal</v>
      </c>
      <c r="D383" s="12" t="n">
        <v>26.79</v>
      </c>
      <c r="E383" s="13" t="n">
        <f aca="false">Parámetros!$B$5</f>
        <v>4</v>
      </c>
      <c r="F383" s="13" t="n">
        <f aca="false">D383+E383</f>
        <v>30.79</v>
      </c>
      <c r="G383" s="3" t="n">
        <f aca="false">IF(C383="",Parámetros!$B$9,IFERROR(VLOOKUP(C383,Parámetros!$A$20:$B$23,2,FALSE()),Parámetros!$B$9))</f>
        <v>0.14</v>
      </c>
      <c r="H383" s="14" t="n">
        <v>0.37</v>
      </c>
      <c r="I383" s="12" t="n">
        <v>75</v>
      </c>
      <c r="J383" s="13" t="n">
        <f aca="false">ROUNDUP((F383+Parámetros!$C$13)/(1-G383),0)</f>
        <v>65</v>
      </c>
      <c r="K383" s="13" t="n">
        <f aca="false">ROUNDUP((F383+Parámetros!$C$14)/(1-G383),0)</f>
        <v>71</v>
      </c>
      <c r="L383" s="13" t="n">
        <f aca="false">ROUNDUP((F383+Parámetros!$C$15)/(1-G383),0)</f>
        <v>79</v>
      </c>
      <c r="M383" s="13" t="n">
        <f aca="false">MAX(ROUNDUP((F383+I383)/(1-G383),0),Parámetros!$B$7)</f>
        <v>299</v>
      </c>
      <c r="N383" s="12"/>
      <c r="O383" s="12"/>
      <c r="P383" s="13" t="n">
        <f aca="false">Parámetros!$B$6</f>
        <v>1</v>
      </c>
      <c r="Q383" s="13" t="n">
        <f aca="false">IF(AND(ISNUMBER(O383),O383-P383&gt;=Parámetros!$B$7),M383,IF(J383&lt;Parámetros!$B$13,J383,IF(K383&lt;Parámetros!$B$14,K383,IF(L383&lt;Parámetros!$B$15,L383,M383))))</f>
        <v>65</v>
      </c>
      <c r="R383" s="13" t="n">
        <f aca="false">IF(AND(ISNUMBER(O383),O383-P383&gt;=Q383),O383-P383,Q383)</f>
        <v>65</v>
      </c>
      <c r="S383" s="3" t="str">
        <f aca="false">IF(ISNUMBER(O383),R383/O383-1,"")</f>
        <v/>
      </c>
      <c r="T383" s="13" t="n">
        <f aca="false">VLOOKUP(R383,Parámetros!$A$13:$C$16,3,TRUE())</f>
        <v>25</v>
      </c>
      <c r="U383" s="13" t="n">
        <f aca="false">IF(R383&gt;=Parámetros!$B$7,I383,0)</f>
        <v>0</v>
      </c>
      <c r="V383" s="13" t="n">
        <f aca="false">R383*(1-G383)-T383-U383</f>
        <v>30.9</v>
      </c>
      <c r="W383" s="13" t="n">
        <f aca="false">V383-F383</f>
        <v>0.109999999999999</v>
      </c>
      <c r="X383" s="2" t="s">
        <v>13665</v>
      </c>
      <c r="Y383" s="2"/>
      <c r="Z383" s="13" t="n">
        <v>49.5</v>
      </c>
      <c r="AA383" s="2" t="s">
        <v>13518</v>
      </c>
    </row>
    <row r="384" customFormat="false" ht="15" hidden="false" customHeight="false" outlineLevel="0" collapsed="false">
      <c r="A384" s="8" t="s">
        <v>4721</v>
      </c>
      <c r="B384" s="10" t="str">
        <f aca="false">'Layout Mercado Libre'!C384</f>
        <v>Evra Parche Anticonceptivo Norelgestromina 3 Parches</v>
      </c>
      <c r="C384" s="10" t="str">
        <f aca="false">IFERROR(LEFT('Layout Mercado Libre'!E384,FIND(" &gt; ",'Layout Mercado Libre'!E384)-1),"")</f>
        <v>Salud y Equipamiento Médico</v>
      </c>
      <c r="D384" s="12" t="n">
        <v>439.4</v>
      </c>
      <c r="E384" s="13" t="n">
        <f aca="false">Parámetros!$B$5</f>
        <v>4</v>
      </c>
      <c r="F384" s="13" t="n">
        <f aca="false">D384+E384</f>
        <v>443.4</v>
      </c>
      <c r="G384" s="3" t="n">
        <f aca="false">IF(C384="",Parámetros!$B$9,IFERROR(VLOOKUP(C384,Parámetros!$A$20:$B$23,2,FALSE()),Parámetros!$B$9))</f>
        <v>0.14</v>
      </c>
      <c r="H384" s="14" t="n">
        <v>0.13</v>
      </c>
      <c r="I384" s="12" t="n">
        <v>75</v>
      </c>
      <c r="J384" s="13" t="n">
        <f aca="false">ROUNDUP((F384+Parámetros!$C$13)/(1-G384),0)</f>
        <v>545</v>
      </c>
      <c r="K384" s="13" t="n">
        <f aca="false">ROUNDUP((F384+Parámetros!$C$14)/(1-G384),0)</f>
        <v>551</v>
      </c>
      <c r="L384" s="13" t="n">
        <f aca="false">ROUNDUP((F384+Parámetros!$C$15)/(1-G384),0)</f>
        <v>559</v>
      </c>
      <c r="M384" s="13" t="n">
        <f aca="false">MAX(ROUNDUP((F384+I384)/(1-G384),0),Parámetros!$B$7)</f>
        <v>603</v>
      </c>
      <c r="N384" s="12" t="n">
        <v>761.52</v>
      </c>
      <c r="O384" s="12" t="n">
        <v>699</v>
      </c>
      <c r="P384" s="13" t="n">
        <f aca="false">Parámetros!$B$6</f>
        <v>1</v>
      </c>
      <c r="Q384" s="13" t="n">
        <f aca="false">IF(AND(ISNUMBER(O384),O384-P384&gt;=Parámetros!$B$7),M384,IF(J384&lt;Parámetros!$B$13,J384,IF(K384&lt;Parámetros!$B$14,K384,IF(L384&lt;Parámetros!$B$15,L384,M384))))</f>
        <v>603</v>
      </c>
      <c r="R384" s="13" t="n">
        <f aca="false">IF(AND(ISNUMBER(O384),O384-P384&gt;=Q384),O384-P384,Q384)</f>
        <v>698</v>
      </c>
      <c r="S384" s="3" t="n">
        <f aca="false">IF(ISNUMBER(O384),R384/O384-1,"")</f>
        <v>-0.0014306151645207</v>
      </c>
      <c r="T384" s="13" t="n">
        <f aca="false">VLOOKUP(R384,Parámetros!$A$13:$C$16,3,TRUE())</f>
        <v>0</v>
      </c>
      <c r="U384" s="13" t="n">
        <f aca="false">IF(R384&gt;=Parámetros!$B$7,I384,0)</f>
        <v>75</v>
      </c>
      <c r="V384" s="13" t="n">
        <f aca="false">R384*(1-G384)-T384-U384</f>
        <v>525.28</v>
      </c>
      <c r="W384" s="13" t="n">
        <f aca="false">V384-F384</f>
        <v>81.88</v>
      </c>
      <c r="X384" s="2" t="s">
        <v>13666</v>
      </c>
      <c r="Y384" s="2"/>
      <c r="Z384" s="13" t="n">
        <v>448</v>
      </c>
      <c r="AA384" s="2" t="s">
        <v>13507</v>
      </c>
    </row>
    <row r="385" customFormat="false" ht="15" hidden="false" customHeight="false" outlineLevel="0" collapsed="false">
      <c r="A385" s="8" t="s">
        <v>4739</v>
      </c>
      <c r="B385" s="10" t="str">
        <f aca="false">'Layout Mercado Libre'!C385</f>
        <v>Tempra Paracetamol 500 mg 20 Tabletas</v>
      </c>
      <c r="C385" s="10" t="str">
        <f aca="false">IFERROR(LEFT('Layout Mercado Libre'!E385,FIND(" &gt; ",'Layout Mercado Libre'!E385)-1),"")</f>
        <v>Salud y Equipamiento Médico</v>
      </c>
      <c r="D385" s="12" t="n">
        <v>92.67</v>
      </c>
      <c r="E385" s="13" t="n">
        <f aca="false">Parámetros!$B$5</f>
        <v>4</v>
      </c>
      <c r="F385" s="13" t="n">
        <f aca="false">D385+E385</f>
        <v>96.67</v>
      </c>
      <c r="G385" s="3" t="n">
        <f aca="false">IF(C385="",Parámetros!$B$9,IFERROR(VLOOKUP(C385,Parámetros!$A$20:$B$23,2,FALSE()),Parámetros!$B$9))</f>
        <v>0.14</v>
      </c>
      <c r="H385" s="14" t="n">
        <v>0.17</v>
      </c>
      <c r="I385" s="12" t="n">
        <v>75</v>
      </c>
      <c r="J385" s="13" t="n">
        <f aca="false">ROUNDUP((F385+Parámetros!$C$13)/(1-G385),0)</f>
        <v>142</v>
      </c>
      <c r="K385" s="13" t="n">
        <f aca="false">ROUNDUP((F385+Parámetros!$C$14)/(1-G385),0)</f>
        <v>148</v>
      </c>
      <c r="L385" s="13" t="n">
        <f aca="false">ROUNDUP((F385+Parámetros!$C$15)/(1-G385),0)</f>
        <v>156</v>
      </c>
      <c r="M385" s="13" t="n">
        <f aca="false">MAX(ROUNDUP((F385+I385)/(1-G385),0),Parámetros!$B$7)</f>
        <v>299</v>
      </c>
      <c r="N385" s="12" t="n">
        <v>149.12</v>
      </c>
      <c r="O385" s="12" t="n">
        <v>94.49</v>
      </c>
      <c r="P385" s="13" t="n">
        <f aca="false">Parámetros!$B$6</f>
        <v>1</v>
      </c>
      <c r="Q385" s="13" t="n">
        <f aca="false">IF(AND(ISNUMBER(O385),O385-P385&gt;=Parámetros!$B$7),M385,IF(J385&lt;Parámetros!$B$13,J385,IF(K385&lt;Parámetros!$B$14,K385,IF(L385&lt;Parámetros!$B$15,L385,M385))))</f>
        <v>148</v>
      </c>
      <c r="R385" s="13" t="n">
        <f aca="false">IF(AND(ISNUMBER(O385),O385-P385&gt;=Q385),O385-P385,Q385)</f>
        <v>148</v>
      </c>
      <c r="S385" s="3" t="n">
        <f aca="false">IF(ISNUMBER(O385),R385/O385-1,"")</f>
        <v>0.566303312519844</v>
      </c>
      <c r="T385" s="13" t="n">
        <f aca="false">VLOOKUP(R385,Parámetros!$A$13:$C$16,3,TRUE())</f>
        <v>30</v>
      </c>
      <c r="U385" s="13" t="n">
        <f aca="false">IF(R385&gt;=Parámetros!$B$7,I385,0)</f>
        <v>0</v>
      </c>
      <c r="V385" s="13" t="n">
        <f aca="false">R385*(1-G385)-T385-U385</f>
        <v>97.28</v>
      </c>
      <c r="W385" s="13" t="n">
        <f aca="false">V385-F385</f>
        <v>0.609999999999999</v>
      </c>
      <c r="X385" s="2" t="s">
        <v>13521</v>
      </c>
      <c r="Y385" s="2"/>
      <c r="Z385" s="13" t="n">
        <v>122.5</v>
      </c>
      <c r="AA385" s="2" t="s">
        <v>13523</v>
      </c>
    </row>
    <row r="386" customFormat="false" ht="15" hidden="false" customHeight="false" outlineLevel="0" collapsed="false">
      <c r="A386" s="8" t="s">
        <v>4748</v>
      </c>
      <c r="B386" s="10" t="str">
        <f aca="false">'Layout Mercado Libre'!C386</f>
        <v>Provera Medroxiprogesterona 10 mg 10 Tabletas</v>
      </c>
      <c r="C386" s="10" t="str">
        <f aca="false">IFERROR(LEFT('Layout Mercado Libre'!E386,FIND(" &gt; ",'Layout Mercado Libre'!E386)-1),"")</f>
        <v>Salud y Equipamiento Médico</v>
      </c>
      <c r="D386" s="12" t="n">
        <v>244.26</v>
      </c>
      <c r="E386" s="13" t="n">
        <f aca="false">Parámetros!$B$5</f>
        <v>4</v>
      </c>
      <c r="F386" s="13" t="n">
        <f aca="false">D386+E386</f>
        <v>248.26</v>
      </c>
      <c r="G386" s="3" t="n">
        <f aca="false">IF(C386="",Parámetros!$B$9,IFERROR(VLOOKUP(C386,Parámetros!$A$20:$B$23,2,FALSE()),Parámetros!$B$9))</f>
        <v>0.14</v>
      </c>
      <c r="H386" s="14" t="n">
        <v>0.14</v>
      </c>
      <c r="I386" s="12" t="n">
        <v>75</v>
      </c>
      <c r="J386" s="13" t="n">
        <f aca="false">ROUNDUP((F386+Parámetros!$C$13)/(1-G386),0)</f>
        <v>318</v>
      </c>
      <c r="K386" s="13" t="n">
        <f aca="false">ROUNDUP((F386+Parámetros!$C$14)/(1-G386),0)</f>
        <v>324</v>
      </c>
      <c r="L386" s="13" t="n">
        <f aca="false">ROUNDUP((F386+Parámetros!$C$15)/(1-G386),0)</f>
        <v>332</v>
      </c>
      <c r="M386" s="13" t="n">
        <f aca="false">MAX(ROUNDUP((F386+I386)/(1-G386),0),Parámetros!$B$7)</f>
        <v>376</v>
      </c>
      <c r="N386" s="12" t="n">
        <v>523.86</v>
      </c>
      <c r="O386" s="12" t="n">
        <v>409</v>
      </c>
      <c r="P386" s="13" t="n">
        <f aca="false">Parámetros!$B$6</f>
        <v>1</v>
      </c>
      <c r="Q386" s="13" t="n">
        <f aca="false">IF(AND(ISNUMBER(O386),O386-P386&gt;=Parámetros!$B$7),M386,IF(J386&lt;Parámetros!$B$13,J386,IF(K386&lt;Parámetros!$B$14,K386,IF(L386&lt;Parámetros!$B$15,L386,M386))))</f>
        <v>376</v>
      </c>
      <c r="R386" s="13" t="n">
        <f aca="false">IF(AND(ISNUMBER(O386),O386-P386&gt;=Q386),O386-P386,Q386)</f>
        <v>408</v>
      </c>
      <c r="S386" s="3" t="n">
        <f aca="false">IF(ISNUMBER(O386),R386/O386-1,"")</f>
        <v>-0.00244498777506108</v>
      </c>
      <c r="T386" s="13" t="n">
        <f aca="false">VLOOKUP(R386,Parámetros!$A$13:$C$16,3,TRUE())</f>
        <v>0</v>
      </c>
      <c r="U386" s="13" t="n">
        <f aca="false">IF(R386&gt;=Parámetros!$B$7,I386,0)</f>
        <v>75</v>
      </c>
      <c r="V386" s="13" t="n">
        <f aca="false">R386*(1-G386)-T386-U386</f>
        <v>275.88</v>
      </c>
      <c r="W386" s="13" t="n">
        <f aca="false">V386-F386</f>
        <v>27.62</v>
      </c>
      <c r="X386" s="2" t="s">
        <v>13533</v>
      </c>
      <c r="Y386" s="2"/>
      <c r="Z386" s="13" t="n">
        <v>354</v>
      </c>
      <c r="AA386" s="2" t="s">
        <v>13512</v>
      </c>
    </row>
    <row r="387" customFormat="false" ht="15" hidden="false" customHeight="false" outlineLevel="0" collapsed="false">
      <c r="A387" s="8" t="s">
        <v>4759</v>
      </c>
      <c r="B387" s="10" t="str">
        <f aca="false">'Layout Mercado Libre'!C387</f>
        <v>Unival Sucralfato 1 g 40 Tabletas</v>
      </c>
      <c r="C387" s="10" t="str">
        <f aca="false">IFERROR(LEFT('Layout Mercado Libre'!E387,FIND(" &gt; ",'Layout Mercado Libre'!E387)-1),"")</f>
        <v>Salud y Equipamiento Médico</v>
      </c>
      <c r="D387" s="12" t="n">
        <v>382.37</v>
      </c>
      <c r="E387" s="13" t="n">
        <f aca="false">Parámetros!$B$5</f>
        <v>4</v>
      </c>
      <c r="F387" s="13" t="n">
        <f aca="false">D387+E387</f>
        <v>386.37</v>
      </c>
      <c r="G387" s="3" t="n">
        <f aca="false">IF(C387="",Parámetros!$B$9,IFERROR(VLOOKUP(C387,Parámetros!$A$20:$B$23,2,FALSE()),Parámetros!$B$9))</f>
        <v>0.14</v>
      </c>
      <c r="H387" s="14" t="n">
        <v>0.21</v>
      </c>
      <c r="I387" s="12" t="n">
        <v>75</v>
      </c>
      <c r="J387" s="13" t="n">
        <f aca="false">ROUNDUP((F387+Parámetros!$C$13)/(1-G387),0)</f>
        <v>479</v>
      </c>
      <c r="K387" s="13" t="n">
        <f aca="false">ROUNDUP((F387+Parámetros!$C$14)/(1-G387),0)</f>
        <v>485</v>
      </c>
      <c r="L387" s="13" t="n">
        <f aca="false">ROUNDUP((F387+Parámetros!$C$15)/(1-G387),0)</f>
        <v>493</v>
      </c>
      <c r="M387" s="13" t="n">
        <f aca="false">MAX(ROUNDUP((F387+I387)/(1-G387),0),Parámetros!$B$7)</f>
        <v>537</v>
      </c>
      <c r="N387" s="12" t="n">
        <v>645.5</v>
      </c>
      <c r="O387" s="12" t="n">
        <v>545</v>
      </c>
      <c r="P387" s="13" t="n">
        <f aca="false">Parámetros!$B$6</f>
        <v>1</v>
      </c>
      <c r="Q387" s="13" t="n">
        <f aca="false">IF(AND(ISNUMBER(O387),O387-P387&gt;=Parámetros!$B$7),M387,IF(J387&lt;Parámetros!$B$13,J387,IF(K387&lt;Parámetros!$B$14,K387,IF(L387&lt;Parámetros!$B$15,L387,M387))))</f>
        <v>537</v>
      </c>
      <c r="R387" s="13" t="n">
        <f aca="false">IF(AND(ISNUMBER(O387),O387-P387&gt;=Q387),O387-P387,Q387)</f>
        <v>544</v>
      </c>
      <c r="S387" s="3" t="n">
        <f aca="false">IF(ISNUMBER(O387),R387/O387-1,"")</f>
        <v>-0.00183486238532105</v>
      </c>
      <c r="T387" s="13" t="n">
        <f aca="false">VLOOKUP(R387,Parámetros!$A$13:$C$16,3,TRUE())</f>
        <v>0</v>
      </c>
      <c r="U387" s="13" t="n">
        <f aca="false">IF(R387&gt;=Parámetros!$B$7,I387,0)</f>
        <v>75</v>
      </c>
      <c r="V387" s="13" t="n">
        <f aca="false">R387*(1-G387)-T387-U387</f>
        <v>392.84</v>
      </c>
      <c r="W387" s="13" t="n">
        <f aca="false">V387-F387</f>
        <v>6.46999999999997</v>
      </c>
      <c r="X387" s="2" t="s">
        <v>13591</v>
      </c>
      <c r="Y387" s="2"/>
      <c r="Z387" s="13" t="n">
        <v>414</v>
      </c>
      <c r="AA387" s="2" t="s">
        <v>13537</v>
      </c>
    </row>
    <row r="388" customFormat="false" ht="15" hidden="false" customHeight="false" outlineLevel="0" collapsed="false">
      <c r="A388" s="8" t="s">
        <v>4768</v>
      </c>
      <c r="B388" s="10" t="str">
        <f aca="false">'Layout Mercado Libre'!C388</f>
        <v>Novotiral Levotiroxina 100 mcg Liotironina 20 mcg 50 Tabs</v>
      </c>
      <c r="C388" s="10" t="str">
        <f aca="false">IFERROR(LEFT('Layout Mercado Libre'!E388,FIND(" &gt; ",'Layout Mercado Libre'!E388)-1),"")</f>
        <v>Salud y Equipamiento Médico</v>
      </c>
      <c r="D388" s="12" t="n">
        <v>437.6</v>
      </c>
      <c r="E388" s="13" t="n">
        <f aca="false">Parámetros!$B$5</f>
        <v>4</v>
      </c>
      <c r="F388" s="13" t="n">
        <f aca="false">D388+E388</f>
        <v>441.6</v>
      </c>
      <c r="G388" s="3" t="n">
        <f aca="false">IF(C388="",Parámetros!$B$9,IFERROR(VLOOKUP(C388,Parámetros!$A$20:$B$23,2,FALSE()),Parámetros!$B$9))</f>
        <v>0.14</v>
      </c>
      <c r="H388" s="14" t="n">
        <v>0.23</v>
      </c>
      <c r="I388" s="12" t="n">
        <v>75</v>
      </c>
      <c r="J388" s="13" t="n">
        <f aca="false">ROUNDUP((F388+Parámetros!$C$13)/(1-G388),0)</f>
        <v>543</v>
      </c>
      <c r="K388" s="13" t="n">
        <f aca="false">ROUNDUP((F388+Parámetros!$C$14)/(1-G388),0)</f>
        <v>549</v>
      </c>
      <c r="L388" s="13" t="n">
        <f aca="false">ROUNDUP((F388+Parámetros!$C$15)/(1-G388),0)</f>
        <v>557</v>
      </c>
      <c r="M388" s="13" t="n">
        <f aca="false">MAX(ROUNDUP((F388+I388)/(1-G388),0),Parámetros!$B$7)</f>
        <v>601</v>
      </c>
      <c r="N388" s="12" t="n">
        <v>813.86</v>
      </c>
      <c r="O388" s="12" t="n">
        <v>1115</v>
      </c>
      <c r="P388" s="13" t="n">
        <f aca="false">Parámetros!$B$6</f>
        <v>1</v>
      </c>
      <c r="Q388" s="13" t="n">
        <f aca="false">IF(AND(ISNUMBER(O388),O388-P388&gt;=Parámetros!$B$7),M388,IF(J388&lt;Parámetros!$B$13,J388,IF(K388&lt;Parámetros!$B$14,K388,IF(L388&lt;Parámetros!$B$15,L388,M388))))</f>
        <v>601</v>
      </c>
      <c r="R388" s="13" t="n">
        <f aca="false">IF(AND(ISNUMBER(O388),O388-P388&gt;=Q388),O388-P388,Q388)</f>
        <v>1114</v>
      </c>
      <c r="S388" s="3" t="n">
        <f aca="false">IF(ISNUMBER(O388),R388/O388-1,"")</f>
        <v>-0.000896860986547066</v>
      </c>
      <c r="T388" s="13" t="n">
        <f aca="false">VLOOKUP(R388,Parámetros!$A$13:$C$16,3,TRUE())</f>
        <v>0</v>
      </c>
      <c r="U388" s="13" t="n">
        <f aca="false">IF(R388&gt;=Parámetros!$B$7,I388,0)</f>
        <v>75</v>
      </c>
      <c r="V388" s="13" t="n">
        <f aca="false">R388*(1-G388)-T388-U388</f>
        <v>883.04</v>
      </c>
      <c r="W388" s="13" t="n">
        <f aca="false">V388-F388</f>
        <v>441.44</v>
      </c>
      <c r="X388" s="2" t="s">
        <v>13567</v>
      </c>
      <c r="Y388" s="2"/>
      <c r="Z388" s="13" t="n">
        <v>880</v>
      </c>
      <c r="AA388" s="2" t="s">
        <v>13500</v>
      </c>
    </row>
    <row r="389" customFormat="false" ht="15" hidden="false" customHeight="false" outlineLevel="0" collapsed="false">
      <c r="A389" s="8" t="s">
        <v>4780</v>
      </c>
      <c r="B389" s="10" t="str">
        <f aca="false">'Layout Mercado Libre'!C389</f>
        <v>PediaSure Fórmula Especializada Vainilla 237 ml</v>
      </c>
      <c r="C389" s="10" t="str">
        <f aca="false">IFERROR(LEFT('Layout Mercado Libre'!E389,FIND(" &gt; ",'Layout Mercado Libre'!E389)-1),"")</f>
        <v>Bebés</v>
      </c>
      <c r="D389" s="12" t="n">
        <v>38.45</v>
      </c>
      <c r="E389" s="13" t="n">
        <f aca="false">Parámetros!$B$5</f>
        <v>4</v>
      </c>
      <c r="F389" s="13" t="n">
        <f aca="false">D389+E389</f>
        <v>42.45</v>
      </c>
      <c r="G389" s="3" t="n">
        <f aca="false">IF(C389="",Parámetros!$B$9,IFERROR(VLOOKUP(C389,Parámetros!$A$20:$B$23,2,FALSE()),Parámetros!$B$9))</f>
        <v>0.15</v>
      </c>
      <c r="H389" s="14" t="n">
        <v>0.34</v>
      </c>
      <c r="I389" s="12" t="n">
        <v>75</v>
      </c>
      <c r="J389" s="13" t="n">
        <f aca="false">ROUNDUP((F389+Parámetros!$C$13)/(1-G389),0)</f>
        <v>80</v>
      </c>
      <c r="K389" s="13" t="n">
        <f aca="false">ROUNDUP((F389+Parámetros!$C$14)/(1-G389),0)</f>
        <v>86</v>
      </c>
      <c r="L389" s="13" t="n">
        <f aca="false">ROUNDUP((F389+Parámetros!$C$15)/(1-G389),0)</f>
        <v>94</v>
      </c>
      <c r="M389" s="13" t="n">
        <f aca="false">MAX(ROUNDUP((F389+I389)/(1-G389),0),Parámetros!$B$7)</f>
        <v>299</v>
      </c>
      <c r="N389" s="12" t="n">
        <v>89.82</v>
      </c>
      <c r="O389" s="12" t="n">
        <v>89.82</v>
      </c>
      <c r="P389" s="13" t="n">
        <f aca="false">Parámetros!$B$6</f>
        <v>1</v>
      </c>
      <c r="Q389" s="13" t="n">
        <f aca="false">IF(AND(ISNUMBER(O389),O389-P389&gt;=Parámetros!$B$7),M389,IF(J389&lt;Parámetros!$B$13,J389,IF(K389&lt;Parámetros!$B$14,K389,IF(L389&lt;Parámetros!$B$15,L389,M389))))</f>
        <v>80</v>
      </c>
      <c r="R389" s="13" t="n">
        <f aca="false">IF(AND(ISNUMBER(O389),O389-P389&gt;=Q389),O389-P389,Q389)</f>
        <v>88.82</v>
      </c>
      <c r="S389" s="3" t="n">
        <f aca="false">IF(ISNUMBER(O389),R389/O389-1,"")</f>
        <v>-0.0111333778668448</v>
      </c>
      <c r="T389" s="13" t="n">
        <f aca="false">VLOOKUP(R389,Parámetros!$A$13:$C$16,3,TRUE())</f>
        <v>25</v>
      </c>
      <c r="U389" s="13" t="n">
        <f aca="false">IF(R389&gt;=Parámetros!$B$7,I389,0)</f>
        <v>0</v>
      </c>
      <c r="V389" s="13" t="n">
        <f aca="false">R389*(1-G389)-T389-U389</f>
        <v>50.497</v>
      </c>
      <c r="W389" s="13" t="n">
        <f aca="false">V389-F389</f>
        <v>8.04699999999998</v>
      </c>
      <c r="X389" s="2" t="s">
        <v>13566</v>
      </c>
      <c r="Y389" s="2"/>
      <c r="Z389" s="13" t="n">
        <v>61</v>
      </c>
      <c r="AA389" s="2" t="s">
        <v>13518</v>
      </c>
    </row>
    <row r="390" customFormat="false" ht="15" hidden="false" customHeight="false" outlineLevel="0" collapsed="false">
      <c r="A390" s="8" t="s">
        <v>4791</v>
      </c>
      <c r="B390" s="10" t="str">
        <f aca="false">'Layout Mercado Libre'!C390</f>
        <v>Firac Plus Clonixinato y Pargeverina 20 Tabletas</v>
      </c>
      <c r="C390" s="10" t="str">
        <f aca="false">IFERROR(LEFT('Layout Mercado Libre'!E390,FIND(" &gt; ",'Layout Mercado Libre'!E390)-1),"")</f>
        <v>Salud y Equipamiento Médico</v>
      </c>
      <c r="D390" s="12" t="n">
        <v>219.23</v>
      </c>
      <c r="E390" s="13" t="n">
        <f aca="false">Parámetros!$B$5</f>
        <v>4</v>
      </c>
      <c r="F390" s="13" t="n">
        <f aca="false">D390+E390</f>
        <v>223.23</v>
      </c>
      <c r="G390" s="3" t="n">
        <f aca="false">IF(C390="",Parámetros!$B$9,IFERROR(VLOOKUP(C390,Parámetros!$A$20:$B$23,2,FALSE()),Parámetros!$B$9))</f>
        <v>0.14</v>
      </c>
      <c r="H390" s="14" t="n">
        <v>0.17</v>
      </c>
      <c r="I390" s="12" t="n">
        <v>75</v>
      </c>
      <c r="J390" s="13" t="n">
        <f aca="false">ROUNDUP((F390+Parámetros!$C$13)/(1-G390),0)</f>
        <v>289</v>
      </c>
      <c r="K390" s="13" t="n">
        <f aca="false">ROUNDUP((F390+Parámetros!$C$14)/(1-G390),0)</f>
        <v>295</v>
      </c>
      <c r="L390" s="13" t="n">
        <f aca="false">ROUNDUP((F390+Parámetros!$C$15)/(1-G390),0)</f>
        <v>303</v>
      </c>
      <c r="M390" s="13" t="n">
        <f aca="false">MAX(ROUNDUP((F390+I390)/(1-G390),0),Parámetros!$B$7)</f>
        <v>347</v>
      </c>
      <c r="N390" s="12" t="n">
        <v>523.02</v>
      </c>
      <c r="O390" s="12" t="n">
        <v>435</v>
      </c>
      <c r="P390" s="13" t="n">
        <f aca="false">Parámetros!$B$6</f>
        <v>1</v>
      </c>
      <c r="Q390" s="13" t="n">
        <f aca="false">IF(AND(ISNUMBER(O390),O390-P390&gt;=Parámetros!$B$7),M390,IF(J390&lt;Parámetros!$B$13,J390,IF(K390&lt;Parámetros!$B$14,K390,IF(L390&lt;Parámetros!$B$15,L390,M390))))</f>
        <v>347</v>
      </c>
      <c r="R390" s="13" t="n">
        <f aca="false">IF(AND(ISNUMBER(O390),O390-P390&gt;=Q390),O390-P390,Q390)</f>
        <v>434</v>
      </c>
      <c r="S390" s="3" t="n">
        <f aca="false">IF(ISNUMBER(O390),R390/O390-1,"")</f>
        <v>-0.00229885057471269</v>
      </c>
      <c r="T390" s="13" t="n">
        <f aca="false">VLOOKUP(R390,Parámetros!$A$13:$C$16,3,TRUE())</f>
        <v>0</v>
      </c>
      <c r="U390" s="13" t="n">
        <f aca="false">IF(R390&gt;=Parámetros!$B$7,I390,0)</f>
        <v>75</v>
      </c>
      <c r="V390" s="13" t="n">
        <f aca="false">R390*(1-G390)-T390-U390</f>
        <v>298.24</v>
      </c>
      <c r="W390" s="13" t="n">
        <f aca="false">V390-F390</f>
        <v>75.01</v>
      </c>
      <c r="X390" s="2" t="s">
        <v>13521</v>
      </c>
      <c r="Y390" s="2"/>
      <c r="Z390" s="13" t="n">
        <v>418</v>
      </c>
      <c r="AA390" s="2" t="s">
        <v>13518</v>
      </c>
    </row>
    <row r="391" customFormat="false" ht="15" hidden="false" customHeight="false" outlineLevel="0" collapsed="false">
      <c r="A391" s="8" t="s">
        <v>4803</v>
      </c>
      <c r="B391" s="10" t="str">
        <f aca="false">'Layout Mercado Libre'!C391</f>
        <v>Pañales Kleenbebé Suavelastic Etapa 4 Grande 14 Piezas</v>
      </c>
      <c r="C391" s="10" t="str">
        <f aca="false">IFERROR(LEFT('Layout Mercado Libre'!E391,FIND(" &gt; ",'Layout Mercado Libre'!E391)-1),"")</f>
        <v>Bebés</v>
      </c>
      <c r="D391" s="12" t="n">
        <v>62.01</v>
      </c>
      <c r="E391" s="13" t="n">
        <f aca="false">Parámetros!$B$5</f>
        <v>4</v>
      </c>
      <c r="F391" s="13" t="n">
        <f aca="false">D391+E391</f>
        <v>66.01</v>
      </c>
      <c r="G391" s="3" t="n">
        <f aca="false">IF(C391="",Parámetros!$B$9,IFERROR(VLOOKUP(C391,Parámetros!$A$20:$B$23,2,FALSE()),Parámetros!$B$9))</f>
        <v>0.15</v>
      </c>
      <c r="H391" s="14" t="n">
        <v>1.12</v>
      </c>
      <c r="I391" s="12" t="n">
        <v>105</v>
      </c>
      <c r="J391" s="13" t="n">
        <f aca="false">ROUNDUP((F391+Parámetros!$C$13)/(1-G391),0)</f>
        <v>108</v>
      </c>
      <c r="K391" s="13" t="n">
        <f aca="false">ROUNDUP((F391+Parámetros!$C$14)/(1-G391),0)</f>
        <v>113</v>
      </c>
      <c r="L391" s="13" t="n">
        <f aca="false">ROUNDUP((F391+Parámetros!$C$15)/(1-G391),0)</f>
        <v>122</v>
      </c>
      <c r="M391" s="13" t="n">
        <f aca="false">MAX(ROUNDUP((F391+I391)/(1-G391),0),Parámetros!$B$7)</f>
        <v>299</v>
      </c>
      <c r="N391" s="12"/>
      <c r="O391" s="12"/>
      <c r="P391" s="13" t="n">
        <f aca="false">Parámetros!$B$6</f>
        <v>1</v>
      </c>
      <c r="Q391" s="13" t="n">
        <f aca="false">IF(AND(ISNUMBER(O391),O391-P391&gt;=Parámetros!$B$7),M391,IF(J391&lt;Parámetros!$B$13,J391,IF(K391&lt;Parámetros!$B$14,K391,IF(L391&lt;Parámetros!$B$15,L391,M391))))</f>
        <v>113</v>
      </c>
      <c r="R391" s="13" t="n">
        <f aca="false">IF(AND(ISNUMBER(O391),O391-P391&gt;=Q391),O391-P391,Q391)</f>
        <v>113</v>
      </c>
      <c r="S391" s="3" t="str">
        <f aca="false">IF(ISNUMBER(O391),R391/O391-1,"")</f>
        <v/>
      </c>
      <c r="T391" s="13" t="n">
        <f aca="false">VLOOKUP(R391,Parámetros!$A$13:$C$16,3,TRUE())</f>
        <v>30</v>
      </c>
      <c r="U391" s="13" t="n">
        <f aca="false">IF(R391&gt;=Parámetros!$B$7,I391,0)</f>
        <v>0</v>
      </c>
      <c r="V391" s="13" t="n">
        <f aca="false">R391*(1-G391)-T391-U391</f>
        <v>66.05</v>
      </c>
      <c r="W391" s="13" t="n">
        <f aca="false">V391-F391</f>
        <v>0.0400000000000063</v>
      </c>
      <c r="X391" s="2" t="s">
        <v>13597</v>
      </c>
      <c r="Y391" s="2"/>
      <c r="Z391" s="13"/>
      <c r="AA391" s="2"/>
    </row>
    <row r="392" customFormat="false" ht="15" hidden="false" customHeight="false" outlineLevel="0" collapsed="false">
      <c r="A392" s="8" t="s">
        <v>4810</v>
      </c>
      <c r="B392" s="10" t="str">
        <f aca="false">'Layout Mercado Libre'!C392</f>
        <v>Sinuberase Bacilos Lácticos 48 Comprimidos</v>
      </c>
      <c r="C392" s="10" t="str">
        <f aca="false">IFERROR(LEFT('Layout Mercado Libre'!E392,FIND(" &gt; ",'Layout Mercado Libre'!E392)-1),"")</f>
        <v>Salud y Equipamiento Médico</v>
      </c>
      <c r="D392" s="12" t="n">
        <v>182.57</v>
      </c>
      <c r="E392" s="13" t="n">
        <f aca="false">Parámetros!$B$5</f>
        <v>4</v>
      </c>
      <c r="F392" s="13" t="n">
        <f aca="false">D392+E392</f>
        <v>186.57</v>
      </c>
      <c r="G392" s="3" t="n">
        <f aca="false">IF(C392="",Parámetros!$B$9,IFERROR(VLOOKUP(C392,Parámetros!$A$20:$B$23,2,FALSE()),Parámetros!$B$9))</f>
        <v>0.14</v>
      </c>
      <c r="H392" s="14" t="n">
        <v>0.23</v>
      </c>
      <c r="I392" s="12" t="n">
        <v>75</v>
      </c>
      <c r="J392" s="13" t="n">
        <f aca="false">ROUNDUP((F392+Parámetros!$C$13)/(1-G392),0)</f>
        <v>247</v>
      </c>
      <c r="K392" s="13" t="n">
        <f aca="false">ROUNDUP((F392+Parámetros!$C$14)/(1-G392),0)</f>
        <v>252</v>
      </c>
      <c r="L392" s="13" t="n">
        <f aca="false">ROUNDUP((F392+Parámetros!$C$15)/(1-G392),0)</f>
        <v>260</v>
      </c>
      <c r="M392" s="13" t="n">
        <f aca="false">MAX(ROUNDUP((F392+I392)/(1-G392),0),Parámetros!$B$7)</f>
        <v>305</v>
      </c>
      <c r="N392" s="12" t="n">
        <v>331.1</v>
      </c>
      <c r="O392" s="12" t="n">
        <v>185.9</v>
      </c>
      <c r="P392" s="13" t="n">
        <f aca="false">Parámetros!$B$6</f>
        <v>1</v>
      </c>
      <c r="Q392" s="13" t="n">
        <f aca="false">IF(AND(ISNUMBER(O392),O392-P392&gt;=Parámetros!$B$7),M392,IF(J392&lt;Parámetros!$B$13,J392,IF(K392&lt;Parámetros!$B$14,K392,IF(L392&lt;Parámetros!$B$15,L392,M392))))</f>
        <v>260</v>
      </c>
      <c r="R392" s="13" t="n">
        <f aca="false">IF(AND(ISNUMBER(O392),O392-P392&gt;=Q392),O392-P392,Q392)</f>
        <v>260</v>
      </c>
      <c r="S392" s="3" t="n">
        <f aca="false">IF(ISNUMBER(O392),R392/O392-1,"")</f>
        <v>0.398601398601399</v>
      </c>
      <c r="T392" s="13" t="n">
        <f aca="false">VLOOKUP(R392,Parámetros!$A$13:$C$16,3,TRUE())</f>
        <v>37</v>
      </c>
      <c r="U392" s="13" t="n">
        <f aca="false">IF(R392&gt;=Parámetros!$B$7,I392,0)</f>
        <v>0</v>
      </c>
      <c r="V392" s="13" t="n">
        <f aca="false">R392*(1-G392)-T392-U392</f>
        <v>186.6</v>
      </c>
      <c r="W392" s="13" t="n">
        <f aca="false">V392-F392</f>
        <v>0.0300000000000011</v>
      </c>
      <c r="X392" s="2" t="s">
        <v>13667</v>
      </c>
      <c r="Y392" s="2"/>
      <c r="Z392" s="13" t="n">
        <v>192.4</v>
      </c>
      <c r="AA392" s="2" t="s">
        <v>13518</v>
      </c>
    </row>
    <row r="393" customFormat="false" ht="15" hidden="false" customHeight="false" outlineLevel="0" collapsed="false">
      <c r="A393" s="8" t="s">
        <v>4823</v>
      </c>
      <c r="B393" s="10" t="str">
        <f aca="false">'Layout Mercado Libre'!C393</f>
        <v>Neurobión DC 100 mg/100 mg/10 mg 5 Jeringas Prellenadas</v>
      </c>
      <c r="C393" s="10" t="str">
        <f aca="false">IFERROR(LEFT('Layout Mercado Libre'!E393,FIND(" &gt; ",'Layout Mercado Libre'!E393)-1),"")</f>
        <v>Salud y Equipamiento Médico</v>
      </c>
      <c r="D393" s="12" t="n">
        <v>499.4</v>
      </c>
      <c r="E393" s="13" t="n">
        <f aca="false">Parámetros!$B$5</f>
        <v>4</v>
      </c>
      <c r="F393" s="13" t="n">
        <f aca="false">D393+E393</f>
        <v>503.4</v>
      </c>
      <c r="G393" s="3" t="n">
        <f aca="false">IF(C393="",Parámetros!$B$9,IFERROR(VLOOKUP(C393,Parámetros!$A$20:$B$23,2,FALSE()),Parámetros!$B$9))</f>
        <v>0.14</v>
      </c>
      <c r="H393" s="14" t="n">
        <v>0.14</v>
      </c>
      <c r="I393" s="12" t="n">
        <v>75</v>
      </c>
      <c r="J393" s="13" t="n">
        <f aca="false">ROUNDUP((F393+Parámetros!$C$13)/(1-G393),0)</f>
        <v>615</v>
      </c>
      <c r="K393" s="13" t="n">
        <f aca="false">ROUNDUP((F393+Parámetros!$C$14)/(1-G393),0)</f>
        <v>621</v>
      </c>
      <c r="L393" s="13" t="n">
        <f aca="false">ROUNDUP((F393+Parámetros!$C$15)/(1-G393),0)</f>
        <v>629</v>
      </c>
      <c r="M393" s="13" t="n">
        <f aca="false">MAX(ROUNDUP((F393+I393)/(1-G393),0),Parámetros!$B$7)</f>
        <v>673</v>
      </c>
      <c r="N393" s="12" t="n">
        <v>907.21</v>
      </c>
      <c r="O393" s="12" t="n">
        <v>729</v>
      </c>
      <c r="P393" s="13" t="n">
        <f aca="false">Parámetros!$B$6</f>
        <v>1</v>
      </c>
      <c r="Q393" s="13" t="n">
        <f aca="false">IF(AND(ISNUMBER(O393),O393-P393&gt;=Parámetros!$B$7),M393,IF(J393&lt;Parámetros!$B$13,J393,IF(K393&lt;Parámetros!$B$14,K393,IF(L393&lt;Parámetros!$B$15,L393,M393))))</f>
        <v>673</v>
      </c>
      <c r="R393" s="13" t="n">
        <f aca="false">IF(AND(ISNUMBER(O393),O393-P393&gt;=Q393),O393-P393,Q393)</f>
        <v>728</v>
      </c>
      <c r="S393" s="3" t="n">
        <f aca="false">IF(ISNUMBER(O393),R393/O393-1,"")</f>
        <v>-0.00137174211248281</v>
      </c>
      <c r="T393" s="13" t="n">
        <f aca="false">VLOOKUP(R393,Parámetros!$A$13:$C$16,3,TRUE())</f>
        <v>0</v>
      </c>
      <c r="U393" s="13" t="n">
        <f aca="false">IF(R393&gt;=Parámetros!$B$7,I393,0)</f>
        <v>75</v>
      </c>
      <c r="V393" s="13" t="n">
        <f aca="false">R393*(1-G393)-T393-U393</f>
        <v>551.08</v>
      </c>
      <c r="W393" s="13" t="n">
        <f aca="false">V393-F393</f>
        <v>47.6800000000001</v>
      </c>
      <c r="X393" s="2" t="s">
        <v>13496</v>
      </c>
      <c r="Y393" s="2"/>
      <c r="Z393" s="13" t="n">
        <v>648</v>
      </c>
      <c r="AA393" s="2" t="s">
        <v>13500</v>
      </c>
    </row>
    <row r="394" customFormat="false" ht="15" hidden="false" customHeight="false" outlineLevel="0" collapsed="false">
      <c r="A394" s="8" t="s">
        <v>4835</v>
      </c>
      <c r="B394" s="10" t="str">
        <f aca="false">'Layout Mercado Libre'!C394</f>
        <v>Flagenase 400 Metronidazol 400 mg 30 Cápsulas</v>
      </c>
      <c r="C394" s="10" t="str">
        <f aca="false">IFERROR(LEFT('Layout Mercado Libre'!E394,FIND(" &gt; ",'Layout Mercado Libre'!E394)-1),"")</f>
        <v>Salud y Equipamiento Médico</v>
      </c>
      <c r="D394" s="12" t="n">
        <v>150.12</v>
      </c>
      <c r="E394" s="13" t="n">
        <f aca="false">Parámetros!$B$5</f>
        <v>4</v>
      </c>
      <c r="F394" s="13" t="n">
        <f aca="false">D394+E394</f>
        <v>154.12</v>
      </c>
      <c r="G394" s="3" t="n">
        <f aca="false">IF(C394="",Parámetros!$B$9,IFERROR(VLOOKUP(C394,Parámetros!$A$20:$B$23,2,FALSE()),Parámetros!$B$9))</f>
        <v>0.14</v>
      </c>
      <c r="H394" s="14" t="n">
        <v>0.19</v>
      </c>
      <c r="I394" s="12" t="n">
        <v>75</v>
      </c>
      <c r="J394" s="13" t="n">
        <f aca="false">ROUNDUP((F394+Parámetros!$C$13)/(1-G394),0)</f>
        <v>209</v>
      </c>
      <c r="K394" s="13" t="n">
        <f aca="false">ROUNDUP((F394+Parámetros!$C$14)/(1-G394),0)</f>
        <v>215</v>
      </c>
      <c r="L394" s="13" t="n">
        <f aca="false">ROUNDUP((F394+Parámetros!$C$15)/(1-G394),0)</f>
        <v>223</v>
      </c>
      <c r="M394" s="13" t="n">
        <f aca="false">MAX(ROUNDUP((F394+I394)/(1-G394),0),Parámetros!$B$7)</f>
        <v>299</v>
      </c>
      <c r="N394" s="12" t="n">
        <v>297.7</v>
      </c>
      <c r="O394" s="12" t="n">
        <v>258</v>
      </c>
      <c r="P394" s="13" t="n">
        <f aca="false">Parámetros!$B$6</f>
        <v>1</v>
      </c>
      <c r="Q394" s="13" t="n">
        <f aca="false">IF(AND(ISNUMBER(O394),O394-P394&gt;=Parámetros!$B$7),M394,IF(J394&lt;Parámetros!$B$13,J394,IF(K394&lt;Parámetros!$B$14,K394,IF(L394&lt;Parámetros!$B$15,L394,M394))))</f>
        <v>223</v>
      </c>
      <c r="R394" s="13" t="n">
        <f aca="false">IF(AND(ISNUMBER(O394),O394-P394&gt;=Q394),O394-P394,Q394)</f>
        <v>257</v>
      </c>
      <c r="S394" s="3" t="n">
        <f aca="false">IF(ISNUMBER(O394),R394/O394-1,"")</f>
        <v>-0.00387596899224807</v>
      </c>
      <c r="T394" s="13" t="n">
        <f aca="false">VLOOKUP(R394,Parámetros!$A$13:$C$16,3,TRUE())</f>
        <v>37</v>
      </c>
      <c r="U394" s="13" t="n">
        <f aca="false">IF(R394&gt;=Parámetros!$B$7,I394,0)</f>
        <v>0</v>
      </c>
      <c r="V394" s="13" t="n">
        <f aca="false">R394*(1-G394)-T394-U394</f>
        <v>184.02</v>
      </c>
      <c r="W394" s="13" t="n">
        <f aca="false">V394-F394</f>
        <v>29.9</v>
      </c>
      <c r="X394" s="2" t="s">
        <v>13514</v>
      </c>
      <c r="Y394" s="2"/>
      <c r="Z394" s="13" t="n">
        <v>172</v>
      </c>
      <c r="AA394" s="2" t="s">
        <v>13500</v>
      </c>
    </row>
    <row r="395" customFormat="false" ht="15" hidden="false" customHeight="false" outlineLevel="0" collapsed="false">
      <c r="A395" s="8" t="s">
        <v>4851</v>
      </c>
      <c r="B395" s="10" t="str">
        <f aca="false">'Layout Mercado Libre'!C395</f>
        <v>Quadriderm NF Crema 30 g Betametasona/Clotrimazol</v>
      </c>
      <c r="C395" s="10" t="str">
        <f aca="false">IFERROR(LEFT('Layout Mercado Libre'!E395,FIND(" &gt; ",'Layout Mercado Libre'!E395)-1),"")</f>
        <v>Salud y Equipamiento Médico</v>
      </c>
      <c r="D395" s="12" t="n">
        <v>456.46</v>
      </c>
      <c r="E395" s="13" t="n">
        <f aca="false">Parámetros!$B$5</f>
        <v>4</v>
      </c>
      <c r="F395" s="13" t="n">
        <f aca="false">D395+E395</f>
        <v>460.46</v>
      </c>
      <c r="G395" s="3" t="n">
        <f aca="false">IF(C395="",Parámetros!$B$9,IFERROR(VLOOKUP(C395,Parámetros!$A$20:$B$23,2,FALSE()),Parámetros!$B$9))</f>
        <v>0.14</v>
      </c>
      <c r="H395" s="14" t="n">
        <v>0.08</v>
      </c>
      <c r="I395" s="12" t="n">
        <v>75</v>
      </c>
      <c r="J395" s="13" t="n">
        <f aca="false">ROUNDUP((F395+Parámetros!$C$13)/(1-G395),0)</f>
        <v>565</v>
      </c>
      <c r="K395" s="13" t="n">
        <f aca="false">ROUNDUP((F395+Parámetros!$C$14)/(1-G395),0)</f>
        <v>571</v>
      </c>
      <c r="L395" s="13" t="n">
        <f aca="false">ROUNDUP((F395+Parámetros!$C$15)/(1-G395),0)</f>
        <v>579</v>
      </c>
      <c r="M395" s="13" t="n">
        <f aca="false">MAX(ROUNDUP((F395+I395)/(1-G395),0),Parámetros!$B$7)</f>
        <v>623</v>
      </c>
      <c r="N395" s="12" t="n">
        <v>772.54</v>
      </c>
      <c r="O395" s="12" t="n">
        <v>676.72</v>
      </c>
      <c r="P395" s="13" t="n">
        <f aca="false">Parámetros!$B$6</f>
        <v>1</v>
      </c>
      <c r="Q395" s="13" t="n">
        <f aca="false">IF(AND(ISNUMBER(O395),O395-P395&gt;=Parámetros!$B$7),M395,IF(J395&lt;Parámetros!$B$13,J395,IF(K395&lt;Parámetros!$B$14,K395,IF(L395&lt;Parámetros!$B$15,L395,M395))))</f>
        <v>623</v>
      </c>
      <c r="R395" s="13" t="n">
        <f aca="false">IF(AND(ISNUMBER(O395),O395-P395&gt;=Q395),O395-P395,Q395)</f>
        <v>675.72</v>
      </c>
      <c r="S395" s="3" t="n">
        <f aca="false">IF(ISNUMBER(O395),R395/O395-1,"")</f>
        <v>-0.00147771604208535</v>
      </c>
      <c r="T395" s="13" t="n">
        <f aca="false">VLOOKUP(R395,Parámetros!$A$13:$C$16,3,TRUE())</f>
        <v>0</v>
      </c>
      <c r="U395" s="13" t="n">
        <f aca="false">IF(R395&gt;=Parámetros!$B$7,I395,0)</f>
        <v>75</v>
      </c>
      <c r="V395" s="13" t="n">
        <f aca="false">R395*(1-G395)-T395-U395</f>
        <v>506.1192</v>
      </c>
      <c r="W395" s="13" t="n">
        <f aca="false">V395-F395</f>
        <v>45.6592</v>
      </c>
      <c r="X395" s="2" t="s">
        <v>13582</v>
      </c>
      <c r="Y395" s="2"/>
      <c r="Z395" s="13" t="n">
        <v>539.5</v>
      </c>
      <c r="AA395" s="2" t="s">
        <v>13523</v>
      </c>
    </row>
    <row r="396" customFormat="false" ht="15" hidden="false" customHeight="false" outlineLevel="0" collapsed="false">
      <c r="A396" s="8" t="s">
        <v>4862</v>
      </c>
      <c r="B396" s="10" t="str">
        <f aca="false">'Layout Mercado Libre'!C396</f>
        <v>Binotal Ampicilina 500 mg 30 Cápsulas</v>
      </c>
      <c r="C396" s="10" t="str">
        <f aca="false">IFERROR(LEFT('Layout Mercado Libre'!E396,FIND(" &gt; ",'Layout Mercado Libre'!E396)-1),"")</f>
        <v>Salud y Equipamiento Médico</v>
      </c>
      <c r="D396" s="12" t="n">
        <v>167.07</v>
      </c>
      <c r="E396" s="13" t="n">
        <f aca="false">Parámetros!$B$5</f>
        <v>4</v>
      </c>
      <c r="F396" s="13" t="n">
        <f aca="false">D396+E396</f>
        <v>171.07</v>
      </c>
      <c r="G396" s="3" t="n">
        <f aca="false">IF(C396="",Parámetros!$B$9,IFERROR(VLOOKUP(C396,Parámetros!$A$20:$B$23,2,FALSE()),Parámetros!$B$9))</f>
        <v>0.14</v>
      </c>
      <c r="H396" s="14" t="n">
        <v>0.19</v>
      </c>
      <c r="I396" s="12" t="n">
        <v>75</v>
      </c>
      <c r="J396" s="13" t="n">
        <f aca="false">ROUNDUP((F396+Parámetros!$C$13)/(1-G396),0)</f>
        <v>228</v>
      </c>
      <c r="K396" s="13" t="n">
        <f aca="false">ROUNDUP((F396+Parámetros!$C$14)/(1-G396),0)</f>
        <v>234</v>
      </c>
      <c r="L396" s="13" t="n">
        <f aca="false">ROUNDUP((F396+Parámetros!$C$15)/(1-G396),0)</f>
        <v>242</v>
      </c>
      <c r="M396" s="13" t="n">
        <f aca="false">MAX(ROUNDUP((F396+I396)/(1-G396),0),Parámetros!$B$7)</f>
        <v>299</v>
      </c>
      <c r="N396" s="12" t="n">
        <v>633.28</v>
      </c>
      <c r="O396" s="12" t="n">
        <v>486</v>
      </c>
      <c r="P396" s="13" t="n">
        <f aca="false">Parámetros!$B$6</f>
        <v>1</v>
      </c>
      <c r="Q396" s="13" t="n">
        <f aca="false">IF(AND(ISNUMBER(O396),O396-P396&gt;=Parámetros!$B$7),M396,IF(J396&lt;Parámetros!$B$13,J396,IF(K396&lt;Parámetros!$B$14,K396,IF(L396&lt;Parámetros!$B$15,L396,M396))))</f>
        <v>299</v>
      </c>
      <c r="R396" s="13" t="n">
        <f aca="false">IF(AND(ISNUMBER(O396),O396-P396&gt;=Q396),O396-P396,Q396)</f>
        <v>485</v>
      </c>
      <c r="S396" s="3" t="n">
        <f aca="false">IF(ISNUMBER(O396),R396/O396-1,"")</f>
        <v>-0.00205761316872433</v>
      </c>
      <c r="T396" s="13" t="n">
        <f aca="false">VLOOKUP(R396,Parámetros!$A$13:$C$16,3,TRUE())</f>
        <v>0</v>
      </c>
      <c r="U396" s="13" t="n">
        <f aca="false">IF(R396&gt;=Parámetros!$B$7,I396,0)</f>
        <v>75</v>
      </c>
      <c r="V396" s="13" t="n">
        <f aca="false">R396*(1-G396)-T396-U396</f>
        <v>342.1</v>
      </c>
      <c r="W396" s="13" t="n">
        <f aca="false">V396-F396</f>
        <v>171.03</v>
      </c>
      <c r="X396" s="2" t="s">
        <v>13514</v>
      </c>
      <c r="Y396" s="2"/>
      <c r="Z396" s="13" t="n">
        <v>449</v>
      </c>
      <c r="AA396" s="2" t="s">
        <v>13552</v>
      </c>
    </row>
    <row r="397" customFormat="false" ht="15" hidden="false" customHeight="false" outlineLevel="0" collapsed="false">
      <c r="A397" s="8" t="s">
        <v>4872</v>
      </c>
      <c r="B397" s="10" t="str">
        <f aca="false">'Layout Mercado Libre'!C397</f>
        <v>Pañales Kleenbebé Absorsec Etapa 2 Chico 40 Piezas</v>
      </c>
      <c r="C397" s="10" t="str">
        <f aca="false">IFERROR(LEFT('Layout Mercado Libre'!E397,FIND(" &gt; ",'Layout Mercado Libre'!E397)-1),"")</f>
        <v>Bebés</v>
      </c>
      <c r="D397" s="12" t="n">
        <v>95.33</v>
      </c>
      <c r="E397" s="13" t="n">
        <f aca="false">Parámetros!$B$5</f>
        <v>4</v>
      </c>
      <c r="F397" s="13" t="n">
        <f aca="false">D397+E397</f>
        <v>99.33</v>
      </c>
      <c r="G397" s="3" t="n">
        <f aca="false">IF(C397="",Parámetros!$B$9,IFERROR(VLOOKUP(C397,Parámetros!$A$20:$B$23,2,FALSE()),Parámetros!$B$9))</f>
        <v>0.15</v>
      </c>
      <c r="H397" s="14" t="n">
        <v>3.2</v>
      </c>
      <c r="I397" s="12" t="n">
        <v>125</v>
      </c>
      <c r="J397" s="13" t="n">
        <f aca="false">ROUNDUP((F397+Parámetros!$C$13)/(1-G397),0)</f>
        <v>147</v>
      </c>
      <c r="K397" s="13" t="n">
        <f aca="false">ROUNDUP((F397+Parámetros!$C$14)/(1-G397),0)</f>
        <v>153</v>
      </c>
      <c r="L397" s="13" t="n">
        <f aca="false">ROUNDUP((F397+Parámetros!$C$15)/(1-G397),0)</f>
        <v>161</v>
      </c>
      <c r="M397" s="13" t="n">
        <f aca="false">MAX(ROUNDUP((F397+I397)/(1-G397),0),Parámetros!$B$7)</f>
        <v>299</v>
      </c>
      <c r="N397" s="12" t="n">
        <v>230.81</v>
      </c>
      <c r="O397" s="12" t="n">
        <v>243</v>
      </c>
      <c r="P397" s="13" t="n">
        <f aca="false">Parámetros!$B$6</f>
        <v>1</v>
      </c>
      <c r="Q397" s="13" t="n">
        <f aca="false">IF(AND(ISNUMBER(O397),O397-P397&gt;=Parámetros!$B$7),M397,IF(J397&lt;Parámetros!$B$13,J397,IF(K397&lt;Parámetros!$B$14,K397,IF(L397&lt;Parámetros!$B$15,L397,M397))))</f>
        <v>161</v>
      </c>
      <c r="R397" s="13" t="n">
        <f aca="false">IF(AND(ISNUMBER(O397),O397-P397&gt;=Q397),O397-P397,Q397)</f>
        <v>242</v>
      </c>
      <c r="S397" s="3" t="n">
        <f aca="false">IF(ISNUMBER(O397),R397/O397-1,"")</f>
        <v>-0.00411522633744854</v>
      </c>
      <c r="T397" s="13" t="n">
        <f aca="false">VLOOKUP(R397,Parámetros!$A$13:$C$16,3,TRUE())</f>
        <v>37</v>
      </c>
      <c r="U397" s="13" t="n">
        <f aca="false">IF(R397&gt;=Parámetros!$B$7,I397,0)</f>
        <v>0</v>
      </c>
      <c r="V397" s="13" t="n">
        <f aca="false">R397*(1-G397)-T397-U397</f>
        <v>168.7</v>
      </c>
      <c r="W397" s="13" t="n">
        <f aca="false">V397-F397</f>
        <v>69.37</v>
      </c>
      <c r="X397" s="2" t="s">
        <v>13510</v>
      </c>
      <c r="Y397" s="2"/>
      <c r="Z397" s="13"/>
      <c r="AA397" s="2"/>
    </row>
    <row r="398" customFormat="false" ht="15" hidden="false" customHeight="false" outlineLevel="0" collapsed="false">
      <c r="A398" s="8" t="s">
        <v>4881</v>
      </c>
      <c r="B398" s="10" t="str">
        <f aca="false">'Layout Mercado Libre'!C398</f>
        <v>Elatec MPFF 1000 mg Diosmina Hesperidina 30 Sobres</v>
      </c>
      <c r="C398" s="10" t="str">
        <f aca="false">IFERROR(LEFT('Layout Mercado Libre'!E398,FIND(" &gt; ",'Layout Mercado Libre'!E398)-1),"")</f>
        <v>Salud y Equipamiento Médico</v>
      </c>
      <c r="D398" s="12" t="n">
        <v>861.84</v>
      </c>
      <c r="E398" s="13" t="n">
        <f aca="false">Parámetros!$B$5</f>
        <v>4</v>
      </c>
      <c r="F398" s="13" t="n">
        <f aca="false">D398+E398</f>
        <v>865.84</v>
      </c>
      <c r="G398" s="3" t="n">
        <f aca="false">IF(C398="",Parámetros!$B$9,IFERROR(VLOOKUP(C398,Parámetros!$A$20:$B$23,2,FALSE()),Parámetros!$B$9))</f>
        <v>0.14</v>
      </c>
      <c r="H398" s="14" t="n">
        <v>0.39</v>
      </c>
      <c r="I398" s="12" t="n">
        <v>75</v>
      </c>
      <c r="J398" s="13" t="n">
        <f aca="false">ROUNDUP((F398+Parámetros!$C$13)/(1-G398),0)</f>
        <v>1036</v>
      </c>
      <c r="K398" s="13" t="n">
        <f aca="false">ROUNDUP((F398+Parámetros!$C$14)/(1-G398),0)</f>
        <v>1042</v>
      </c>
      <c r="L398" s="13" t="n">
        <f aca="false">ROUNDUP((F398+Parámetros!$C$15)/(1-G398),0)</f>
        <v>1050</v>
      </c>
      <c r="M398" s="13" t="n">
        <f aca="false">MAX(ROUNDUP((F398+I398)/(1-G398),0),Parámetros!$B$7)</f>
        <v>1094</v>
      </c>
      <c r="N398" s="12" t="n">
        <v>1462.4</v>
      </c>
      <c r="O398" s="12" t="n">
        <v>1589</v>
      </c>
      <c r="P398" s="13" t="n">
        <f aca="false">Parámetros!$B$6</f>
        <v>1</v>
      </c>
      <c r="Q398" s="13" t="n">
        <f aca="false">IF(AND(ISNUMBER(O398),O398-P398&gt;=Parámetros!$B$7),M398,IF(J398&lt;Parámetros!$B$13,J398,IF(K398&lt;Parámetros!$B$14,K398,IF(L398&lt;Parámetros!$B$15,L398,M398))))</f>
        <v>1094</v>
      </c>
      <c r="R398" s="13" t="n">
        <f aca="false">IF(AND(ISNUMBER(O398),O398-P398&gt;=Q398),O398-P398,Q398)</f>
        <v>1588</v>
      </c>
      <c r="S398" s="3" t="n">
        <f aca="false">IF(ISNUMBER(O398),R398/O398-1,"")</f>
        <v>-0.000629326620516069</v>
      </c>
      <c r="T398" s="13" t="n">
        <f aca="false">VLOOKUP(R398,Parámetros!$A$13:$C$16,3,TRUE())</f>
        <v>0</v>
      </c>
      <c r="U398" s="13" t="n">
        <f aca="false">IF(R398&gt;=Parámetros!$B$7,I398,0)</f>
        <v>75</v>
      </c>
      <c r="V398" s="13" t="n">
        <f aca="false">R398*(1-G398)-T398-U398</f>
        <v>1290.68</v>
      </c>
      <c r="W398" s="13" t="n">
        <f aca="false">V398-F398</f>
        <v>424.84</v>
      </c>
      <c r="X398" s="2" t="s">
        <v>13546</v>
      </c>
      <c r="Y398" s="2"/>
      <c r="Z398" s="13" t="n">
        <v>1198</v>
      </c>
      <c r="AA398" s="2" t="s">
        <v>13500</v>
      </c>
    </row>
    <row r="399" customFormat="false" ht="15" hidden="false" customHeight="false" outlineLevel="0" collapsed="false">
      <c r="A399" s="8" t="s">
        <v>4896</v>
      </c>
      <c r="B399" s="10" t="str">
        <f aca="false">'Layout Mercado Libre'!C399</f>
        <v>Someral Alfa Cetoanálogos de Aminoácidos 100 Tabletas</v>
      </c>
      <c r="C399" s="10" t="str">
        <f aca="false">IFERROR(LEFT('Layout Mercado Libre'!E399,FIND(" &gt; ",'Layout Mercado Libre'!E399)-1),"")</f>
        <v>Salud y Equipamiento Médico</v>
      </c>
      <c r="D399" s="12" t="n">
        <v>543.48</v>
      </c>
      <c r="E399" s="13" t="n">
        <f aca="false">Parámetros!$B$5</f>
        <v>4</v>
      </c>
      <c r="F399" s="13" t="n">
        <f aca="false">D399+E399</f>
        <v>547.48</v>
      </c>
      <c r="G399" s="3" t="n">
        <f aca="false">IF(C399="",Parámetros!$B$9,IFERROR(VLOOKUP(C399,Parámetros!$A$20:$B$23,2,FALSE()),Parámetros!$B$9))</f>
        <v>0.14</v>
      </c>
      <c r="H399" s="14" t="n">
        <v>0.34</v>
      </c>
      <c r="I399" s="12" t="n">
        <v>75</v>
      </c>
      <c r="J399" s="13" t="n">
        <f aca="false">ROUNDUP((F399+Parámetros!$C$13)/(1-G399),0)</f>
        <v>666</v>
      </c>
      <c r="K399" s="13" t="n">
        <f aca="false">ROUNDUP((F399+Parámetros!$C$14)/(1-G399),0)</f>
        <v>672</v>
      </c>
      <c r="L399" s="13" t="n">
        <f aca="false">ROUNDUP((F399+Parámetros!$C$15)/(1-G399),0)</f>
        <v>680</v>
      </c>
      <c r="M399" s="13" t="n">
        <f aca="false">MAX(ROUNDUP((F399+I399)/(1-G399),0),Parámetros!$B$7)</f>
        <v>724</v>
      </c>
      <c r="N399" s="12" t="n">
        <v>921.9</v>
      </c>
      <c r="O399" s="12" t="n">
        <v>799</v>
      </c>
      <c r="P399" s="13" t="n">
        <f aca="false">Parámetros!$B$6</f>
        <v>1</v>
      </c>
      <c r="Q399" s="13" t="n">
        <f aca="false">IF(AND(ISNUMBER(O399),O399-P399&gt;=Parámetros!$B$7),M399,IF(J399&lt;Parámetros!$B$13,J399,IF(K399&lt;Parámetros!$B$14,K399,IF(L399&lt;Parámetros!$B$15,L399,M399))))</f>
        <v>724</v>
      </c>
      <c r="R399" s="13" t="n">
        <f aca="false">IF(AND(ISNUMBER(O399),O399-P399&gt;=Q399),O399-P399,Q399)</f>
        <v>798</v>
      </c>
      <c r="S399" s="3" t="n">
        <f aca="false">IF(ISNUMBER(O399),R399/O399-1,"")</f>
        <v>-0.00125156445556951</v>
      </c>
      <c r="T399" s="13" t="n">
        <f aca="false">VLOOKUP(R399,Parámetros!$A$13:$C$16,3,TRUE())</f>
        <v>0</v>
      </c>
      <c r="U399" s="13" t="n">
        <f aca="false">IF(R399&gt;=Parámetros!$B$7,I399,0)</f>
        <v>75</v>
      </c>
      <c r="V399" s="13" t="n">
        <f aca="false">R399*(1-G399)-T399-U399</f>
        <v>611.28</v>
      </c>
      <c r="W399" s="13" t="n">
        <f aca="false">V399-F399</f>
        <v>63.8</v>
      </c>
      <c r="X399" s="2" t="s">
        <v>13581</v>
      </c>
      <c r="Y399" s="2"/>
      <c r="Z399" s="13" t="n">
        <v>1162.5</v>
      </c>
      <c r="AA399" s="2" t="s">
        <v>13523</v>
      </c>
    </row>
    <row r="400" customFormat="false" ht="15" hidden="false" customHeight="false" outlineLevel="0" collapsed="false">
      <c r="A400" s="8" t="s">
        <v>4906</v>
      </c>
      <c r="B400" s="10" t="str">
        <f aca="false">'Layout Mercado Libre'!C400</f>
        <v>Vaso Recolector Dibar Estéril 100 ml 1 Pieza</v>
      </c>
      <c r="C400" s="10" t="str">
        <f aca="false">IFERROR(LEFT('Layout Mercado Libre'!E400,FIND(" &gt; ",'Layout Mercado Libre'!E400)-1),"")</f>
        <v>Salud y Equipamiento Médico</v>
      </c>
      <c r="D400" s="12" t="n">
        <v>4.13</v>
      </c>
      <c r="E400" s="13" t="n">
        <f aca="false">Parámetros!$B$5</f>
        <v>4</v>
      </c>
      <c r="F400" s="13" t="n">
        <f aca="false">D400+E400</f>
        <v>8.13</v>
      </c>
      <c r="G400" s="3" t="n">
        <f aca="false">IF(C400="",Parámetros!$B$9,IFERROR(VLOOKUP(C400,Parámetros!$A$20:$B$23,2,FALSE()),Parámetros!$B$9))</f>
        <v>0.14</v>
      </c>
      <c r="H400" s="14" t="n">
        <v>0.17</v>
      </c>
      <c r="I400" s="12" t="n">
        <v>75</v>
      </c>
      <c r="J400" s="13" t="n">
        <f aca="false">ROUNDUP((F400+Parámetros!$C$13)/(1-G400),0)</f>
        <v>39</v>
      </c>
      <c r="K400" s="13" t="n">
        <f aca="false">ROUNDUP((F400+Parámetros!$C$14)/(1-G400),0)</f>
        <v>45</v>
      </c>
      <c r="L400" s="13" t="n">
        <f aca="false">ROUNDUP((F400+Parámetros!$C$15)/(1-G400),0)</f>
        <v>53</v>
      </c>
      <c r="M400" s="13" t="n">
        <f aca="false">MAX(ROUNDUP((F400+I400)/(1-G400),0),Parámetros!$B$7)</f>
        <v>299</v>
      </c>
      <c r="N400" s="12"/>
      <c r="O400" s="12"/>
      <c r="P400" s="13" t="n">
        <f aca="false">Parámetros!$B$6</f>
        <v>1</v>
      </c>
      <c r="Q400" s="13" t="n">
        <f aca="false">IF(AND(ISNUMBER(O400),O400-P400&gt;=Parámetros!$B$7),M400,IF(J400&lt;Parámetros!$B$13,J400,IF(K400&lt;Parámetros!$B$14,K400,IF(L400&lt;Parámetros!$B$15,L400,M400))))</f>
        <v>39</v>
      </c>
      <c r="R400" s="13" t="n">
        <f aca="false">IF(AND(ISNUMBER(O400),O400-P400&gt;=Q400),O400-P400,Q400)</f>
        <v>39</v>
      </c>
      <c r="S400" s="3" t="str">
        <f aca="false">IF(ISNUMBER(O400),R400/O400-1,"")</f>
        <v/>
      </c>
      <c r="T400" s="13" t="n">
        <f aca="false">VLOOKUP(R400,Parámetros!$A$13:$C$16,3,TRUE())</f>
        <v>25</v>
      </c>
      <c r="U400" s="13" t="n">
        <f aca="false">IF(R400&gt;=Parámetros!$B$7,I400,0)</f>
        <v>0</v>
      </c>
      <c r="V400" s="13" t="n">
        <f aca="false">R400*(1-G400)-T400-U400</f>
        <v>8.54</v>
      </c>
      <c r="W400" s="13" t="n">
        <f aca="false">V400-F400</f>
        <v>0.41</v>
      </c>
      <c r="X400" s="2" t="s">
        <v>13608</v>
      </c>
      <c r="Y400" s="2"/>
      <c r="Z400" s="13"/>
      <c r="AA400" s="2"/>
    </row>
    <row r="401" customFormat="false" ht="15" hidden="false" customHeight="false" outlineLevel="0" collapsed="false">
      <c r="A401" s="8" t="s">
        <v>4915</v>
      </c>
      <c r="B401" s="10" t="str">
        <f aca="false">'Layout Mercado Libre'!C401</f>
        <v>Enterogermina 2 Billones UFC 10 Ampolletas de 5 ml</v>
      </c>
      <c r="C401" s="10" t="str">
        <f aca="false">IFERROR(LEFT('Layout Mercado Libre'!E401,FIND(" &gt; ",'Layout Mercado Libre'!E401)-1),"")</f>
        <v>Salud y Equipamiento Médico</v>
      </c>
      <c r="D401" s="12" t="n">
        <v>200</v>
      </c>
      <c r="E401" s="13" t="n">
        <f aca="false">Parámetros!$B$5</f>
        <v>4</v>
      </c>
      <c r="F401" s="13" t="n">
        <f aca="false">D401+E401</f>
        <v>204</v>
      </c>
      <c r="G401" s="3" t="n">
        <f aca="false">IF(C401="",Parámetros!$B$9,IFERROR(VLOOKUP(C401,Parámetros!$A$20:$B$23,2,FALSE()),Parámetros!$B$9))</f>
        <v>0.14</v>
      </c>
      <c r="H401" s="14" t="n">
        <v>0.3</v>
      </c>
      <c r="I401" s="12" t="n">
        <v>75</v>
      </c>
      <c r="J401" s="13" t="n">
        <f aca="false">ROUNDUP((F401+Parámetros!$C$13)/(1-G401),0)</f>
        <v>267</v>
      </c>
      <c r="K401" s="13" t="n">
        <f aca="false">ROUNDUP((F401+Parámetros!$C$14)/(1-G401),0)</f>
        <v>273</v>
      </c>
      <c r="L401" s="13" t="n">
        <f aca="false">ROUNDUP((F401+Parámetros!$C$15)/(1-G401),0)</f>
        <v>281</v>
      </c>
      <c r="M401" s="13" t="n">
        <f aca="false">MAX(ROUNDUP((F401+I401)/(1-G401),0),Parámetros!$B$7)</f>
        <v>325</v>
      </c>
      <c r="N401" s="12"/>
      <c r="O401" s="12"/>
      <c r="P401" s="13" t="n">
        <f aca="false">Parámetros!$B$6</f>
        <v>1</v>
      </c>
      <c r="Q401" s="13" t="n">
        <f aca="false">IF(AND(ISNUMBER(O401),O401-P401&gt;=Parámetros!$B$7),M401,IF(J401&lt;Parámetros!$B$13,J401,IF(K401&lt;Parámetros!$B$14,K401,IF(L401&lt;Parámetros!$B$15,L401,M401))))</f>
        <v>281</v>
      </c>
      <c r="R401" s="13" t="n">
        <f aca="false">IF(AND(ISNUMBER(O401),O401-P401&gt;=Q401),O401-P401,Q401)</f>
        <v>281</v>
      </c>
      <c r="S401" s="3" t="str">
        <f aca="false">IF(ISNUMBER(O401),R401/O401-1,"")</f>
        <v/>
      </c>
      <c r="T401" s="13" t="n">
        <f aca="false">VLOOKUP(R401,Parámetros!$A$13:$C$16,3,TRUE())</f>
        <v>37</v>
      </c>
      <c r="U401" s="13" t="n">
        <f aca="false">IF(R401&gt;=Parámetros!$B$7,I401,0)</f>
        <v>0</v>
      </c>
      <c r="V401" s="13" t="n">
        <f aca="false">R401*(1-G401)-T401-U401</f>
        <v>204.66</v>
      </c>
      <c r="W401" s="13" t="n">
        <f aca="false">V401-F401</f>
        <v>0.659999999999997</v>
      </c>
      <c r="X401" s="2" t="s">
        <v>13538</v>
      </c>
      <c r="Y401" s="2"/>
      <c r="Z401" s="13" t="n">
        <v>229</v>
      </c>
      <c r="AA401" s="2" t="s">
        <v>13668</v>
      </c>
    </row>
    <row r="402" customFormat="false" ht="15" hidden="false" customHeight="false" outlineLevel="0" collapsed="false">
      <c r="A402" s="8" t="s">
        <v>4927</v>
      </c>
      <c r="B402" s="10" t="str">
        <f aca="false">'Layout Mercado Libre'!C402</f>
        <v>Theraflu Daytime Frutos del Bosque 10 Sobres</v>
      </c>
      <c r="C402" s="10" t="str">
        <f aca="false">IFERROR(LEFT('Layout Mercado Libre'!E402,FIND(" &gt; ",'Layout Mercado Libre'!E402)-1),"")</f>
        <v>Salud y Equipamiento Médico</v>
      </c>
      <c r="D402" s="12" t="n">
        <v>179.23</v>
      </c>
      <c r="E402" s="13" t="n">
        <f aca="false">Parámetros!$B$5</f>
        <v>4</v>
      </c>
      <c r="F402" s="13" t="n">
        <f aca="false">D402+E402</f>
        <v>183.23</v>
      </c>
      <c r="G402" s="3" t="n">
        <f aca="false">IF(C402="",Parámetros!$B$9,IFERROR(VLOOKUP(C402,Parámetros!$A$20:$B$23,2,FALSE()),Parámetros!$B$9))</f>
        <v>0.14</v>
      </c>
      <c r="H402" s="14" t="n">
        <v>0.21</v>
      </c>
      <c r="I402" s="12" t="n">
        <v>75</v>
      </c>
      <c r="J402" s="13" t="n">
        <f aca="false">ROUNDUP((F402+Parámetros!$C$13)/(1-G402),0)</f>
        <v>243</v>
      </c>
      <c r="K402" s="13" t="n">
        <f aca="false">ROUNDUP((F402+Parámetros!$C$14)/(1-G402),0)</f>
        <v>248</v>
      </c>
      <c r="L402" s="13" t="n">
        <f aca="false">ROUNDUP((F402+Parámetros!$C$15)/(1-G402),0)</f>
        <v>257</v>
      </c>
      <c r="M402" s="13" t="n">
        <f aca="false">MAX(ROUNDUP((F402+I402)/(1-G402),0),Parámetros!$B$7)</f>
        <v>301</v>
      </c>
      <c r="N402" s="12" t="n">
        <v>338.99</v>
      </c>
      <c r="O402" s="12" t="n">
        <v>207.9</v>
      </c>
      <c r="P402" s="13" t="n">
        <f aca="false">Parámetros!$B$6</f>
        <v>1</v>
      </c>
      <c r="Q402" s="13" t="n">
        <f aca="false">IF(AND(ISNUMBER(O402),O402-P402&gt;=Parámetros!$B$7),M402,IF(J402&lt;Parámetros!$B$13,J402,IF(K402&lt;Parámetros!$B$14,K402,IF(L402&lt;Parámetros!$B$15,L402,M402))))</f>
        <v>257</v>
      </c>
      <c r="R402" s="13" t="n">
        <f aca="false">IF(AND(ISNUMBER(O402),O402-P402&gt;=Q402),O402-P402,Q402)</f>
        <v>257</v>
      </c>
      <c r="S402" s="3" t="n">
        <f aca="false">IF(ISNUMBER(O402),R402/O402-1,"")</f>
        <v>0.236171236171236</v>
      </c>
      <c r="T402" s="13" t="n">
        <f aca="false">VLOOKUP(R402,Parámetros!$A$13:$C$16,3,TRUE())</f>
        <v>37</v>
      </c>
      <c r="U402" s="13" t="n">
        <f aca="false">IF(R402&gt;=Parámetros!$B$7,I402,0)</f>
        <v>0</v>
      </c>
      <c r="V402" s="13" t="n">
        <f aca="false">R402*(1-G402)-T402-U402</f>
        <v>184.02</v>
      </c>
      <c r="W402" s="13" t="n">
        <f aca="false">V402-F402</f>
        <v>0.790000000000021</v>
      </c>
      <c r="X402" s="2" t="s">
        <v>13527</v>
      </c>
      <c r="Y402" s="2"/>
      <c r="Z402" s="13" t="n">
        <v>279</v>
      </c>
      <c r="AA402" s="2" t="s">
        <v>13537</v>
      </c>
    </row>
    <row r="403" customFormat="false" ht="15" hidden="false" customHeight="false" outlineLevel="0" collapsed="false">
      <c r="A403" s="8" t="s">
        <v>4940</v>
      </c>
      <c r="B403" s="10" t="str">
        <f aca="false">'Layout Mercado Libre'!C403</f>
        <v>Calcigenol Doble Fosfato de Calcio 1.8 g Suspensión 340 ml</v>
      </c>
      <c r="C403" s="10" t="str">
        <f aca="false">IFERROR(LEFT('Layout Mercado Libre'!E403,FIND(" &gt; ",'Layout Mercado Libre'!E403)-1),"")</f>
        <v>Salud y Equipamiento Médico</v>
      </c>
      <c r="D403" s="12" t="n">
        <v>207.71</v>
      </c>
      <c r="E403" s="13" t="n">
        <f aca="false">Parámetros!$B$5</f>
        <v>4</v>
      </c>
      <c r="F403" s="13" t="n">
        <f aca="false">D403+E403</f>
        <v>211.71</v>
      </c>
      <c r="G403" s="3" t="n">
        <f aca="false">IF(C403="",Parámetros!$B$9,IFERROR(VLOOKUP(C403,Parámetros!$A$20:$B$23,2,FALSE()),Parámetros!$B$9))</f>
        <v>0.14</v>
      </c>
      <c r="H403" s="14" t="n">
        <v>0.46</v>
      </c>
      <c r="I403" s="12" t="n">
        <v>75</v>
      </c>
      <c r="J403" s="13" t="n">
        <f aca="false">ROUNDUP((F403+Parámetros!$C$13)/(1-G403),0)</f>
        <v>276</v>
      </c>
      <c r="K403" s="13" t="n">
        <f aca="false">ROUNDUP((F403+Parámetros!$C$14)/(1-G403),0)</f>
        <v>282</v>
      </c>
      <c r="L403" s="13" t="n">
        <f aca="false">ROUNDUP((F403+Parámetros!$C$15)/(1-G403),0)</f>
        <v>290</v>
      </c>
      <c r="M403" s="13" t="n">
        <f aca="false">MAX(ROUNDUP((F403+I403)/(1-G403),0),Parámetros!$B$7)</f>
        <v>334</v>
      </c>
      <c r="N403" s="12" t="n">
        <v>337.5</v>
      </c>
      <c r="O403" s="12" t="n">
        <v>325</v>
      </c>
      <c r="P403" s="13" t="n">
        <f aca="false">Parámetros!$B$6</f>
        <v>1</v>
      </c>
      <c r="Q403" s="13" t="n">
        <f aca="false">IF(AND(ISNUMBER(O403),O403-P403&gt;=Parámetros!$B$7),M403,IF(J403&lt;Parámetros!$B$13,J403,IF(K403&lt;Parámetros!$B$14,K403,IF(L403&lt;Parámetros!$B$15,L403,M403))))</f>
        <v>334</v>
      </c>
      <c r="R403" s="13" t="n">
        <f aca="false">IF(AND(ISNUMBER(O403),O403-P403&gt;=Q403),O403-P403,Q403)</f>
        <v>334</v>
      </c>
      <c r="S403" s="3" t="n">
        <f aca="false">IF(ISNUMBER(O403),R403/O403-1,"")</f>
        <v>0.0276923076923077</v>
      </c>
      <c r="T403" s="13" t="n">
        <f aca="false">VLOOKUP(R403,Parámetros!$A$13:$C$16,3,TRUE())</f>
        <v>0</v>
      </c>
      <c r="U403" s="13" t="n">
        <f aca="false">IF(R403&gt;=Parámetros!$B$7,I403,0)</f>
        <v>75</v>
      </c>
      <c r="V403" s="13" t="n">
        <f aca="false">R403*(1-G403)-T403-U403</f>
        <v>212.24</v>
      </c>
      <c r="W403" s="13" t="n">
        <f aca="false">V403-F403</f>
        <v>0.530000000000001</v>
      </c>
      <c r="X403" s="2" t="s">
        <v>13669</v>
      </c>
      <c r="Y403" s="2"/>
      <c r="Z403" s="13" t="n">
        <v>302</v>
      </c>
      <c r="AA403" s="2" t="s">
        <v>13523</v>
      </c>
    </row>
    <row r="404" customFormat="false" ht="15" hidden="false" customHeight="false" outlineLevel="0" collapsed="false">
      <c r="A404" s="8" t="s">
        <v>4953</v>
      </c>
      <c r="B404" s="10" t="str">
        <f aca="false">'Layout Mercado Libre'!C404</f>
        <v>Set para Bebé Ricitos de Oro Manzanilla 4 Piezas</v>
      </c>
      <c r="C404" s="10" t="str">
        <f aca="false">IFERROR(LEFT('Layout Mercado Libre'!E404,FIND(" &gt; ",'Layout Mercado Libre'!E404)-1),"")</f>
        <v>Bebés</v>
      </c>
      <c r="D404" s="12" t="n">
        <v>89.84</v>
      </c>
      <c r="E404" s="13" t="n">
        <f aca="false">Parámetros!$B$5</f>
        <v>4</v>
      </c>
      <c r="F404" s="13" t="n">
        <f aca="false">D404+E404</f>
        <v>93.84</v>
      </c>
      <c r="G404" s="3" t="n">
        <f aca="false">IF(C404="",Parámetros!$B$9,IFERROR(VLOOKUP(C404,Parámetros!$A$20:$B$23,2,FALSE()),Parámetros!$B$9))</f>
        <v>0.15</v>
      </c>
      <c r="H404" s="14" t="n">
        <v>0.17</v>
      </c>
      <c r="I404" s="12" t="n">
        <v>75</v>
      </c>
      <c r="J404" s="13" t="n">
        <f aca="false">ROUNDUP((F404+Parámetros!$C$13)/(1-G404),0)</f>
        <v>140</v>
      </c>
      <c r="K404" s="13" t="n">
        <f aca="false">ROUNDUP((F404+Parámetros!$C$14)/(1-G404),0)</f>
        <v>146</v>
      </c>
      <c r="L404" s="13" t="n">
        <f aca="false">ROUNDUP((F404+Parámetros!$C$15)/(1-G404),0)</f>
        <v>154</v>
      </c>
      <c r="M404" s="13" t="n">
        <f aca="false">MAX(ROUNDUP((F404+I404)/(1-G404),0),Parámetros!$B$7)</f>
        <v>299</v>
      </c>
      <c r="N404" s="12" t="n">
        <v>269.8</v>
      </c>
      <c r="O404" s="12" t="n">
        <v>97.3</v>
      </c>
      <c r="P404" s="13" t="n">
        <f aca="false">Parámetros!$B$6</f>
        <v>1</v>
      </c>
      <c r="Q404" s="13" t="n">
        <f aca="false">IF(AND(ISNUMBER(O404),O404-P404&gt;=Parámetros!$B$7),M404,IF(J404&lt;Parámetros!$B$13,J404,IF(K404&lt;Parámetros!$B$14,K404,IF(L404&lt;Parámetros!$B$15,L404,M404))))</f>
        <v>146</v>
      </c>
      <c r="R404" s="13" t="n">
        <f aca="false">IF(AND(ISNUMBER(O404),O404-P404&gt;=Q404),O404-P404,Q404)</f>
        <v>146</v>
      </c>
      <c r="S404" s="3" t="n">
        <f aca="false">IF(ISNUMBER(O404),R404/O404-1,"")</f>
        <v>0.500513874614594</v>
      </c>
      <c r="T404" s="13" t="n">
        <f aca="false">VLOOKUP(R404,Parámetros!$A$13:$C$16,3,TRUE())</f>
        <v>30</v>
      </c>
      <c r="U404" s="13" t="n">
        <f aca="false">IF(R404&gt;=Parámetros!$B$7,I404,0)</f>
        <v>0</v>
      </c>
      <c r="V404" s="13" t="n">
        <f aca="false">R404*(1-G404)-T404-U404</f>
        <v>94.1</v>
      </c>
      <c r="W404" s="13" t="n">
        <f aca="false">V404-F404</f>
        <v>0.259999999999991</v>
      </c>
      <c r="X404" s="2" t="s">
        <v>13583</v>
      </c>
      <c r="Y404" s="2"/>
      <c r="Z404" s="13" t="n">
        <v>99.4</v>
      </c>
      <c r="AA404" s="2" t="s">
        <v>13518</v>
      </c>
    </row>
    <row r="405" customFormat="false" ht="15" hidden="false" customHeight="false" outlineLevel="0" collapsed="false">
      <c r="A405" s="8" t="s">
        <v>4967</v>
      </c>
      <c r="B405" s="10" t="str">
        <f aca="false">'Layout Mercado Libre'!C405</f>
        <v>Tafirol Paracetamol 1 g 20 Tabletas</v>
      </c>
      <c r="C405" s="10" t="str">
        <f aca="false">IFERROR(LEFT('Layout Mercado Libre'!E405,FIND(" &gt; ",'Layout Mercado Libre'!E405)-1),"")</f>
        <v>Salud y Equipamiento Médico</v>
      </c>
      <c r="D405" s="12" t="n">
        <v>374.43</v>
      </c>
      <c r="E405" s="13" t="n">
        <f aca="false">Parámetros!$B$5</f>
        <v>4</v>
      </c>
      <c r="F405" s="13" t="n">
        <f aca="false">D405+E405</f>
        <v>378.43</v>
      </c>
      <c r="G405" s="3" t="n">
        <f aca="false">IF(C405="",Parámetros!$B$9,IFERROR(VLOOKUP(C405,Parámetros!$A$20:$B$23,2,FALSE()),Parámetros!$B$9))</f>
        <v>0.14</v>
      </c>
      <c r="H405" s="14" t="n">
        <v>0.17</v>
      </c>
      <c r="I405" s="12" t="n">
        <v>75</v>
      </c>
      <c r="J405" s="13" t="n">
        <f aca="false">ROUNDUP((F405+Parámetros!$C$13)/(1-G405),0)</f>
        <v>470</v>
      </c>
      <c r="K405" s="13" t="n">
        <f aca="false">ROUNDUP((F405+Parámetros!$C$14)/(1-G405),0)</f>
        <v>475</v>
      </c>
      <c r="L405" s="13" t="n">
        <f aca="false">ROUNDUP((F405+Parámetros!$C$15)/(1-G405),0)</f>
        <v>484</v>
      </c>
      <c r="M405" s="13" t="n">
        <f aca="false">MAX(ROUNDUP((F405+I405)/(1-G405),0),Parámetros!$B$7)</f>
        <v>528</v>
      </c>
      <c r="N405" s="12" t="n">
        <v>560</v>
      </c>
      <c r="O405" s="12" t="n">
        <v>559</v>
      </c>
      <c r="P405" s="13" t="n">
        <f aca="false">Parámetros!$B$6</f>
        <v>1</v>
      </c>
      <c r="Q405" s="13" t="n">
        <f aca="false">IF(AND(ISNUMBER(O405),O405-P405&gt;=Parámetros!$B$7),M405,IF(J405&lt;Parámetros!$B$13,J405,IF(K405&lt;Parámetros!$B$14,K405,IF(L405&lt;Parámetros!$B$15,L405,M405))))</f>
        <v>528</v>
      </c>
      <c r="R405" s="13" t="n">
        <f aca="false">IF(AND(ISNUMBER(O405),O405-P405&gt;=Q405),O405-P405,Q405)</f>
        <v>558</v>
      </c>
      <c r="S405" s="3" t="n">
        <f aca="false">IF(ISNUMBER(O405),R405/O405-1,"")</f>
        <v>-0.00178890876565296</v>
      </c>
      <c r="T405" s="13" t="n">
        <f aca="false">VLOOKUP(R405,Parámetros!$A$13:$C$16,3,TRUE())</f>
        <v>0</v>
      </c>
      <c r="U405" s="13" t="n">
        <f aca="false">IF(R405&gt;=Parámetros!$B$7,I405,0)</f>
        <v>75</v>
      </c>
      <c r="V405" s="13" t="n">
        <f aca="false">R405*(1-G405)-T405-U405</f>
        <v>404.88</v>
      </c>
      <c r="W405" s="13" t="n">
        <f aca="false">V405-F405</f>
        <v>26.45</v>
      </c>
      <c r="X405" s="2" t="s">
        <v>13521</v>
      </c>
      <c r="Y405" s="2"/>
      <c r="Z405" s="13" t="n">
        <v>382.5</v>
      </c>
      <c r="AA405" s="2" t="s">
        <v>13520</v>
      </c>
    </row>
    <row r="406" customFormat="false" ht="15" hidden="false" customHeight="false" outlineLevel="0" collapsed="false">
      <c r="A406" s="8" t="s">
        <v>4976</v>
      </c>
      <c r="B406" s="10" t="str">
        <f aca="false">'Layout Mercado Libre'!C406</f>
        <v>Italdermol Crema Triticum Vulgare 15 g/100 g 30 g</v>
      </c>
      <c r="C406" s="10" t="str">
        <f aca="false">IFERROR(LEFT('Layout Mercado Libre'!E406,FIND(" &gt; ",'Layout Mercado Libre'!E406)-1),"")</f>
        <v>Salud y Equipamiento Médico</v>
      </c>
      <c r="D406" s="12" t="n">
        <v>558.96</v>
      </c>
      <c r="E406" s="13" t="n">
        <f aca="false">Parámetros!$B$5</f>
        <v>4</v>
      </c>
      <c r="F406" s="13" t="n">
        <f aca="false">D406+E406</f>
        <v>562.96</v>
      </c>
      <c r="G406" s="3" t="n">
        <f aca="false">IF(C406="",Parámetros!$B$9,IFERROR(VLOOKUP(C406,Parámetros!$A$20:$B$23,2,FALSE()),Parámetros!$B$9))</f>
        <v>0.14</v>
      </c>
      <c r="H406" s="14" t="n">
        <v>0.08</v>
      </c>
      <c r="I406" s="12" t="n">
        <v>75</v>
      </c>
      <c r="J406" s="13" t="n">
        <f aca="false">ROUNDUP((F406+Parámetros!$C$13)/(1-G406),0)</f>
        <v>684</v>
      </c>
      <c r="K406" s="13" t="n">
        <f aca="false">ROUNDUP((F406+Parámetros!$C$14)/(1-G406),0)</f>
        <v>690</v>
      </c>
      <c r="L406" s="13" t="n">
        <f aca="false">ROUNDUP((F406+Parámetros!$C$15)/(1-G406),0)</f>
        <v>698</v>
      </c>
      <c r="M406" s="13" t="n">
        <f aca="false">MAX(ROUNDUP((F406+I406)/(1-G406),0),Parámetros!$B$7)</f>
        <v>742</v>
      </c>
      <c r="N406" s="12" t="n">
        <v>895.7</v>
      </c>
      <c r="O406" s="12" t="n">
        <v>736.56</v>
      </c>
      <c r="P406" s="13" t="n">
        <f aca="false">Parámetros!$B$6</f>
        <v>1</v>
      </c>
      <c r="Q406" s="13" t="n">
        <f aca="false">IF(AND(ISNUMBER(O406),O406-P406&gt;=Parámetros!$B$7),M406,IF(J406&lt;Parámetros!$B$13,J406,IF(K406&lt;Parámetros!$B$14,K406,IF(L406&lt;Parámetros!$B$15,L406,M406))))</f>
        <v>742</v>
      </c>
      <c r="R406" s="13" t="n">
        <f aca="false">IF(AND(ISNUMBER(O406),O406-P406&gt;=Q406),O406-P406,Q406)</f>
        <v>742</v>
      </c>
      <c r="S406" s="3" t="n">
        <f aca="false">IF(ISNUMBER(O406),R406/O406-1,"")</f>
        <v>0.00738568480503976</v>
      </c>
      <c r="T406" s="13" t="n">
        <f aca="false">VLOOKUP(R406,Parámetros!$A$13:$C$16,3,TRUE())</f>
        <v>0</v>
      </c>
      <c r="U406" s="13" t="n">
        <f aca="false">IF(R406&gt;=Parámetros!$B$7,I406,0)</f>
        <v>75</v>
      </c>
      <c r="V406" s="13" t="n">
        <f aca="false">R406*(1-G406)-T406-U406</f>
        <v>563.12</v>
      </c>
      <c r="W406" s="13" t="n">
        <f aca="false">V406-F406</f>
        <v>0.159999999999968</v>
      </c>
      <c r="X406" s="2" t="s">
        <v>13582</v>
      </c>
      <c r="Y406" s="2"/>
      <c r="Z406" s="13" t="n">
        <v>599</v>
      </c>
      <c r="AA406" s="2" t="s">
        <v>13518</v>
      </c>
    </row>
    <row r="407" customFormat="false" ht="15" hidden="false" customHeight="false" outlineLevel="0" collapsed="false">
      <c r="A407" s="8" t="s">
        <v>4986</v>
      </c>
      <c r="B407" s="10" t="str">
        <f aca="false">'Layout Mercado Libre'!C407</f>
        <v>Avapena Cloropiramina 20 mg/2 ml 5 Ampolletas</v>
      </c>
      <c r="C407" s="10" t="str">
        <f aca="false">IFERROR(LEFT('Layout Mercado Libre'!E407,FIND(" &gt; ",'Layout Mercado Libre'!E407)-1),"")</f>
        <v>Salud y Equipamiento Médico</v>
      </c>
      <c r="D407" s="12" t="n">
        <v>306.77</v>
      </c>
      <c r="E407" s="13" t="n">
        <f aca="false">Parámetros!$B$5</f>
        <v>4</v>
      </c>
      <c r="F407" s="13" t="n">
        <f aca="false">D407+E407</f>
        <v>310.77</v>
      </c>
      <c r="G407" s="3" t="n">
        <f aca="false">IF(C407="",Parámetros!$B$9,IFERROR(VLOOKUP(C407,Parámetros!$A$20:$B$23,2,FALSE()),Parámetros!$B$9))</f>
        <v>0.14</v>
      </c>
      <c r="H407" s="14" t="n">
        <v>0.21</v>
      </c>
      <c r="I407" s="12" t="n">
        <v>75</v>
      </c>
      <c r="J407" s="13" t="n">
        <f aca="false">ROUNDUP((F407+Parámetros!$C$13)/(1-G407),0)</f>
        <v>391</v>
      </c>
      <c r="K407" s="13" t="n">
        <f aca="false">ROUNDUP((F407+Parámetros!$C$14)/(1-G407),0)</f>
        <v>397</v>
      </c>
      <c r="L407" s="13" t="n">
        <f aca="false">ROUNDUP((F407+Parámetros!$C$15)/(1-G407),0)</f>
        <v>405</v>
      </c>
      <c r="M407" s="13" t="n">
        <f aca="false">MAX(ROUNDUP((F407+I407)/(1-G407),0),Parámetros!$B$7)</f>
        <v>449</v>
      </c>
      <c r="N407" s="12" t="n">
        <v>468.72</v>
      </c>
      <c r="O407" s="12" t="n">
        <v>559</v>
      </c>
      <c r="P407" s="13" t="n">
        <f aca="false">Parámetros!$B$6</f>
        <v>1</v>
      </c>
      <c r="Q407" s="13" t="n">
        <f aca="false">IF(AND(ISNUMBER(O407),O407-P407&gt;=Parámetros!$B$7),M407,IF(J407&lt;Parámetros!$B$13,J407,IF(K407&lt;Parámetros!$B$14,K407,IF(L407&lt;Parámetros!$B$15,L407,M407))))</f>
        <v>449</v>
      </c>
      <c r="R407" s="13" t="n">
        <f aca="false">IF(AND(ISNUMBER(O407),O407-P407&gt;=Q407),O407-P407,Q407)</f>
        <v>558</v>
      </c>
      <c r="S407" s="3" t="n">
        <f aca="false">IF(ISNUMBER(O407),R407/O407-1,"")</f>
        <v>-0.00178890876565296</v>
      </c>
      <c r="T407" s="13" t="n">
        <f aca="false">VLOOKUP(R407,Parámetros!$A$13:$C$16,3,TRUE())</f>
        <v>0</v>
      </c>
      <c r="U407" s="13" t="n">
        <f aca="false">IF(R407&gt;=Parámetros!$B$7,I407,0)</f>
        <v>75</v>
      </c>
      <c r="V407" s="13" t="n">
        <f aca="false">R407*(1-G407)-T407-U407</f>
        <v>404.88</v>
      </c>
      <c r="W407" s="13" t="n">
        <f aca="false">V407-F407</f>
        <v>94.11</v>
      </c>
      <c r="X407" s="2" t="s">
        <v>13614</v>
      </c>
      <c r="Y407" s="2"/>
      <c r="Z407" s="13" t="n">
        <v>462</v>
      </c>
      <c r="AA407" s="2" t="s">
        <v>13552</v>
      </c>
    </row>
    <row r="408" customFormat="false" ht="15" hidden="false" customHeight="false" outlineLevel="0" collapsed="false">
      <c r="A408" s="8" t="s">
        <v>5000</v>
      </c>
      <c r="B408" s="10" t="str">
        <f aca="false">'Layout Mercado Libre'!C408</f>
        <v>Antiflu-Des Pediátrico Solución Gotero 30 ml</v>
      </c>
      <c r="C408" s="10" t="str">
        <f aca="false">IFERROR(LEFT('Layout Mercado Libre'!E408,FIND(" &gt; ",'Layout Mercado Libre'!E408)-1),"")</f>
        <v>Salud y Equipamiento Médico</v>
      </c>
      <c r="D408" s="12" t="n">
        <v>144.9</v>
      </c>
      <c r="E408" s="13" t="n">
        <f aca="false">Parámetros!$B$5</f>
        <v>4</v>
      </c>
      <c r="F408" s="13" t="n">
        <f aca="false">D408+E408</f>
        <v>148.9</v>
      </c>
      <c r="G408" s="3" t="n">
        <f aca="false">IF(C408="",Parámetros!$B$9,IFERROR(VLOOKUP(C408,Parámetros!$A$20:$B$23,2,FALSE()),Parámetros!$B$9))</f>
        <v>0.14</v>
      </c>
      <c r="H408" s="14" t="n">
        <v>0.09</v>
      </c>
      <c r="I408" s="12" t="n">
        <v>75</v>
      </c>
      <c r="J408" s="13" t="n">
        <f aca="false">ROUNDUP((F408+Parámetros!$C$13)/(1-G408),0)</f>
        <v>203</v>
      </c>
      <c r="K408" s="13" t="n">
        <f aca="false">ROUNDUP((F408+Parámetros!$C$14)/(1-G408),0)</f>
        <v>209</v>
      </c>
      <c r="L408" s="13" t="n">
        <f aca="false">ROUNDUP((F408+Parámetros!$C$15)/(1-G408),0)</f>
        <v>217</v>
      </c>
      <c r="M408" s="13" t="n">
        <f aca="false">MAX(ROUNDUP((F408+I408)/(1-G408),0),Parámetros!$B$7)</f>
        <v>299</v>
      </c>
      <c r="N408" s="12" t="n">
        <v>249.97</v>
      </c>
      <c r="O408" s="12" t="n">
        <v>197.01</v>
      </c>
      <c r="P408" s="13" t="n">
        <f aca="false">Parámetros!$B$6</f>
        <v>1</v>
      </c>
      <c r="Q408" s="13" t="n">
        <f aca="false">IF(AND(ISNUMBER(O408),O408-P408&gt;=Parámetros!$B$7),M408,IF(J408&lt;Parámetros!$B$13,J408,IF(K408&lt;Parámetros!$B$14,K408,IF(L408&lt;Parámetros!$B$15,L408,M408))))</f>
        <v>217</v>
      </c>
      <c r="R408" s="13" t="n">
        <f aca="false">IF(AND(ISNUMBER(O408),O408-P408&gt;=Q408),O408-P408,Q408)</f>
        <v>217</v>
      </c>
      <c r="S408" s="3" t="n">
        <f aca="false">IF(ISNUMBER(O408),R408/O408-1,"")</f>
        <v>0.101466930612659</v>
      </c>
      <c r="T408" s="13" t="n">
        <f aca="false">VLOOKUP(R408,Parámetros!$A$13:$C$16,3,TRUE())</f>
        <v>37</v>
      </c>
      <c r="U408" s="13" t="n">
        <f aca="false">IF(R408&gt;=Parámetros!$B$7,I408,0)</f>
        <v>0</v>
      </c>
      <c r="V408" s="13" t="n">
        <f aca="false">R408*(1-G408)-T408-U408</f>
        <v>149.62</v>
      </c>
      <c r="W408" s="13" t="n">
        <f aca="false">V408-F408</f>
        <v>0.719999999999999</v>
      </c>
      <c r="X408" s="2" t="s">
        <v>13562</v>
      </c>
      <c r="Y408" s="2"/>
      <c r="Z408" s="13" t="n">
        <v>155.5</v>
      </c>
      <c r="AA408" s="2" t="s">
        <v>13523</v>
      </c>
    </row>
    <row r="409" customFormat="false" ht="15" hidden="false" customHeight="false" outlineLevel="0" collapsed="false">
      <c r="A409" s="8" t="s">
        <v>5010</v>
      </c>
      <c r="B409" s="10" t="str">
        <f aca="false">'Layout Mercado Libre'!C409</f>
        <v>Unesia Bifonazol Ungüento 1 g/100 g 2 Tubos de 20 g</v>
      </c>
      <c r="C409" s="10" t="str">
        <f aca="false">IFERROR(LEFT('Layout Mercado Libre'!E409,FIND(" &gt; ",'Layout Mercado Libre'!E409)-1),"")</f>
        <v>Salud y Equipamiento Médico</v>
      </c>
      <c r="D409" s="12" t="n">
        <v>172.56</v>
      </c>
      <c r="E409" s="13" t="n">
        <f aca="false">Parámetros!$B$5</f>
        <v>4</v>
      </c>
      <c r="F409" s="13" t="n">
        <f aca="false">D409+E409</f>
        <v>176.56</v>
      </c>
      <c r="G409" s="3" t="n">
        <f aca="false">IF(C409="",Parámetros!$B$9,IFERROR(VLOOKUP(C409,Parámetros!$A$20:$B$23,2,FALSE()),Parámetros!$B$9))</f>
        <v>0.14</v>
      </c>
      <c r="H409" s="14" t="n">
        <v>0.1</v>
      </c>
      <c r="I409" s="12" t="n">
        <v>75</v>
      </c>
      <c r="J409" s="13" t="n">
        <f aca="false">ROUNDUP((F409+Parámetros!$C$13)/(1-G409),0)</f>
        <v>235</v>
      </c>
      <c r="K409" s="13" t="n">
        <f aca="false">ROUNDUP((F409+Parámetros!$C$14)/(1-G409),0)</f>
        <v>241</v>
      </c>
      <c r="L409" s="13" t="n">
        <f aca="false">ROUNDUP((F409+Parámetros!$C$15)/(1-G409),0)</f>
        <v>249</v>
      </c>
      <c r="M409" s="13" t="n">
        <f aca="false">MAX(ROUNDUP((F409+I409)/(1-G409),0),Parámetros!$B$7)</f>
        <v>299</v>
      </c>
      <c r="N409" s="12" t="n">
        <v>382.15</v>
      </c>
      <c r="O409" s="12" t="n">
        <v>275</v>
      </c>
      <c r="P409" s="13" t="n">
        <f aca="false">Parámetros!$B$6</f>
        <v>1</v>
      </c>
      <c r="Q409" s="13" t="n">
        <f aca="false">IF(AND(ISNUMBER(O409),O409-P409&gt;=Parámetros!$B$7),M409,IF(J409&lt;Parámetros!$B$13,J409,IF(K409&lt;Parámetros!$B$14,K409,IF(L409&lt;Parámetros!$B$15,L409,M409))))</f>
        <v>249</v>
      </c>
      <c r="R409" s="13" t="n">
        <f aca="false">IF(AND(ISNUMBER(O409),O409-P409&gt;=Q409),O409-P409,Q409)</f>
        <v>274</v>
      </c>
      <c r="S409" s="3" t="n">
        <f aca="false">IF(ISNUMBER(O409),R409/O409-1,"")</f>
        <v>-0.00363636363636366</v>
      </c>
      <c r="T409" s="13" t="n">
        <f aca="false">VLOOKUP(R409,Parámetros!$A$13:$C$16,3,TRUE())</f>
        <v>37</v>
      </c>
      <c r="U409" s="13" t="n">
        <f aca="false">IF(R409&gt;=Parámetros!$B$7,I409,0)</f>
        <v>0</v>
      </c>
      <c r="V409" s="13" t="n">
        <f aca="false">R409*(1-G409)-T409-U409</f>
        <v>198.64</v>
      </c>
      <c r="W409" s="13" t="n">
        <f aca="false">V409-F409</f>
        <v>22.08</v>
      </c>
      <c r="X409" s="2" t="s">
        <v>13601</v>
      </c>
      <c r="Y409" s="2"/>
      <c r="Z409" s="13"/>
      <c r="AA409" s="2"/>
    </row>
    <row r="410" customFormat="false" ht="15" hidden="false" customHeight="false" outlineLevel="0" collapsed="false">
      <c r="A410" s="8" t="s">
        <v>5023</v>
      </c>
      <c r="B410" s="10" t="str">
        <f aca="false">'Layout Mercado Libre'!C410</f>
        <v>Canesten V Dual 3 Días 3 Óvulos 200 mg y Crema 10 g</v>
      </c>
      <c r="C410" s="10" t="str">
        <f aca="false">IFERROR(LEFT('Layout Mercado Libre'!E410,FIND(" &gt; ",'Layout Mercado Libre'!E410)-1),"")</f>
        <v>Salud y Equipamiento Médico</v>
      </c>
      <c r="D410" s="12" t="n">
        <v>180.13</v>
      </c>
      <c r="E410" s="13" t="n">
        <f aca="false">Parámetros!$B$5</f>
        <v>4</v>
      </c>
      <c r="F410" s="13" t="n">
        <f aca="false">D410+E410</f>
        <v>184.13</v>
      </c>
      <c r="G410" s="3" t="n">
        <f aca="false">IF(C410="",Parámetros!$B$9,IFERROR(VLOOKUP(C410,Parámetros!$A$20:$B$23,2,FALSE()),Parámetros!$B$9))</f>
        <v>0.14</v>
      </c>
      <c r="H410" s="14" t="n">
        <v>0.13</v>
      </c>
      <c r="I410" s="12" t="n">
        <v>75</v>
      </c>
      <c r="J410" s="13" t="n">
        <f aca="false">ROUNDUP((F410+Parámetros!$C$13)/(1-G410),0)</f>
        <v>244</v>
      </c>
      <c r="K410" s="13" t="n">
        <f aca="false">ROUNDUP((F410+Parámetros!$C$14)/(1-G410),0)</f>
        <v>249</v>
      </c>
      <c r="L410" s="13" t="n">
        <f aca="false">ROUNDUP((F410+Parámetros!$C$15)/(1-G410),0)</f>
        <v>258</v>
      </c>
      <c r="M410" s="13" t="n">
        <f aca="false">MAX(ROUNDUP((F410+I410)/(1-G410),0),Parámetros!$B$7)</f>
        <v>302</v>
      </c>
      <c r="N410" s="12" t="n">
        <v>341.99</v>
      </c>
      <c r="O410" s="12" t="n">
        <v>385</v>
      </c>
      <c r="P410" s="13" t="n">
        <f aca="false">Parámetros!$B$6</f>
        <v>1</v>
      </c>
      <c r="Q410" s="13" t="n">
        <f aca="false">IF(AND(ISNUMBER(O410),O410-P410&gt;=Parámetros!$B$7),M410,IF(J410&lt;Parámetros!$B$13,J410,IF(K410&lt;Parámetros!$B$14,K410,IF(L410&lt;Parámetros!$B$15,L410,M410))))</f>
        <v>302</v>
      </c>
      <c r="R410" s="13" t="n">
        <f aca="false">IF(AND(ISNUMBER(O410),O410-P410&gt;=Q410),O410-P410,Q410)</f>
        <v>384</v>
      </c>
      <c r="S410" s="3" t="n">
        <f aca="false">IF(ISNUMBER(O410),R410/O410-1,"")</f>
        <v>-0.0025974025974026</v>
      </c>
      <c r="T410" s="13" t="n">
        <f aca="false">VLOOKUP(R410,Parámetros!$A$13:$C$16,3,TRUE())</f>
        <v>0</v>
      </c>
      <c r="U410" s="13" t="n">
        <f aca="false">IF(R410&gt;=Parámetros!$B$7,I410,0)</f>
        <v>75</v>
      </c>
      <c r="V410" s="13" t="n">
        <f aca="false">R410*(1-G410)-T410-U410</f>
        <v>255.24</v>
      </c>
      <c r="W410" s="13" t="n">
        <f aca="false">V410-F410</f>
        <v>71.11</v>
      </c>
      <c r="X410" s="2" t="s">
        <v>13659</v>
      </c>
      <c r="Y410" s="2"/>
      <c r="Z410" s="13" t="n">
        <v>215</v>
      </c>
      <c r="AA410" s="2" t="s">
        <v>13537</v>
      </c>
    </row>
    <row r="411" customFormat="false" ht="15" hidden="false" customHeight="false" outlineLevel="0" collapsed="false">
      <c r="A411" s="8" t="s">
        <v>5036</v>
      </c>
      <c r="B411" s="10" t="str">
        <f aca="false">'Layout Mercado Libre'!C411</f>
        <v>Sensibit Loratadina 10 mg 10 Tabletas</v>
      </c>
      <c r="C411" s="10" t="str">
        <f aca="false">IFERROR(LEFT('Layout Mercado Libre'!E411,FIND(" &gt; ",'Layout Mercado Libre'!E411)-1),"")</f>
        <v>Salud y Equipamiento Médico</v>
      </c>
      <c r="D411" s="12" t="n">
        <v>151.74</v>
      </c>
      <c r="E411" s="13" t="n">
        <f aca="false">Parámetros!$B$5</f>
        <v>4</v>
      </c>
      <c r="F411" s="13" t="n">
        <f aca="false">D411+E411</f>
        <v>155.74</v>
      </c>
      <c r="G411" s="3" t="n">
        <f aca="false">IF(C411="",Parámetros!$B$9,IFERROR(VLOOKUP(C411,Parámetros!$A$20:$B$23,2,FALSE()),Parámetros!$B$9))</f>
        <v>0.14</v>
      </c>
      <c r="H411" s="14" t="n">
        <v>0.14</v>
      </c>
      <c r="I411" s="12" t="n">
        <v>75</v>
      </c>
      <c r="J411" s="13" t="n">
        <f aca="false">ROUNDUP((F411+Parámetros!$C$13)/(1-G411),0)</f>
        <v>211</v>
      </c>
      <c r="K411" s="13" t="n">
        <f aca="false">ROUNDUP((F411+Parámetros!$C$14)/(1-G411),0)</f>
        <v>216</v>
      </c>
      <c r="L411" s="13" t="n">
        <f aca="false">ROUNDUP((F411+Parámetros!$C$15)/(1-G411),0)</f>
        <v>225</v>
      </c>
      <c r="M411" s="13" t="n">
        <f aca="false">MAX(ROUNDUP((F411+I411)/(1-G411),0),Parámetros!$B$7)</f>
        <v>299</v>
      </c>
      <c r="N411" s="12" t="n">
        <v>309</v>
      </c>
      <c r="O411" s="12" t="n">
        <v>256.41</v>
      </c>
      <c r="P411" s="13" t="n">
        <f aca="false">Parámetros!$B$6</f>
        <v>1</v>
      </c>
      <c r="Q411" s="13" t="n">
        <f aca="false">IF(AND(ISNUMBER(O411),O411-P411&gt;=Parámetros!$B$7),M411,IF(J411&lt;Parámetros!$B$13,J411,IF(K411&lt;Parámetros!$B$14,K411,IF(L411&lt;Parámetros!$B$15,L411,M411))))</f>
        <v>225</v>
      </c>
      <c r="R411" s="13" t="n">
        <f aca="false">IF(AND(ISNUMBER(O411),O411-P411&gt;=Q411),O411-P411,Q411)</f>
        <v>255.41</v>
      </c>
      <c r="S411" s="3" t="n">
        <f aca="false">IF(ISNUMBER(O411),R411/O411-1,"")</f>
        <v>-0.00390000390000389</v>
      </c>
      <c r="T411" s="13" t="n">
        <f aca="false">VLOOKUP(R411,Parámetros!$A$13:$C$16,3,TRUE())</f>
        <v>37</v>
      </c>
      <c r="U411" s="13" t="n">
        <f aca="false">IF(R411&gt;=Parámetros!$B$7,I411,0)</f>
        <v>0</v>
      </c>
      <c r="V411" s="13" t="n">
        <f aca="false">R411*(1-G411)-T411-U411</f>
        <v>182.6526</v>
      </c>
      <c r="W411" s="13" t="n">
        <f aca="false">V411-F411</f>
        <v>26.9126</v>
      </c>
      <c r="X411" s="2" t="s">
        <v>13533</v>
      </c>
      <c r="Y411" s="2"/>
      <c r="Z411" s="13" t="n">
        <v>152</v>
      </c>
      <c r="AA411" s="2" t="s">
        <v>13586</v>
      </c>
    </row>
    <row r="412" customFormat="false" ht="15" hidden="false" customHeight="false" outlineLevel="0" collapsed="false">
      <c r="A412" s="8" t="s">
        <v>5047</v>
      </c>
      <c r="B412" s="10" t="str">
        <f aca="false">'Layout Mercado Libre'!C412</f>
        <v>Flumetol NF Ofteno Fluorometolona 1 mg/ml Gotero 5 ml</v>
      </c>
      <c r="C412" s="10" t="str">
        <f aca="false">IFERROR(LEFT('Layout Mercado Libre'!E412,FIND(" &gt; ",'Layout Mercado Libre'!E412)-1),"")</f>
        <v>Salud y Equipamiento Médico</v>
      </c>
      <c r="D412" s="12" t="n">
        <v>365.96</v>
      </c>
      <c r="E412" s="13" t="n">
        <f aca="false">Parámetros!$B$5</f>
        <v>4</v>
      </c>
      <c r="F412" s="13" t="n">
        <f aca="false">D412+E412</f>
        <v>369.96</v>
      </c>
      <c r="G412" s="3" t="n">
        <f aca="false">IF(C412="",Parámetros!$B$9,IFERROR(VLOOKUP(C412,Parámetros!$A$20:$B$23,2,FALSE()),Parámetros!$B$9))</f>
        <v>0.14</v>
      </c>
      <c r="H412" s="14" t="n">
        <v>0.06</v>
      </c>
      <c r="I412" s="12" t="n">
        <v>75</v>
      </c>
      <c r="J412" s="13" t="n">
        <f aca="false">ROUNDUP((F412+Parámetros!$C$13)/(1-G412),0)</f>
        <v>460</v>
      </c>
      <c r="K412" s="13" t="n">
        <f aca="false">ROUNDUP((F412+Parámetros!$C$14)/(1-G412),0)</f>
        <v>466</v>
      </c>
      <c r="L412" s="13" t="n">
        <f aca="false">ROUNDUP((F412+Parámetros!$C$15)/(1-G412),0)</f>
        <v>474</v>
      </c>
      <c r="M412" s="13" t="n">
        <f aca="false">MAX(ROUNDUP((F412+I412)/(1-G412),0),Parámetros!$B$7)</f>
        <v>518</v>
      </c>
      <c r="N412" s="12" t="n">
        <v>627.55</v>
      </c>
      <c r="O412" s="12" t="n">
        <v>493.87</v>
      </c>
      <c r="P412" s="13" t="n">
        <f aca="false">Parámetros!$B$6</f>
        <v>1</v>
      </c>
      <c r="Q412" s="13" t="n">
        <f aca="false">IF(AND(ISNUMBER(O412),O412-P412&gt;=Parámetros!$B$7),M412,IF(J412&lt;Parámetros!$B$13,J412,IF(K412&lt;Parámetros!$B$14,K412,IF(L412&lt;Parámetros!$B$15,L412,M412))))</f>
        <v>518</v>
      </c>
      <c r="R412" s="13" t="n">
        <f aca="false">IF(AND(ISNUMBER(O412),O412-P412&gt;=Q412),O412-P412,Q412)</f>
        <v>518</v>
      </c>
      <c r="S412" s="3" t="n">
        <f aca="false">IF(ISNUMBER(O412),R412/O412-1,"")</f>
        <v>0.0488590114807541</v>
      </c>
      <c r="T412" s="13" t="n">
        <f aca="false">VLOOKUP(R412,Parámetros!$A$13:$C$16,3,TRUE())</f>
        <v>0</v>
      </c>
      <c r="U412" s="13" t="n">
        <f aca="false">IF(R412&gt;=Parámetros!$B$7,I412,0)</f>
        <v>75</v>
      </c>
      <c r="V412" s="13" t="n">
        <f aca="false">R412*(1-G412)-T412-U412</f>
        <v>370.48</v>
      </c>
      <c r="W412" s="13" t="n">
        <f aca="false">V412-F412</f>
        <v>0.520000000000039</v>
      </c>
      <c r="X412" s="2" t="s">
        <v>13542</v>
      </c>
      <c r="Y412" s="2"/>
      <c r="Z412" s="13" t="n">
        <v>477</v>
      </c>
      <c r="AA412" s="2" t="s">
        <v>13523</v>
      </c>
    </row>
    <row r="413" customFormat="false" ht="15" hidden="false" customHeight="false" outlineLevel="0" collapsed="false">
      <c r="A413" s="8" t="s">
        <v>5061</v>
      </c>
      <c r="B413" s="10" t="str">
        <f aca="false">'Layout Mercado Libre'!C413</f>
        <v>Brunadol Paracetamol Naproxeno 300 mg/275 mg 10 Tabletas</v>
      </c>
      <c r="C413" s="10" t="str">
        <f aca="false">IFERROR(LEFT('Layout Mercado Libre'!E413,FIND(" &gt; ",'Layout Mercado Libre'!E413)-1),"")</f>
        <v>Salud y Equipamiento Médico</v>
      </c>
      <c r="D413" s="12" t="n">
        <v>18</v>
      </c>
      <c r="E413" s="13" t="n">
        <f aca="false">Parámetros!$B$5</f>
        <v>4</v>
      </c>
      <c r="F413" s="13" t="n">
        <f aca="false">D413+E413</f>
        <v>22</v>
      </c>
      <c r="G413" s="3" t="n">
        <f aca="false">IF(C413="",Parámetros!$B$9,IFERROR(VLOOKUP(C413,Parámetros!$A$20:$B$23,2,FALSE()),Parámetros!$B$9))</f>
        <v>0.14</v>
      </c>
      <c r="H413" s="14" t="n">
        <v>0.14</v>
      </c>
      <c r="I413" s="12" t="n">
        <v>75</v>
      </c>
      <c r="J413" s="13" t="n">
        <f aca="false">ROUNDUP((F413+Parámetros!$C$13)/(1-G413),0)</f>
        <v>55</v>
      </c>
      <c r="K413" s="13" t="n">
        <f aca="false">ROUNDUP((F413+Parámetros!$C$14)/(1-G413),0)</f>
        <v>61</v>
      </c>
      <c r="L413" s="13" t="n">
        <f aca="false">ROUNDUP((F413+Parámetros!$C$15)/(1-G413),0)</f>
        <v>69</v>
      </c>
      <c r="M413" s="13" t="n">
        <f aca="false">MAX(ROUNDUP((F413+I413)/(1-G413),0),Parámetros!$B$7)</f>
        <v>299</v>
      </c>
      <c r="N413" s="12"/>
      <c r="O413" s="12"/>
      <c r="P413" s="13" t="n">
        <f aca="false">Parámetros!$B$6</f>
        <v>1</v>
      </c>
      <c r="Q413" s="13" t="n">
        <f aca="false">IF(AND(ISNUMBER(O413),O413-P413&gt;=Parámetros!$B$7),M413,IF(J413&lt;Parámetros!$B$13,J413,IF(K413&lt;Parámetros!$B$14,K413,IF(L413&lt;Parámetros!$B$15,L413,M413))))</f>
        <v>55</v>
      </c>
      <c r="R413" s="13" t="n">
        <f aca="false">IF(AND(ISNUMBER(O413),O413-P413&gt;=Q413),O413-P413,Q413)</f>
        <v>55</v>
      </c>
      <c r="S413" s="3" t="str">
        <f aca="false">IF(ISNUMBER(O413),R413/O413-1,"")</f>
        <v/>
      </c>
      <c r="T413" s="13" t="n">
        <f aca="false">VLOOKUP(R413,Parámetros!$A$13:$C$16,3,TRUE())</f>
        <v>25</v>
      </c>
      <c r="U413" s="13" t="n">
        <f aca="false">IF(R413&gt;=Parámetros!$B$7,I413,0)</f>
        <v>0</v>
      </c>
      <c r="V413" s="13" t="n">
        <f aca="false">R413*(1-G413)-T413-U413</f>
        <v>22.3</v>
      </c>
      <c r="W413" s="13" t="n">
        <f aca="false">V413-F413</f>
        <v>0.299999999999997</v>
      </c>
      <c r="X413" s="2" t="s">
        <v>13533</v>
      </c>
      <c r="Y413" s="2"/>
      <c r="Z413" s="13"/>
      <c r="AA413" s="2"/>
    </row>
    <row r="414" customFormat="false" ht="15" hidden="false" customHeight="false" outlineLevel="0" collapsed="false">
      <c r="A414" s="8" t="s">
        <v>5071</v>
      </c>
      <c r="B414" s="10" t="str">
        <f aca="false">'Layout Mercado Libre'!C414</f>
        <v>Daxon Nitazoxanida 500 mg 6 Tabletas</v>
      </c>
      <c r="C414" s="10" t="str">
        <f aca="false">IFERROR(LEFT('Layout Mercado Libre'!E414,FIND(" &gt; ",'Layout Mercado Libre'!E414)-1),"")</f>
        <v>Salud y Equipamiento Médico</v>
      </c>
      <c r="D414" s="12" t="n">
        <v>200</v>
      </c>
      <c r="E414" s="13" t="n">
        <f aca="false">Parámetros!$B$5</f>
        <v>4</v>
      </c>
      <c r="F414" s="13" t="n">
        <f aca="false">D414+E414</f>
        <v>204</v>
      </c>
      <c r="G414" s="3" t="n">
        <f aca="false">IF(C414="",Parámetros!$B$9,IFERROR(VLOOKUP(C414,Parámetros!$A$20:$B$23,2,FALSE()),Parámetros!$B$9))</f>
        <v>0.14</v>
      </c>
      <c r="H414" s="14" t="n">
        <v>0.13</v>
      </c>
      <c r="I414" s="12" t="n">
        <v>75</v>
      </c>
      <c r="J414" s="13" t="n">
        <f aca="false">ROUNDUP((F414+Parámetros!$C$13)/(1-G414),0)</f>
        <v>267</v>
      </c>
      <c r="K414" s="13" t="n">
        <f aca="false">ROUNDUP((F414+Parámetros!$C$14)/(1-G414),0)</f>
        <v>273</v>
      </c>
      <c r="L414" s="13" t="n">
        <f aca="false">ROUNDUP((F414+Parámetros!$C$15)/(1-G414),0)</f>
        <v>281</v>
      </c>
      <c r="M414" s="13" t="n">
        <f aca="false">MAX(ROUNDUP((F414+I414)/(1-G414),0),Parámetros!$B$7)</f>
        <v>325</v>
      </c>
      <c r="N414" s="12" t="n">
        <v>703.92</v>
      </c>
      <c r="O414" s="12" t="n">
        <v>657.02</v>
      </c>
      <c r="P414" s="13" t="n">
        <f aca="false">Parámetros!$B$6</f>
        <v>1</v>
      </c>
      <c r="Q414" s="13" t="n">
        <f aca="false">IF(AND(ISNUMBER(O414),O414-P414&gt;=Parámetros!$B$7),M414,IF(J414&lt;Parámetros!$B$13,J414,IF(K414&lt;Parámetros!$B$14,K414,IF(L414&lt;Parámetros!$B$15,L414,M414))))</f>
        <v>325</v>
      </c>
      <c r="R414" s="13" t="n">
        <f aca="false">IF(AND(ISNUMBER(O414),O414-P414&gt;=Q414),O414-P414,Q414)</f>
        <v>656.02</v>
      </c>
      <c r="S414" s="3" t="n">
        <f aca="false">IF(ISNUMBER(O414),R414/O414-1,"")</f>
        <v>-0.0015220236826885</v>
      </c>
      <c r="T414" s="13" t="n">
        <f aca="false">VLOOKUP(R414,Parámetros!$A$13:$C$16,3,TRUE())</f>
        <v>0</v>
      </c>
      <c r="U414" s="13" t="n">
        <f aca="false">IF(R414&gt;=Parámetros!$B$7,I414,0)</f>
        <v>75</v>
      </c>
      <c r="V414" s="13" t="n">
        <f aca="false">R414*(1-G414)-T414-U414</f>
        <v>489.1772</v>
      </c>
      <c r="W414" s="13" t="n">
        <f aca="false">V414-F414</f>
        <v>285.1772</v>
      </c>
      <c r="X414" s="2" t="s">
        <v>13635</v>
      </c>
      <c r="Y414" s="2"/>
      <c r="Z414" s="13" t="n">
        <v>523</v>
      </c>
      <c r="AA414" s="2" t="s">
        <v>13518</v>
      </c>
    </row>
    <row r="415" customFormat="false" ht="15" hidden="false" customHeight="false" outlineLevel="0" collapsed="false">
      <c r="A415" s="8" t="s">
        <v>5081</v>
      </c>
      <c r="B415" s="10" t="str">
        <f aca="false">'Layout Mercado Libre'!C415</f>
        <v>Libertrim SDP Pediátrico Suspensión 30 ml Trimebutina</v>
      </c>
      <c r="C415" s="10" t="str">
        <f aca="false">IFERROR(LEFT('Layout Mercado Libre'!E415,FIND(" &gt; ",'Layout Mercado Libre'!E415)-1),"")</f>
        <v>Salud y Equipamiento Médico</v>
      </c>
      <c r="D415" s="12" t="n">
        <v>354.08</v>
      </c>
      <c r="E415" s="13" t="n">
        <f aca="false">Parámetros!$B$5</f>
        <v>4</v>
      </c>
      <c r="F415" s="13" t="n">
        <f aca="false">D415+E415</f>
        <v>358.08</v>
      </c>
      <c r="G415" s="3" t="n">
        <f aca="false">IF(C415="",Parámetros!$B$9,IFERROR(VLOOKUP(C415,Parámetros!$A$20:$B$23,2,FALSE()),Parámetros!$B$9))</f>
        <v>0.14</v>
      </c>
      <c r="H415" s="14" t="n">
        <v>0.09</v>
      </c>
      <c r="I415" s="12" t="n">
        <v>75</v>
      </c>
      <c r="J415" s="13" t="n">
        <f aca="false">ROUNDUP((F415+Parámetros!$C$13)/(1-G415),0)</f>
        <v>446</v>
      </c>
      <c r="K415" s="13" t="n">
        <f aca="false">ROUNDUP((F415+Parámetros!$C$14)/(1-G415),0)</f>
        <v>452</v>
      </c>
      <c r="L415" s="13" t="n">
        <f aca="false">ROUNDUP((F415+Parámetros!$C$15)/(1-G415),0)</f>
        <v>460</v>
      </c>
      <c r="M415" s="13" t="n">
        <f aca="false">MAX(ROUNDUP((F415+I415)/(1-G415),0),Parámetros!$B$7)</f>
        <v>504</v>
      </c>
      <c r="N415" s="12" t="n">
        <v>626.41</v>
      </c>
      <c r="O415" s="12" t="n">
        <v>489</v>
      </c>
      <c r="P415" s="13" t="n">
        <f aca="false">Parámetros!$B$6</f>
        <v>1</v>
      </c>
      <c r="Q415" s="13" t="n">
        <f aca="false">IF(AND(ISNUMBER(O415),O415-P415&gt;=Parámetros!$B$7),M415,IF(J415&lt;Parámetros!$B$13,J415,IF(K415&lt;Parámetros!$B$14,K415,IF(L415&lt;Parámetros!$B$15,L415,M415))))</f>
        <v>504</v>
      </c>
      <c r="R415" s="13" t="n">
        <f aca="false">IF(AND(ISNUMBER(O415),O415-P415&gt;=Q415),O415-P415,Q415)</f>
        <v>504</v>
      </c>
      <c r="S415" s="3" t="n">
        <f aca="false">IF(ISNUMBER(O415),R415/O415-1,"")</f>
        <v>0.0306748466257669</v>
      </c>
      <c r="T415" s="13" t="n">
        <f aca="false">VLOOKUP(R415,Parámetros!$A$13:$C$16,3,TRUE())</f>
        <v>0</v>
      </c>
      <c r="U415" s="13" t="n">
        <f aca="false">IF(R415&gt;=Parámetros!$B$7,I415,0)</f>
        <v>75</v>
      </c>
      <c r="V415" s="13" t="n">
        <f aca="false">R415*(1-G415)-T415-U415</f>
        <v>358.44</v>
      </c>
      <c r="W415" s="13" t="n">
        <f aca="false">V415-F415</f>
        <v>0.360000000000014</v>
      </c>
      <c r="X415" s="2" t="s">
        <v>13562</v>
      </c>
      <c r="Y415" s="2"/>
      <c r="Z415" s="13" t="n">
        <v>384</v>
      </c>
      <c r="AA415" s="2" t="s">
        <v>13523</v>
      </c>
    </row>
    <row r="416" customFormat="false" ht="15" hidden="false" customHeight="false" outlineLevel="0" collapsed="false">
      <c r="A416" s="8" t="s">
        <v>5095</v>
      </c>
      <c r="B416" s="10" t="str">
        <f aca="false">'Layout Mercado Libre'!C416</f>
        <v>Cicloferon Aciclovir 400 mg 35 Tabletas</v>
      </c>
      <c r="C416" s="10" t="str">
        <f aca="false">IFERROR(LEFT('Layout Mercado Libre'!E416,FIND(" &gt; ",'Layout Mercado Libre'!E416)-1),"")</f>
        <v>Salud y Equipamiento Médico</v>
      </c>
      <c r="D416" s="12" t="n">
        <v>794.34</v>
      </c>
      <c r="E416" s="13" t="n">
        <f aca="false">Parámetros!$B$5</f>
        <v>4</v>
      </c>
      <c r="F416" s="13" t="n">
        <f aca="false">D416+E416</f>
        <v>798.34</v>
      </c>
      <c r="G416" s="3" t="n">
        <f aca="false">IF(C416="",Parámetros!$B$9,IFERROR(VLOOKUP(C416,Parámetros!$A$20:$B$23,2,FALSE()),Parámetros!$B$9))</f>
        <v>0.14</v>
      </c>
      <c r="H416" s="14" t="n">
        <v>0.2</v>
      </c>
      <c r="I416" s="12" t="n">
        <v>75</v>
      </c>
      <c r="J416" s="13" t="n">
        <f aca="false">ROUNDUP((F416+Parámetros!$C$13)/(1-G416),0)</f>
        <v>958</v>
      </c>
      <c r="K416" s="13" t="n">
        <f aca="false">ROUNDUP((F416+Parámetros!$C$14)/(1-G416),0)</f>
        <v>964</v>
      </c>
      <c r="L416" s="13" t="n">
        <f aca="false">ROUNDUP((F416+Parámetros!$C$15)/(1-G416),0)</f>
        <v>972</v>
      </c>
      <c r="M416" s="13" t="n">
        <f aca="false">MAX(ROUNDUP((F416+I416)/(1-G416),0),Parámetros!$B$7)</f>
        <v>1016</v>
      </c>
      <c r="N416" s="12" t="n">
        <v>1584.99</v>
      </c>
      <c r="O416" s="12" t="n">
        <v>1264.23</v>
      </c>
      <c r="P416" s="13" t="n">
        <f aca="false">Parámetros!$B$6</f>
        <v>1</v>
      </c>
      <c r="Q416" s="13" t="n">
        <f aca="false">IF(AND(ISNUMBER(O416),O416-P416&gt;=Parámetros!$B$7),M416,IF(J416&lt;Parámetros!$B$13,J416,IF(K416&lt;Parámetros!$B$14,K416,IF(L416&lt;Parámetros!$B$15,L416,M416))))</f>
        <v>1016</v>
      </c>
      <c r="R416" s="13" t="n">
        <f aca="false">IF(AND(ISNUMBER(O416),O416-P416&gt;=Q416),O416-P416,Q416)</f>
        <v>1263.23</v>
      </c>
      <c r="S416" s="3" t="n">
        <f aca="false">IF(ISNUMBER(O416),R416/O416-1,"")</f>
        <v>-0.000790995309397857</v>
      </c>
      <c r="T416" s="13" t="n">
        <f aca="false">VLOOKUP(R416,Parámetros!$A$13:$C$16,3,TRUE())</f>
        <v>0</v>
      </c>
      <c r="U416" s="13" t="n">
        <f aca="false">IF(R416&gt;=Parámetros!$B$7,I416,0)</f>
        <v>75</v>
      </c>
      <c r="V416" s="13" t="n">
        <f aca="false">R416*(1-G416)-T416-U416</f>
        <v>1011.3778</v>
      </c>
      <c r="W416" s="13" t="n">
        <f aca="false">V416-F416</f>
        <v>213.0378</v>
      </c>
      <c r="X416" s="2" t="s">
        <v>13670</v>
      </c>
      <c r="Y416" s="2"/>
      <c r="Z416" s="13" t="n">
        <v>1106.5</v>
      </c>
      <c r="AA416" s="2" t="s">
        <v>13518</v>
      </c>
    </row>
    <row r="417" customFormat="false" ht="15" hidden="false" customHeight="false" outlineLevel="0" collapsed="false">
      <c r="A417" s="8" t="s">
        <v>5111</v>
      </c>
      <c r="B417" s="10" t="str">
        <f aca="false">'Layout Mercado Libre'!C417</f>
        <v>Crema Dental Colgate Triple Acción Menta 150 ml</v>
      </c>
      <c r="C417" s="10" t="str">
        <f aca="false">IFERROR(LEFT('Layout Mercado Libre'!E417,FIND(" &gt; ",'Layout Mercado Libre'!E417)-1),"")</f>
        <v>Belleza y Cuidado Personal</v>
      </c>
      <c r="D417" s="12" t="n">
        <v>25.86</v>
      </c>
      <c r="E417" s="13" t="n">
        <f aca="false">Parámetros!$B$5</f>
        <v>4</v>
      </c>
      <c r="F417" s="13" t="n">
        <f aca="false">D417+E417</f>
        <v>29.86</v>
      </c>
      <c r="G417" s="3" t="n">
        <f aca="false">IF(C417="",Parámetros!$B$9,IFERROR(VLOOKUP(C417,Parámetros!$A$20:$B$23,2,FALSE()),Parámetros!$B$9))</f>
        <v>0.14</v>
      </c>
      <c r="H417" s="14" t="n">
        <v>0.23</v>
      </c>
      <c r="I417" s="12" t="n">
        <v>75</v>
      </c>
      <c r="J417" s="13" t="n">
        <f aca="false">ROUNDUP((F417+Parámetros!$C$13)/(1-G417),0)</f>
        <v>64</v>
      </c>
      <c r="K417" s="13" t="n">
        <f aca="false">ROUNDUP((F417+Parámetros!$C$14)/(1-G417),0)</f>
        <v>70</v>
      </c>
      <c r="L417" s="13" t="n">
        <f aca="false">ROUNDUP((F417+Parámetros!$C$15)/(1-G417),0)</f>
        <v>78</v>
      </c>
      <c r="M417" s="13" t="n">
        <f aca="false">MAX(ROUNDUP((F417+I417)/(1-G417),0),Parámetros!$B$7)</f>
        <v>299</v>
      </c>
      <c r="N417" s="12" t="n">
        <v>122.37</v>
      </c>
      <c r="O417" s="12" t="n">
        <v>81.9</v>
      </c>
      <c r="P417" s="13" t="n">
        <f aca="false">Parámetros!$B$6</f>
        <v>1</v>
      </c>
      <c r="Q417" s="13" t="n">
        <f aca="false">IF(AND(ISNUMBER(O417),O417-P417&gt;=Parámetros!$B$7),M417,IF(J417&lt;Parámetros!$B$13,J417,IF(K417&lt;Parámetros!$B$14,K417,IF(L417&lt;Parámetros!$B$15,L417,M417))))</f>
        <v>64</v>
      </c>
      <c r="R417" s="13" t="n">
        <f aca="false">IF(AND(ISNUMBER(O417),O417-P417&gt;=Q417),O417-P417,Q417)</f>
        <v>80.9</v>
      </c>
      <c r="S417" s="3" t="n">
        <f aca="false">IF(ISNUMBER(O417),R417/O417-1,"")</f>
        <v>-0.0122100122100122</v>
      </c>
      <c r="T417" s="13" t="n">
        <f aca="false">VLOOKUP(R417,Parámetros!$A$13:$C$16,3,TRUE())</f>
        <v>25</v>
      </c>
      <c r="U417" s="13" t="n">
        <f aca="false">IF(R417&gt;=Parámetros!$B$7,I417,0)</f>
        <v>0</v>
      </c>
      <c r="V417" s="13" t="n">
        <f aca="false">R417*(1-G417)-T417-U417</f>
        <v>44.574</v>
      </c>
      <c r="W417" s="13" t="n">
        <f aca="false">V417-F417</f>
        <v>14.714</v>
      </c>
      <c r="X417" s="2" t="s">
        <v>13625</v>
      </c>
      <c r="Y417" s="2"/>
      <c r="Z417" s="13"/>
      <c r="AA417" s="2"/>
    </row>
    <row r="418" customFormat="false" ht="15" hidden="false" customHeight="false" outlineLevel="0" collapsed="false">
      <c r="A418" s="8" t="s">
        <v>5121</v>
      </c>
      <c r="B418" s="10" t="str">
        <f aca="false">'Layout Mercado Libre'!C418</f>
        <v>Redoxon Forte Vitamina C 2 g 10 Tabletas Efervescentes</v>
      </c>
      <c r="C418" s="10" t="str">
        <f aca="false">IFERROR(LEFT('Layout Mercado Libre'!E418,FIND(" &gt; ",'Layout Mercado Libre'!E418)-1),"")</f>
        <v>Salud y Equipamiento Médico</v>
      </c>
      <c r="D418" s="12" t="n">
        <v>139.99</v>
      </c>
      <c r="E418" s="13" t="n">
        <f aca="false">Parámetros!$B$5</f>
        <v>4</v>
      </c>
      <c r="F418" s="13" t="n">
        <f aca="false">D418+E418</f>
        <v>143.99</v>
      </c>
      <c r="G418" s="3" t="n">
        <f aca="false">IF(C418="",Parámetros!$B$9,IFERROR(VLOOKUP(C418,Parámetros!$A$20:$B$23,2,FALSE()),Parámetros!$B$9))</f>
        <v>0.14</v>
      </c>
      <c r="H418" s="14" t="n">
        <v>0.14</v>
      </c>
      <c r="I418" s="12" t="n">
        <v>75</v>
      </c>
      <c r="J418" s="13" t="n">
        <f aca="false">ROUNDUP((F418+Parámetros!$C$13)/(1-G418),0)</f>
        <v>197</v>
      </c>
      <c r="K418" s="13" t="n">
        <f aca="false">ROUNDUP((F418+Parámetros!$C$14)/(1-G418),0)</f>
        <v>203</v>
      </c>
      <c r="L418" s="13" t="n">
        <f aca="false">ROUNDUP((F418+Parámetros!$C$15)/(1-G418),0)</f>
        <v>211</v>
      </c>
      <c r="M418" s="13" t="n">
        <f aca="false">MAX(ROUNDUP((F418+I418)/(1-G418),0),Parámetros!$B$7)</f>
        <v>299</v>
      </c>
      <c r="N418" s="12" t="n">
        <v>257.72</v>
      </c>
      <c r="O418" s="12" t="n">
        <v>215.84</v>
      </c>
      <c r="P418" s="13" t="n">
        <f aca="false">Parámetros!$B$6</f>
        <v>1</v>
      </c>
      <c r="Q418" s="13" t="n">
        <f aca="false">IF(AND(ISNUMBER(O418),O418-P418&gt;=Parámetros!$B$7),M418,IF(J418&lt;Parámetros!$B$13,J418,IF(K418&lt;Parámetros!$B$14,K418,IF(L418&lt;Parámetros!$B$15,L418,M418))))</f>
        <v>211</v>
      </c>
      <c r="R418" s="13" t="n">
        <f aca="false">IF(AND(ISNUMBER(O418),O418-P418&gt;=Q418),O418-P418,Q418)</f>
        <v>214.84</v>
      </c>
      <c r="S418" s="3" t="n">
        <f aca="false">IF(ISNUMBER(O418),R418/O418-1,"")</f>
        <v>-0.00463306152705711</v>
      </c>
      <c r="T418" s="13" t="n">
        <f aca="false">VLOOKUP(R418,Parámetros!$A$13:$C$16,3,TRUE())</f>
        <v>37</v>
      </c>
      <c r="U418" s="13" t="n">
        <f aca="false">IF(R418&gt;=Parámetros!$B$7,I418,0)</f>
        <v>0</v>
      </c>
      <c r="V418" s="13" t="n">
        <f aca="false">R418*(1-G418)-T418-U418</f>
        <v>147.7624</v>
      </c>
      <c r="W418" s="13" t="n">
        <f aca="false">V418-F418</f>
        <v>3.7724</v>
      </c>
      <c r="X418" s="2" t="s">
        <v>13533</v>
      </c>
      <c r="Y418" s="2"/>
      <c r="Z418" s="13" t="n">
        <v>148.5</v>
      </c>
      <c r="AA418" s="2" t="s">
        <v>13518</v>
      </c>
    </row>
    <row r="419" customFormat="false" ht="15" hidden="false" customHeight="false" outlineLevel="0" collapsed="false">
      <c r="A419" s="8" t="s">
        <v>5132</v>
      </c>
      <c r="B419" s="10" t="str">
        <f aca="false">'Layout Mercado Libre'!C419</f>
        <v>Durater Famotidina 40 mg 10 Comprimidos</v>
      </c>
      <c r="C419" s="10" t="str">
        <f aca="false">IFERROR(LEFT('Layout Mercado Libre'!E419,FIND(" &gt; ",'Layout Mercado Libre'!E419)-1),"")</f>
        <v>Salud y Equipamiento Médico</v>
      </c>
      <c r="D419" s="12" t="n">
        <v>329.4</v>
      </c>
      <c r="E419" s="13" t="n">
        <f aca="false">Parámetros!$B$5</f>
        <v>4</v>
      </c>
      <c r="F419" s="13" t="n">
        <f aca="false">D419+E419</f>
        <v>333.4</v>
      </c>
      <c r="G419" s="3" t="n">
        <f aca="false">IF(C419="",Parámetros!$B$9,IFERROR(VLOOKUP(C419,Parámetros!$A$20:$B$23,2,FALSE()),Parámetros!$B$9))</f>
        <v>0.14</v>
      </c>
      <c r="H419" s="14" t="n">
        <v>0.14</v>
      </c>
      <c r="I419" s="12" t="n">
        <v>75</v>
      </c>
      <c r="J419" s="13" t="n">
        <f aca="false">ROUNDUP((F419+Parámetros!$C$13)/(1-G419),0)</f>
        <v>417</v>
      </c>
      <c r="K419" s="13" t="n">
        <f aca="false">ROUNDUP((F419+Parámetros!$C$14)/(1-G419),0)</f>
        <v>423</v>
      </c>
      <c r="L419" s="13" t="n">
        <f aca="false">ROUNDUP((F419+Parámetros!$C$15)/(1-G419),0)</f>
        <v>431</v>
      </c>
      <c r="M419" s="13" t="n">
        <f aca="false">MAX(ROUNDUP((F419+I419)/(1-G419),0),Parámetros!$B$7)</f>
        <v>475</v>
      </c>
      <c r="N419" s="12" t="n">
        <v>585.43</v>
      </c>
      <c r="O419" s="12" t="n">
        <v>555.39</v>
      </c>
      <c r="P419" s="13" t="n">
        <f aca="false">Parámetros!$B$6</f>
        <v>1</v>
      </c>
      <c r="Q419" s="13" t="n">
        <f aca="false">IF(AND(ISNUMBER(O419),O419-P419&gt;=Parámetros!$B$7),M419,IF(J419&lt;Parámetros!$B$13,J419,IF(K419&lt;Parámetros!$B$14,K419,IF(L419&lt;Parámetros!$B$15,L419,M419))))</f>
        <v>475</v>
      </c>
      <c r="R419" s="13" t="n">
        <f aca="false">IF(AND(ISNUMBER(O419),O419-P419&gt;=Q419),O419-P419,Q419)</f>
        <v>554.39</v>
      </c>
      <c r="S419" s="3" t="n">
        <f aca="false">IF(ISNUMBER(O419),R419/O419-1,"")</f>
        <v>-0.00180053655989487</v>
      </c>
      <c r="T419" s="13" t="n">
        <f aca="false">VLOOKUP(R419,Parámetros!$A$13:$C$16,3,TRUE())</f>
        <v>0</v>
      </c>
      <c r="U419" s="13" t="n">
        <f aca="false">IF(R419&gt;=Parámetros!$B$7,I419,0)</f>
        <v>75</v>
      </c>
      <c r="V419" s="13" t="n">
        <f aca="false">R419*(1-G419)-T419-U419</f>
        <v>401.7754</v>
      </c>
      <c r="W419" s="13" t="n">
        <f aca="false">V419-F419</f>
        <v>68.3754</v>
      </c>
      <c r="X419" s="2" t="s">
        <v>13671</v>
      </c>
      <c r="Y419" s="2"/>
      <c r="Z419" s="13" t="n">
        <v>393</v>
      </c>
      <c r="AA419" s="2" t="s">
        <v>13512</v>
      </c>
    </row>
    <row r="420" customFormat="false" ht="15" hidden="false" customHeight="false" outlineLevel="0" collapsed="false">
      <c r="A420" s="8" t="s">
        <v>5147</v>
      </c>
      <c r="B420" s="10" t="str">
        <f aca="false">'Layout Mercado Libre'!C420</f>
        <v>Postday Levonorgestrel 0.75 mg 2 Comprimidos</v>
      </c>
      <c r="C420" s="10" t="str">
        <f aca="false">IFERROR(LEFT('Layout Mercado Libre'!E420,FIND(" &gt; ",'Layout Mercado Libre'!E420)-1),"")</f>
        <v>Salud y Equipamiento Médico</v>
      </c>
      <c r="D420" s="12" t="n">
        <v>43</v>
      </c>
      <c r="E420" s="13" t="n">
        <f aca="false">Parámetros!$B$5</f>
        <v>4</v>
      </c>
      <c r="F420" s="13" t="n">
        <f aca="false">D420+E420</f>
        <v>47</v>
      </c>
      <c r="G420" s="3" t="n">
        <f aca="false">IF(C420="",Parámetros!$B$9,IFERROR(VLOOKUP(C420,Parámetros!$A$20:$B$23,2,FALSE()),Parámetros!$B$9))</f>
        <v>0.14</v>
      </c>
      <c r="H420" s="14" t="n">
        <v>0.12</v>
      </c>
      <c r="I420" s="12" t="n">
        <v>75</v>
      </c>
      <c r="J420" s="13" t="n">
        <f aca="false">ROUNDUP((F420+Parámetros!$C$13)/(1-G420),0)</f>
        <v>84</v>
      </c>
      <c r="K420" s="13" t="n">
        <f aca="false">ROUNDUP((F420+Parámetros!$C$14)/(1-G420),0)</f>
        <v>90</v>
      </c>
      <c r="L420" s="13" t="n">
        <f aca="false">ROUNDUP((F420+Parámetros!$C$15)/(1-G420),0)</f>
        <v>98</v>
      </c>
      <c r="M420" s="13" t="n">
        <f aca="false">MAX(ROUNDUP((F420+I420)/(1-G420),0),Parámetros!$B$7)</f>
        <v>299</v>
      </c>
      <c r="N420" s="12" t="n">
        <v>99.23</v>
      </c>
      <c r="O420" s="12" t="n">
        <v>92</v>
      </c>
      <c r="P420" s="13" t="n">
        <f aca="false">Parámetros!$B$6</f>
        <v>1</v>
      </c>
      <c r="Q420" s="13" t="n">
        <f aca="false">IF(AND(ISNUMBER(O420),O420-P420&gt;=Parámetros!$B$7),M420,IF(J420&lt;Parámetros!$B$13,J420,IF(K420&lt;Parámetros!$B$14,K420,IF(L420&lt;Parámetros!$B$15,L420,M420))))</f>
        <v>84</v>
      </c>
      <c r="R420" s="13" t="n">
        <f aca="false">IF(AND(ISNUMBER(O420),O420-P420&gt;=Q420),O420-P420,Q420)</f>
        <v>91</v>
      </c>
      <c r="S420" s="3" t="n">
        <f aca="false">IF(ISNUMBER(O420),R420/O420-1,"")</f>
        <v>-0.0108695652173914</v>
      </c>
      <c r="T420" s="13" t="n">
        <f aca="false">VLOOKUP(R420,Parámetros!$A$13:$C$16,3,TRUE())</f>
        <v>25</v>
      </c>
      <c r="U420" s="13" t="n">
        <f aca="false">IF(R420&gt;=Parámetros!$B$7,I420,0)</f>
        <v>0</v>
      </c>
      <c r="V420" s="13" t="n">
        <f aca="false">R420*(1-G420)-T420-U420</f>
        <v>53.26</v>
      </c>
      <c r="W420" s="13" t="n">
        <f aca="false">V420-F420</f>
        <v>6.26000000000001</v>
      </c>
      <c r="X420" s="2" t="s">
        <v>13672</v>
      </c>
      <c r="Y420" s="2"/>
      <c r="Z420" s="13" t="n">
        <v>78</v>
      </c>
      <c r="AA420" s="2" t="s">
        <v>13586</v>
      </c>
    </row>
    <row r="421" customFormat="false" ht="15" hidden="false" customHeight="false" outlineLevel="0" collapsed="false">
      <c r="A421" s="8" t="s">
        <v>5160</v>
      </c>
      <c r="B421" s="10" t="str">
        <f aca="false">'Layout Mercado Libre'!C421</f>
        <v>Sedalmerck Paracetamol Cafeína Fenilefrina 20 Tabletas</v>
      </c>
      <c r="C421" s="10" t="str">
        <f aca="false">IFERROR(LEFT('Layout Mercado Libre'!E421,FIND(" &gt; ",'Layout Mercado Libre'!E421)-1),"")</f>
        <v>Salud y Equipamiento Médico</v>
      </c>
      <c r="D421" s="12" t="n">
        <v>71</v>
      </c>
      <c r="E421" s="13" t="n">
        <f aca="false">Parámetros!$B$5</f>
        <v>4</v>
      </c>
      <c r="F421" s="13" t="n">
        <f aca="false">D421+E421</f>
        <v>75</v>
      </c>
      <c r="G421" s="3" t="n">
        <f aca="false">IF(C421="",Parámetros!$B$9,IFERROR(VLOOKUP(C421,Parámetros!$A$20:$B$23,2,FALSE()),Parámetros!$B$9))</f>
        <v>0.14</v>
      </c>
      <c r="H421" s="14" t="n">
        <v>0.17</v>
      </c>
      <c r="I421" s="12" t="n">
        <v>75</v>
      </c>
      <c r="J421" s="13" t="n">
        <f aca="false">ROUNDUP((F421+Parámetros!$C$13)/(1-G421),0)</f>
        <v>117</v>
      </c>
      <c r="K421" s="13" t="n">
        <f aca="false">ROUNDUP((F421+Parámetros!$C$14)/(1-G421),0)</f>
        <v>123</v>
      </c>
      <c r="L421" s="13" t="n">
        <f aca="false">ROUNDUP((F421+Parámetros!$C$15)/(1-G421),0)</f>
        <v>131</v>
      </c>
      <c r="M421" s="13" t="n">
        <f aca="false">MAX(ROUNDUP((F421+I421)/(1-G421),0),Parámetros!$B$7)</f>
        <v>299</v>
      </c>
      <c r="N421" s="12" t="n">
        <v>147.34</v>
      </c>
      <c r="O421" s="12" t="n">
        <v>124.09</v>
      </c>
      <c r="P421" s="13" t="n">
        <f aca="false">Parámetros!$B$6</f>
        <v>1</v>
      </c>
      <c r="Q421" s="13" t="n">
        <f aca="false">IF(AND(ISNUMBER(O421),O421-P421&gt;=Parámetros!$B$7),M421,IF(J421&lt;Parámetros!$B$13,J421,IF(K421&lt;Parámetros!$B$14,K421,IF(L421&lt;Parámetros!$B$15,L421,M421))))</f>
        <v>123</v>
      </c>
      <c r="R421" s="13" t="n">
        <f aca="false">IF(AND(ISNUMBER(O421),O421-P421&gt;=Q421),O421-P421,Q421)</f>
        <v>123.09</v>
      </c>
      <c r="S421" s="3" t="n">
        <f aca="false">IF(ISNUMBER(O421),R421/O421-1,"")</f>
        <v>-0.00805866709646219</v>
      </c>
      <c r="T421" s="13" t="n">
        <f aca="false">VLOOKUP(R421,Parámetros!$A$13:$C$16,3,TRUE())</f>
        <v>30</v>
      </c>
      <c r="U421" s="13" t="n">
        <f aca="false">IF(R421&gt;=Parámetros!$B$7,I421,0)</f>
        <v>0</v>
      </c>
      <c r="V421" s="13" t="n">
        <f aca="false">R421*(1-G421)-T421-U421</f>
        <v>75.8574</v>
      </c>
      <c r="W421" s="13" t="n">
        <f aca="false">V421-F421</f>
        <v>0.857399999999998</v>
      </c>
      <c r="X421" s="2" t="s">
        <v>13521</v>
      </c>
      <c r="Y421" s="2"/>
      <c r="Z421" s="13" t="n">
        <v>101</v>
      </c>
      <c r="AA421" s="2" t="s">
        <v>13518</v>
      </c>
    </row>
    <row r="422" customFormat="false" ht="15" hidden="false" customHeight="false" outlineLevel="0" collapsed="false">
      <c r="A422" s="8" t="s">
        <v>5172</v>
      </c>
      <c r="B422" s="10" t="str">
        <f aca="false">'Layout Mercado Libre'!C422</f>
        <v>Pulmonarom Lisados Bacterianos 10 Ampolletas 3 ml</v>
      </c>
      <c r="C422" s="10" t="str">
        <f aca="false">IFERROR(LEFT('Layout Mercado Libre'!E422,FIND(" &gt; ",'Layout Mercado Libre'!E422)-1),"")</f>
        <v>Salud y Equipamiento Médico</v>
      </c>
      <c r="D422" s="12" t="n">
        <v>678.13</v>
      </c>
      <c r="E422" s="13" t="n">
        <f aca="false">Parámetros!$B$5</f>
        <v>4</v>
      </c>
      <c r="F422" s="13" t="n">
        <f aca="false">D422+E422</f>
        <v>682.13</v>
      </c>
      <c r="G422" s="3" t="n">
        <f aca="false">IF(C422="",Parámetros!$B$9,IFERROR(VLOOKUP(C422,Parámetros!$A$20:$B$23,2,FALSE()),Parámetros!$B$9))</f>
        <v>0.14</v>
      </c>
      <c r="H422" s="14" t="n">
        <v>0.09</v>
      </c>
      <c r="I422" s="12" t="n">
        <v>75</v>
      </c>
      <c r="J422" s="13" t="n">
        <f aca="false">ROUNDUP((F422+Parámetros!$C$13)/(1-G422),0)</f>
        <v>823</v>
      </c>
      <c r="K422" s="13" t="n">
        <f aca="false">ROUNDUP((F422+Parámetros!$C$14)/(1-G422),0)</f>
        <v>829</v>
      </c>
      <c r="L422" s="13" t="n">
        <f aca="false">ROUNDUP((F422+Parámetros!$C$15)/(1-G422),0)</f>
        <v>837</v>
      </c>
      <c r="M422" s="13" t="n">
        <f aca="false">MAX(ROUNDUP((F422+I422)/(1-G422),0),Parámetros!$B$7)</f>
        <v>881</v>
      </c>
      <c r="N422" s="12" t="n">
        <v>1033.67</v>
      </c>
      <c r="O422" s="12" t="n">
        <v>587.3</v>
      </c>
      <c r="P422" s="13" t="n">
        <f aca="false">Parámetros!$B$6</f>
        <v>1</v>
      </c>
      <c r="Q422" s="13" t="n">
        <f aca="false">IF(AND(ISNUMBER(O422),O422-P422&gt;=Parámetros!$B$7),M422,IF(J422&lt;Parámetros!$B$13,J422,IF(K422&lt;Parámetros!$B$14,K422,IF(L422&lt;Parámetros!$B$15,L422,M422))))</f>
        <v>881</v>
      </c>
      <c r="R422" s="13" t="n">
        <f aca="false">IF(AND(ISNUMBER(O422),O422-P422&gt;=Q422),O422-P422,Q422)</f>
        <v>881</v>
      </c>
      <c r="S422" s="3" t="n">
        <f aca="false">IF(ISNUMBER(O422),R422/O422-1,"")</f>
        <v>0.500085135365231</v>
      </c>
      <c r="T422" s="13" t="n">
        <f aca="false">VLOOKUP(R422,Parámetros!$A$13:$C$16,3,TRUE())</f>
        <v>0</v>
      </c>
      <c r="U422" s="13" t="n">
        <f aca="false">IF(R422&gt;=Parámetros!$B$7,I422,0)</f>
        <v>75</v>
      </c>
      <c r="V422" s="13" t="n">
        <f aca="false">R422*(1-G422)-T422-U422</f>
        <v>682.66</v>
      </c>
      <c r="W422" s="13" t="n">
        <f aca="false">V422-F422</f>
        <v>0.529999999999973</v>
      </c>
      <c r="X422" s="2" t="s">
        <v>13673</v>
      </c>
      <c r="Y422" s="2"/>
      <c r="Z422" s="13" t="n">
        <v>615</v>
      </c>
      <c r="AA422" s="2" t="s">
        <v>13500</v>
      </c>
    </row>
    <row r="423" customFormat="false" ht="15" hidden="false" customHeight="false" outlineLevel="0" collapsed="false">
      <c r="A423" s="8" t="s">
        <v>5185</v>
      </c>
      <c r="B423" s="10" t="str">
        <f aca="false">'Layout Mercado Libre'!C423</f>
        <v>Elatec Diosmina Hesperidina 1000 mg 30 Tabletas</v>
      </c>
      <c r="C423" s="10" t="str">
        <f aca="false">IFERROR(LEFT('Layout Mercado Libre'!E423,FIND(" &gt; ",'Layout Mercado Libre'!E423)-1),"")</f>
        <v>Salud y Equipamiento Médico</v>
      </c>
      <c r="D423" s="12" t="n">
        <v>513.12</v>
      </c>
      <c r="E423" s="13" t="n">
        <f aca="false">Parámetros!$B$5</f>
        <v>4</v>
      </c>
      <c r="F423" s="13" t="n">
        <f aca="false">D423+E423</f>
        <v>517.12</v>
      </c>
      <c r="G423" s="3" t="n">
        <f aca="false">IF(C423="",Parámetros!$B$9,IFERROR(VLOOKUP(C423,Parámetros!$A$20:$B$23,2,FALSE()),Parámetros!$B$9))</f>
        <v>0.14</v>
      </c>
      <c r="H423" s="14" t="n">
        <v>0.19</v>
      </c>
      <c r="I423" s="12" t="n">
        <v>75</v>
      </c>
      <c r="J423" s="13" t="n">
        <f aca="false">ROUNDUP((F423+Parámetros!$C$13)/(1-G423),0)</f>
        <v>631</v>
      </c>
      <c r="K423" s="13" t="n">
        <f aca="false">ROUNDUP((F423+Parámetros!$C$14)/(1-G423),0)</f>
        <v>637</v>
      </c>
      <c r="L423" s="13" t="n">
        <f aca="false">ROUNDUP((F423+Parámetros!$C$15)/(1-G423),0)</f>
        <v>645</v>
      </c>
      <c r="M423" s="13" t="n">
        <f aca="false">MAX(ROUNDUP((F423+I423)/(1-G423),0),Parámetros!$B$7)</f>
        <v>689</v>
      </c>
      <c r="N423" s="12" t="n">
        <v>1040.8</v>
      </c>
      <c r="O423" s="12" t="n">
        <v>1132.56</v>
      </c>
      <c r="P423" s="13" t="n">
        <f aca="false">Parámetros!$B$6</f>
        <v>1</v>
      </c>
      <c r="Q423" s="13" t="n">
        <f aca="false">IF(AND(ISNUMBER(O423),O423-P423&gt;=Parámetros!$B$7),M423,IF(J423&lt;Parámetros!$B$13,J423,IF(K423&lt;Parámetros!$B$14,K423,IF(L423&lt;Parámetros!$B$15,L423,M423))))</f>
        <v>689</v>
      </c>
      <c r="R423" s="13" t="n">
        <f aca="false">IF(AND(ISNUMBER(O423),O423-P423&gt;=Q423),O423-P423,Q423)</f>
        <v>1131.56</v>
      </c>
      <c r="S423" s="3" t="n">
        <f aca="false">IF(ISNUMBER(O423),R423/O423-1,"")</f>
        <v>-0.000882955428409993</v>
      </c>
      <c r="T423" s="13" t="n">
        <f aca="false">VLOOKUP(R423,Parámetros!$A$13:$C$16,3,TRUE())</f>
        <v>0</v>
      </c>
      <c r="U423" s="13" t="n">
        <f aca="false">IF(R423&gt;=Parámetros!$B$7,I423,0)</f>
        <v>75</v>
      </c>
      <c r="V423" s="13" t="n">
        <f aca="false">R423*(1-G423)-T423-U423</f>
        <v>898.1416</v>
      </c>
      <c r="W423" s="13" t="n">
        <f aca="false">V423-F423</f>
        <v>381.0216</v>
      </c>
      <c r="X423" s="2" t="s">
        <v>13501</v>
      </c>
      <c r="Y423" s="2"/>
      <c r="Z423" s="13" t="n">
        <v>874</v>
      </c>
      <c r="AA423" s="2" t="s">
        <v>13500</v>
      </c>
    </row>
    <row r="424" customFormat="false" ht="15" hidden="false" customHeight="false" outlineLevel="0" collapsed="false">
      <c r="A424" s="8" t="s">
        <v>5197</v>
      </c>
      <c r="B424" s="10" t="str">
        <f aca="false">'Layout Mercado Libre'!C424</f>
        <v>Kit Ricitos de Oro Avena y Vainilla Bebé 4 Piezas</v>
      </c>
      <c r="C424" s="10" t="str">
        <f aca="false">IFERROR(LEFT('Layout Mercado Libre'!E424,FIND(" &gt; ",'Layout Mercado Libre'!E424)-1),"")</f>
        <v>Bebés</v>
      </c>
      <c r="D424" s="12" t="n">
        <v>91.81</v>
      </c>
      <c r="E424" s="13" t="n">
        <f aca="false">Parámetros!$B$5</f>
        <v>4</v>
      </c>
      <c r="F424" s="13" t="n">
        <f aca="false">D424+E424</f>
        <v>95.81</v>
      </c>
      <c r="G424" s="3" t="n">
        <f aca="false">IF(C424="",Parámetros!$B$9,IFERROR(VLOOKUP(C424,Parámetros!$A$20:$B$23,2,FALSE()),Parámetros!$B$9))</f>
        <v>0.15</v>
      </c>
      <c r="H424" s="14" t="n">
        <v>0.4</v>
      </c>
      <c r="I424" s="12" t="n">
        <v>75</v>
      </c>
      <c r="J424" s="13" t="n">
        <f aca="false">ROUNDUP((F424+Parámetros!$C$13)/(1-G424),0)</f>
        <v>143</v>
      </c>
      <c r="K424" s="13" t="n">
        <f aca="false">ROUNDUP((F424+Parámetros!$C$14)/(1-G424),0)</f>
        <v>149</v>
      </c>
      <c r="L424" s="13" t="n">
        <f aca="false">ROUNDUP((F424+Parámetros!$C$15)/(1-G424),0)</f>
        <v>157</v>
      </c>
      <c r="M424" s="13" t="n">
        <f aca="false">MAX(ROUNDUP((F424+I424)/(1-G424),0),Parámetros!$B$7)</f>
        <v>299</v>
      </c>
      <c r="N424" s="12" t="n">
        <v>303.11</v>
      </c>
      <c r="O424" s="12" t="n">
        <v>225.15</v>
      </c>
      <c r="P424" s="13" t="n">
        <f aca="false">Parámetros!$B$6</f>
        <v>1</v>
      </c>
      <c r="Q424" s="13" t="n">
        <f aca="false">IF(AND(ISNUMBER(O424),O424-P424&gt;=Parámetros!$B$7),M424,IF(J424&lt;Parámetros!$B$13,J424,IF(K424&lt;Parámetros!$B$14,K424,IF(L424&lt;Parámetros!$B$15,L424,M424))))</f>
        <v>157</v>
      </c>
      <c r="R424" s="13" t="n">
        <f aca="false">IF(AND(ISNUMBER(O424),O424-P424&gt;=Q424),O424-P424,Q424)</f>
        <v>224.15</v>
      </c>
      <c r="S424" s="3" t="n">
        <f aca="false">IF(ISNUMBER(O424),R424/O424-1,"")</f>
        <v>-0.00444148345547413</v>
      </c>
      <c r="T424" s="13" t="n">
        <f aca="false">VLOOKUP(R424,Parámetros!$A$13:$C$16,3,TRUE())</f>
        <v>37</v>
      </c>
      <c r="U424" s="13" t="n">
        <f aca="false">IF(R424&gt;=Parámetros!$B$7,I424,0)</f>
        <v>0</v>
      </c>
      <c r="V424" s="13" t="n">
        <f aca="false">R424*(1-G424)-T424-U424</f>
        <v>153.5275</v>
      </c>
      <c r="W424" s="13" t="n">
        <f aca="false">V424-F424</f>
        <v>57.7175</v>
      </c>
      <c r="X424" s="2" t="s">
        <v>13674</v>
      </c>
      <c r="Y424" s="2"/>
      <c r="Z424" s="13" t="n">
        <v>146</v>
      </c>
      <c r="AA424" s="2" t="s">
        <v>13675</v>
      </c>
    </row>
    <row r="425" customFormat="false" ht="15" hidden="false" customHeight="false" outlineLevel="0" collapsed="false">
      <c r="A425" s="8" t="s">
        <v>5209</v>
      </c>
      <c r="B425" s="10" t="str">
        <f aca="false">'Layout Mercado Libre'!C425</f>
        <v>Serc Betahistina 24 mg 30 Tabletas</v>
      </c>
      <c r="C425" s="10" t="str">
        <f aca="false">IFERROR(LEFT('Layout Mercado Libre'!E425,FIND(" &gt; ",'Layout Mercado Libre'!E425)-1),"")</f>
        <v>Salud y Equipamiento Médico</v>
      </c>
      <c r="D425" s="12" t="n">
        <v>692.65</v>
      </c>
      <c r="E425" s="13" t="n">
        <f aca="false">Parámetros!$B$5</f>
        <v>4</v>
      </c>
      <c r="F425" s="13" t="n">
        <f aca="false">D425+E425</f>
        <v>696.65</v>
      </c>
      <c r="G425" s="3" t="n">
        <f aca="false">IF(C425="",Parámetros!$B$9,IFERROR(VLOOKUP(C425,Parámetros!$A$20:$B$23,2,FALSE()),Parámetros!$B$9))</f>
        <v>0.14</v>
      </c>
      <c r="H425" s="14" t="n">
        <v>0.19</v>
      </c>
      <c r="I425" s="12" t="n">
        <v>75</v>
      </c>
      <c r="J425" s="13" t="n">
        <f aca="false">ROUNDUP((F425+Parámetros!$C$13)/(1-G425),0)</f>
        <v>840</v>
      </c>
      <c r="K425" s="13" t="n">
        <f aca="false">ROUNDUP((F425+Parámetros!$C$14)/(1-G425),0)</f>
        <v>845</v>
      </c>
      <c r="L425" s="13" t="n">
        <f aca="false">ROUNDUP((F425+Parámetros!$C$15)/(1-G425),0)</f>
        <v>854</v>
      </c>
      <c r="M425" s="13" t="n">
        <f aca="false">MAX(ROUNDUP((F425+I425)/(1-G425),0),Parámetros!$B$7)</f>
        <v>898</v>
      </c>
      <c r="N425" s="12" t="n">
        <v>1015.91</v>
      </c>
      <c r="O425" s="12" t="n">
        <v>980</v>
      </c>
      <c r="P425" s="13" t="n">
        <f aca="false">Parámetros!$B$6</f>
        <v>1</v>
      </c>
      <c r="Q425" s="13" t="n">
        <f aca="false">IF(AND(ISNUMBER(O425),O425-P425&gt;=Parámetros!$B$7),M425,IF(J425&lt;Parámetros!$B$13,J425,IF(K425&lt;Parámetros!$B$14,K425,IF(L425&lt;Parámetros!$B$15,L425,M425))))</f>
        <v>898</v>
      </c>
      <c r="R425" s="13" t="n">
        <f aca="false">IF(AND(ISNUMBER(O425),O425-P425&gt;=Q425),O425-P425,Q425)</f>
        <v>979</v>
      </c>
      <c r="S425" s="3" t="n">
        <f aca="false">IF(ISNUMBER(O425),R425/O425-1,"")</f>
        <v>-0.00102040816326532</v>
      </c>
      <c r="T425" s="13" t="n">
        <f aca="false">VLOOKUP(R425,Parámetros!$A$13:$C$16,3,TRUE())</f>
        <v>0</v>
      </c>
      <c r="U425" s="13" t="n">
        <f aca="false">IF(R425&gt;=Parámetros!$B$7,I425,0)</f>
        <v>75</v>
      </c>
      <c r="V425" s="13" t="n">
        <f aca="false">R425*(1-G425)-T425-U425</f>
        <v>766.94</v>
      </c>
      <c r="W425" s="13" t="n">
        <f aca="false">V425-F425</f>
        <v>70.29</v>
      </c>
      <c r="X425" s="2" t="s">
        <v>13501</v>
      </c>
      <c r="Y425" s="2"/>
      <c r="Z425" s="13" t="n">
        <v>960</v>
      </c>
      <c r="AA425" s="2" t="s">
        <v>13500</v>
      </c>
    </row>
    <row r="426" customFormat="false" ht="15" hidden="false" customHeight="false" outlineLevel="0" collapsed="false">
      <c r="A426" s="8" t="s">
        <v>5223</v>
      </c>
      <c r="B426" s="10" t="str">
        <f aca="false">'Layout Mercado Libre'!C426</f>
        <v>Crema Corporal Palmolive Neutro Balance 400 ml</v>
      </c>
      <c r="C426" s="10" t="str">
        <f aca="false">IFERROR(LEFT('Layout Mercado Libre'!E426,FIND(" &gt; ",'Layout Mercado Libre'!E426)-1),"")</f>
        <v>Belleza y Cuidado Personal</v>
      </c>
      <c r="D426" s="12" t="n">
        <v>54.84</v>
      </c>
      <c r="E426" s="13" t="n">
        <f aca="false">Parámetros!$B$5</f>
        <v>4</v>
      </c>
      <c r="F426" s="13" t="n">
        <f aca="false">D426+E426</f>
        <v>58.84</v>
      </c>
      <c r="G426" s="3" t="n">
        <f aca="false">IF(C426="",Parámetros!$B$9,IFERROR(VLOOKUP(C426,Parámetros!$A$20:$B$23,2,FALSE()),Parámetros!$B$9))</f>
        <v>0.14</v>
      </c>
      <c r="H426" s="14" t="n">
        <v>0.53</v>
      </c>
      <c r="I426" s="12" t="n">
        <v>90</v>
      </c>
      <c r="J426" s="13" t="n">
        <f aca="false">ROUNDUP((F426+Parámetros!$C$13)/(1-G426),0)</f>
        <v>98</v>
      </c>
      <c r="K426" s="13" t="n">
        <f aca="false">ROUNDUP((F426+Parámetros!$C$14)/(1-G426),0)</f>
        <v>104</v>
      </c>
      <c r="L426" s="13" t="n">
        <f aca="false">ROUNDUP((F426+Parámetros!$C$15)/(1-G426),0)</f>
        <v>112</v>
      </c>
      <c r="M426" s="13" t="n">
        <f aca="false">MAX(ROUNDUP((F426+I426)/(1-G426),0),Parámetros!$B$7)</f>
        <v>299</v>
      </c>
      <c r="N426" s="12" t="n">
        <v>190.75</v>
      </c>
      <c r="O426" s="12" t="n">
        <v>164</v>
      </c>
      <c r="P426" s="13" t="n">
        <f aca="false">Parámetros!$B$6</f>
        <v>1</v>
      </c>
      <c r="Q426" s="13" t="n">
        <f aca="false">IF(AND(ISNUMBER(O426),O426-P426&gt;=Parámetros!$B$7),M426,IF(J426&lt;Parámetros!$B$13,J426,IF(K426&lt;Parámetros!$B$14,K426,IF(L426&lt;Parámetros!$B$15,L426,M426))))</f>
        <v>98</v>
      </c>
      <c r="R426" s="13" t="n">
        <f aca="false">IF(AND(ISNUMBER(O426),O426-P426&gt;=Q426),O426-P426,Q426)</f>
        <v>163</v>
      </c>
      <c r="S426" s="3" t="n">
        <f aca="false">IF(ISNUMBER(O426),R426/O426-1,"")</f>
        <v>-0.00609756097560976</v>
      </c>
      <c r="T426" s="13" t="n">
        <f aca="false">VLOOKUP(R426,Parámetros!$A$13:$C$16,3,TRUE())</f>
        <v>37</v>
      </c>
      <c r="U426" s="13" t="n">
        <f aca="false">IF(R426&gt;=Parámetros!$B$7,I426,0)</f>
        <v>0</v>
      </c>
      <c r="V426" s="13" t="n">
        <f aca="false">R426*(1-G426)-T426-U426</f>
        <v>103.18</v>
      </c>
      <c r="W426" s="13" t="n">
        <f aca="false">V426-F426</f>
        <v>44.34</v>
      </c>
      <c r="X426" s="2" t="s">
        <v>13676</v>
      </c>
      <c r="Y426" s="2"/>
      <c r="Z426" s="13" t="n">
        <v>75</v>
      </c>
      <c r="AA426" s="2" t="s">
        <v>13586</v>
      </c>
    </row>
    <row r="427" customFormat="false" ht="15" hidden="false" customHeight="false" outlineLevel="0" collapsed="false">
      <c r="A427" s="8" t="s">
        <v>5237</v>
      </c>
      <c r="B427" s="10" t="str">
        <f aca="false">'Layout Mercado Libre'!C427</f>
        <v>Cinta Micropore Nexcare Piel 2.5 cm x 5 m 12 Piezas</v>
      </c>
      <c r="C427" s="10" t="str">
        <f aca="false">IFERROR(LEFT('Layout Mercado Libre'!E427,FIND(" &gt; ",'Layout Mercado Libre'!E427)-1),"")</f>
        <v>Salud y Equipamiento Médico</v>
      </c>
      <c r="D427" s="12" t="n">
        <v>198</v>
      </c>
      <c r="E427" s="13" t="n">
        <f aca="false">Parámetros!$B$5</f>
        <v>4</v>
      </c>
      <c r="F427" s="13" t="n">
        <f aca="false">D427+E427</f>
        <v>202</v>
      </c>
      <c r="G427" s="3" t="n">
        <f aca="false">IF(C427="",Parámetros!$B$9,IFERROR(VLOOKUP(C427,Parámetros!$A$20:$B$23,2,FALSE()),Parámetros!$B$9))</f>
        <v>0.14</v>
      </c>
      <c r="H427" s="14" t="n">
        <v>0.08</v>
      </c>
      <c r="I427" s="12" t="n">
        <v>75</v>
      </c>
      <c r="J427" s="13" t="n">
        <f aca="false">ROUNDUP((F427+Parámetros!$C$13)/(1-G427),0)</f>
        <v>264</v>
      </c>
      <c r="K427" s="13" t="n">
        <f aca="false">ROUNDUP((F427+Parámetros!$C$14)/(1-G427),0)</f>
        <v>270</v>
      </c>
      <c r="L427" s="13" t="n">
        <f aca="false">ROUNDUP((F427+Parámetros!$C$15)/(1-G427),0)</f>
        <v>278</v>
      </c>
      <c r="M427" s="13" t="n">
        <f aca="false">MAX(ROUNDUP((F427+I427)/(1-G427),0),Parámetros!$B$7)</f>
        <v>323</v>
      </c>
      <c r="N427" s="12"/>
      <c r="O427" s="12"/>
      <c r="P427" s="13" t="n">
        <f aca="false">Parámetros!$B$6</f>
        <v>1</v>
      </c>
      <c r="Q427" s="13" t="n">
        <f aca="false">IF(AND(ISNUMBER(O427),O427-P427&gt;=Parámetros!$B$7),M427,IF(J427&lt;Parámetros!$B$13,J427,IF(K427&lt;Parámetros!$B$14,K427,IF(L427&lt;Parámetros!$B$15,L427,M427))))</f>
        <v>278</v>
      </c>
      <c r="R427" s="13" t="n">
        <f aca="false">IF(AND(ISNUMBER(O427),O427-P427&gt;=Q427),O427-P427,Q427)</f>
        <v>278</v>
      </c>
      <c r="S427" s="3" t="str">
        <f aca="false">IF(ISNUMBER(O427),R427/O427-1,"")</f>
        <v/>
      </c>
      <c r="T427" s="13" t="n">
        <f aca="false">VLOOKUP(R427,Parámetros!$A$13:$C$16,3,TRUE())</f>
        <v>37</v>
      </c>
      <c r="U427" s="13" t="n">
        <f aca="false">IF(R427&gt;=Parámetros!$B$7,I427,0)</f>
        <v>0</v>
      </c>
      <c r="V427" s="13" t="n">
        <f aca="false">R427*(1-G427)-T427-U427</f>
        <v>202.08</v>
      </c>
      <c r="W427" s="13" t="n">
        <f aca="false">V427-F427</f>
        <v>0.0799999999999841</v>
      </c>
      <c r="X427" s="2" t="s">
        <v>13677</v>
      </c>
      <c r="Y427" s="2"/>
      <c r="Z427" s="13"/>
      <c r="AA427" s="2"/>
    </row>
    <row r="428" customFormat="false" ht="15" hidden="false" customHeight="false" outlineLevel="0" collapsed="false">
      <c r="A428" s="8" t="s">
        <v>5251</v>
      </c>
      <c r="B428" s="10" t="str">
        <f aca="false">'Layout Mercado Libre'!C428</f>
        <v>Aspirina 500 mg 80 Tabletas Caja Expendedora</v>
      </c>
      <c r="C428" s="10" t="str">
        <f aca="false">IFERROR(LEFT('Layout Mercado Libre'!E428,FIND(" &gt; ",'Layout Mercado Libre'!E428)-1),"")</f>
        <v>Salud y Equipamiento Médico</v>
      </c>
      <c r="D428" s="12" t="n">
        <v>76.36</v>
      </c>
      <c r="E428" s="13" t="n">
        <f aca="false">Parámetros!$B$5</f>
        <v>4</v>
      </c>
      <c r="F428" s="13" t="n">
        <f aca="false">D428+E428</f>
        <v>80.36</v>
      </c>
      <c r="G428" s="3" t="n">
        <f aca="false">IF(C428="",Parámetros!$B$9,IFERROR(VLOOKUP(C428,Parámetros!$A$20:$B$23,2,FALSE()),Parámetros!$B$9))</f>
        <v>0.14</v>
      </c>
      <c r="H428" s="14" t="n">
        <v>0.3</v>
      </c>
      <c r="I428" s="12" t="n">
        <v>75</v>
      </c>
      <c r="J428" s="13" t="n">
        <f aca="false">ROUNDUP((F428+Parámetros!$C$13)/(1-G428),0)</f>
        <v>123</v>
      </c>
      <c r="K428" s="13" t="n">
        <f aca="false">ROUNDUP((F428+Parámetros!$C$14)/(1-G428),0)</f>
        <v>129</v>
      </c>
      <c r="L428" s="13" t="n">
        <f aca="false">ROUNDUP((F428+Parámetros!$C$15)/(1-G428),0)</f>
        <v>137</v>
      </c>
      <c r="M428" s="13" t="n">
        <f aca="false">MAX(ROUNDUP((F428+I428)/(1-G428),0),Parámetros!$B$7)</f>
        <v>299</v>
      </c>
      <c r="N428" s="12"/>
      <c r="O428" s="12"/>
      <c r="P428" s="13" t="n">
        <f aca="false">Parámetros!$B$6</f>
        <v>1</v>
      </c>
      <c r="Q428" s="13" t="n">
        <f aca="false">IF(AND(ISNUMBER(O428),O428-P428&gt;=Parámetros!$B$7),M428,IF(J428&lt;Parámetros!$B$13,J428,IF(K428&lt;Parámetros!$B$14,K428,IF(L428&lt;Parámetros!$B$15,L428,M428))))</f>
        <v>129</v>
      </c>
      <c r="R428" s="13" t="n">
        <f aca="false">IF(AND(ISNUMBER(O428),O428-P428&gt;=Q428),O428-P428,Q428)</f>
        <v>129</v>
      </c>
      <c r="S428" s="3" t="str">
        <f aca="false">IF(ISNUMBER(O428),R428/O428-1,"")</f>
        <v/>
      </c>
      <c r="T428" s="13" t="n">
        <f aca="false">VLOOKUP(R428,Parámetros!$A$13:$C$16,3,TRUE())</f>
        <v>30</v>
      </c>
      <c r="U428" s="13" t="n">
        <f aca="false">IF(R428&gt;=Parámetros!$B$7,I428,0)</f>
        <v>0</v>
      </c>
      <c r="V428" s="13" t="n">
        <f aca="false">R428*(1-G428)-T428-U428</f>
        <v>80.94</v>
      </c>
      <c r="W428" s="13" t="n">
        <f aca="false">V428-F428</f>
        <v>0.579999999999998</v>
      </c>
      <c r="X428" s="2" t="s">
        <v>13678</v>
      </c>
      <c r="Y428" s="2"/>
      <c r="Z428" s="13" t="n">
        <v>129</v>
      </c>
      <c r="AA428" s="2" t="s">
        <v>13526</v>
      </c>
    </row>
    <row r="429" customFormat="false" ht="15" hidden="false" customHeight="false" outlineLevel="0" collapsed="false">
      <c r="A429" s="8" t="s">
        <v>5259</v>
      </c>
      <c r="B429" s="10" t="str">
        <f aca="false">'Layout Mercado Libre'!C429</f>
        <v>Galvus Met 50 mg/1000 mg 30 Comprimidos</v>
      </c>
      <c r="C429" s="10" t="str">
        <f aca="false">IFERROR(LEFT('Layout Mercado Libre'!E429,FIND(" &gt; ",'Layout Mercado Libre'!E429)-1),"")</f>
        <v>Salud y Equipamiento Médico</v>
      </c>
      <c r="D429" s="12" t="n">
        <v>585.11</v>
      </c>
      <c r="E429" s="13" t="n">
        <f aca="false">Parámetros!$B$5</f>
        <v>4</v>
      </c>
      <c r="F429" s="13" t="n">
        <f aca="false">D429+E429</f>
        <v>589.11</v>
      </c>
      <c r="G429" s="3" t="n">
        <f aca="false">IF(C429="",Parámetros!$B$9,IFERROR(VLOOKUP(C429,Parámetros!$A$20:$B$23,2,FALSE()),Parámetros!$B$9))</f>
        <v>0.14</v>
      </c>
      <c r="H429" s="14" t="n">
        <v>0.19</v>
      </c>
      <c r="I429" s="12" t="n">
        <v>75</v>
      </c>
      <c r="J429" s="13" t="n">
        <f aca="false">ROUNDUP((F429+Parámetros!$C$13)/(1-G429),0)</f>
        <v>715</v>
      </c>
      <c r="K429" s="13" t="n">
        <f aca="false">ROUNDUP((F429+Parámetros!$C$14)/(1-G429),0)</f>
        <v>720</v>
      </c>
      <c r="L429" s="13" t="n">
        <f aca="false">ROUNDUP((F429+Parámetros!$C$15)/(1-G429),0)</f>
        <v>729</v>
      </c>
      <c r="M429" s="13" t="n">
        <f aca="false">MAX(ROUNDUP((F429+I429)/(1-G429),0),Parámetros!$B$7)</f>
        <v>773</v>
      </c>
      <c r="N429" s="12" t="n">
        <v>1027.53</v>
      </c>
      <c r="O429" s="12" t="n">
        <v>877.62</v>
      </c>
      <c r="P429" s="13" t="n">
        <f aca="false">Parámetros!$B$6</f>
        <v>1</v>
      </c>
      <c r="Q429" s="13" t="n">
        <f aca="false">IF(AND(ISNUMBER(O429),O429-P429&gt;=Parámetros!$B$7),M429,IF(J429&lt;Parámetros!$B$13,J429,IF(K429&lt;Parámetros!$B$14,K429,IF(L429&lt;Parámetros!$B$15,L429,M429))))</f>
        <v>773</v>
      </c>
      <c r="R429" s="13" t="n">
        <f aca="false">IF(AND(ISNUMBER(O429),O429-P429&gt;=Q429),O429-P429,Q429)</f>
        <v>876.62</v>
      </c>
      <c r="S429" s="3" t="n">
        <f aca="false">IF(ISNUMBER(O429),R429/O429-1,"")</f>
        <v>-0.00113944531801924</v>
      </c>
      <c r="T429" s="13" t="n">
        <f aca="false">VLOOKUP(R429,Parámetros!$A$13:$C$16,3,TRUE())</f>
        <v>0</v>
      </c>
      <c r="U429" s="13" t="n">
        <f aca="false">IF(R429&gt;=Parámetros!$B$7,I429,0)</f>
        <v>75</v>
      </c>
      <c r="V429" s="13" t="n">
        <f aca="false">R429*(1-G429)-T429-U429</f>
        <v>678.8932</v>
      </c>
      <c r="W429" s="13" t="n">
        <f aca="false">V429-F429</f>
        <v>89.7832</v>
      </c>
      <c r="X429" s="2" t="s">
        <v>13627</v>
      </c>
      <c r="Y429" s="2"/>
      <c r="Z429" s="13" t="n">
        <v>729</v>
      </c>
      <c r="AA429" s="2" t="s">
        <v>13512</v>
      </c>
    </row>
    <row r="430" customFormat="false" ht="15" hidden="false" customHeight="false" outlineLevel="0" collapsed="false">
      <c r="A430" s="8" t="s">
        <v>5273</v>
      </c>
      <c r="B430" s="10" t="str">
        <f aca="false">'Layout Mercado Libre'!C430</f>
        <v>Pañales Huggies All Around Unisex Etapa 6 40 Piezas</v>
      </c>
      <c r="C430" s="10" t="str">
        <f aca="false">IFERROR(LEFT('Layout Mercado Libre'!E430,FIND(" &gt; ",'Layout Mercado Libre'!E430)-1),"")</f>
        <v>Bebés</v>
      </c>
      <c r="D430" s="12" t="n">
        <v>240.07</v>
      </c>
      <c r="E430" s="13" t="n">
        <f aca="false">Parámetros!$B$5</f>
        <v>4</v>
      </c>
      <c r="F430" s="13" t="n">
        <f aca="false">D430+E430</f>
        <v>244.07</v>
      </c>
      <c r="G430" s="3" t="n">
        <f aca="false">IF(C430="",Parámetros!$B$9,IFERROR(VLOOKUP(C430,Parámetros!$A$20:$B$23,2,FALSE()),Parámetros!$B$9))</f>
        <v>0.15</v>
      </c>
      <c r="H430" s="14" t="n">
        <v>3.2</v>
      </c>
      <c r="I430" s="12" t="n">
        <v>125</v>
      </c>
      <c r="J430" s="13" t="n">
        <f aca="false">ROUNDUP((F430+Parámetros!$C$13)/(1-G430),0)</f>
        <v>317</v>
      </c>
      <c r="K430" s="13" t="n">
        <f aca="false">ROUNDUP((F430+Parámetros!$C$14)/(1-G430),0)</f>
        <v>323</v>
      </c>
      <c r="L430" s="13" t="n">
        <f aca="false">ROUNDUP((F430+Parámetros!$C$15)/(1-G430),0)</f>
        <v>331</v>
      </c>
      <c r="M430" s="13" t="n">
        <f aca="false">MAX(ROUNDUP((F430+I430)/(1-G430),0),Parámetros!$B$7)</f>
        <v>435</v>
      </c>
      <c r="N430" s="12" t="n">
        <v>609.57</v>
      </c>
      <c r="O430" s="12" t="n">
        <v>302.56</v>
      </c>
      <c r="P430" s="13" t="n">
        <f aca="false">Parámetros!$B$6</f>
        <v>1</v>
      </c>
      <c r="Q430" s="13" t="n">
        <f aca="false">IF(AND(ISNUMBER(O430),O430-P430&gt;=Parámetros!$B$7),M430,IF(J430&lt;Parámetros!$B$13,J430,IF(K430&lt;Parámetros!$B$14,K430,IF(L430&lt;Parámetros!$B$15,L430,M430))))</f>
        <v>435</v>
      </c>
      <c r="R430" s="13" t="n">
        <f aca="false">IF(AND(ISNUMBER(O430),O430-P430&gt;=Q430),O430-P430,Q430)</f>
        <v>435</v>
      </c>
      <c r="S430" s="3" t="n">
        <f aca="false">IF(ISNUMBER(O430),R430/O430-1,"")</f>
        <v>0.437731359069276</v>
      </c>
      <c r="T430" s="13" t="n">
        <f aca="false">VLOOKUP(R430,Parámetros!$A$13:$C$16,3,TRUE())</f>
        <v>0</v>
      </c>
      <c r="U430" s="13" t="n">
        <f aca="false">IF(R430&gt;=Parámetros!$B$7,I430,0)</f>
        <v>125</v>
      </c>
      <c r="V430" s="13" t="n">
        <f aca="false">R430*(1-G430)-T430-U430</f>
        <v>244.75</v>
      </c>
      <c r="W430" s="13" t="n">
        <f aca="false">V430-F430</f>
        <v>0.680000000000007</v>
      </c>
      <c r="X430" s="2" t="s">
        <v>13510</v>
      </c>
      <c r="Y430" s="2"/>
      <c r="Z430" s="13" t="n">
        <v>397</v>
      </c>
      <c r="AA430" s="2" t="s">
        <v>13537</v>
      </c>
    </row>
    <row r="431" customFormat="false" ht="15" hidden="false" customHeight="false" outlineLevel="0" collapsed="false">
      <c r="A431" s="8" t="s">
        <v>5286</v>
      </c>
      <c r="B431" s="10" t="str">
        <f aca="false">'Layout Mercado Libre'!C431</f>
        <v>Shampoo Mennen Miel y Manzanilla 700 ml</v>
      </c>
      <c r="C431" s="10" t="str">
        <f aca="false">IFERROR(LEFT('Layout Mercado Libre'!E431,FIND(" &gt; ",'Layout Mercado Libre'!E431)-1),"")</f>
        <v>Belleza y Cuidado Personal</v>
      </c>
      <c r="D431" s="12" t="n">
        <v>62.74</v>
      </c>
      <c r="E431" s="13" t="n">
        <f aca="false">Parámetros!$B$5</f>
        <v>4</v>
      </c>
      <c r="F431" s="13" t="n">
        <f aca="false">D431+E431</f>
        <v>66.74</v>
      </c>
      <c r="G431" s="3" t="n">
        <f aca="false">IF(C431="",Parámetros!$B$9,IFERROR(VLOOKUP(C431,Parámetros!$A$20:$B$23,2,FALSE()),Parámetros!$B$9))</f>
        <v>0.14</v>
      </c>
      <c r="H431" s="14" t="n">
        <v>0.9</v>
      </c>
      <c r="I431" s="12" t="n">
        <v>90</v>
      </c>
      <c r="J431" s="13" t="n">
        <f aca="false">ROUNDUP((F431+Parámetros!$C$13)/(1-G431),0)</f>
        <v>107</v>
      </c>
      <c r="K431" s="13" t="n">
        <f aca="false">ROUNDUP((F431+Parámetros!$C$14)/(1-G431),0)</f>
        <v>113</v>
      </c>
      <c r="L431" s="13" t="n">
        <f aca="false">ROUNDUP((F431+Parámetros!$C$15)/(1-G431),0)</f>
        <v>121</v>
      </c>
      <c r="M431" s="13" t="n">
        <f aca="false">MAX(ROUNDUP((F431+I431)/(1-G431),0),Parámetros!$B$7)</f>
        <v>299</v>
      </c>
      <c r="N431" s="12" t="n">
        <v>228.65</v>
      </c>
      <c r="O431" s="12" t="n">
        <v>66.5</v>
      </c>
      <c r="P431" s="13" t="n">
        <f aca="false">Parámetros!$B$6</f>
        <v>1</v>
      </c>
      <c r="Q431" s="13" t="n">
        <f aca="false">IF(AND(ISNUMBER(O431),O431-P431&gt;=Parámetros!$B$7),M431,IF(J431&lt;Parámetros!$B$13,J431,IF(K431&lt;Parámetros!$B$14,K431,IF(L431&lt;Parámetros!$B$15,L431,M431))))</f>
        <v>113</v>
      </c>
      <c r="R431" s="13" t="n">
        <f aca="false">IF(AND(ISNUMBER(O431),O431-P431&gt;=Q431),O431-P431,Q431)</f>
        <v>113</v>
      </c>
      <c r="S431" s="3" t="n">
        <f aca="false">IF(ISNUMBER(O431),R431/O431-1,"")</f>
        <v>0.699248120300752</v>
      </c>
      <c r="T431" s="13" t="n">
        <f aca="false">VLOOKUP(R431,Parámetros!$A$13:$C$16,3,TRUE())</f>
        <v>30</v>
      </c>
      <c r="U431" s="13" t="n">
        <f aca="false">IF(R431&gt;=Parámetros!$B$7,I431,0)</f>
        <v>0</v>
      </c>
      <c r="V431" s="13" t="n">
        <f aca="false">R431*(1-G431)-T431-U431</f>
        <v>67.18</v>
      </c>
      <c r="W431" s="13" t="n">
        <f aca="false">V431-F431</f>
        <v>0.439999999999984</v>
      </c>
      <c r="X431" s="2" t="s">
        <v>13679</v>
      </c>
      <c r="Y431" s="2"/>
      <c r="Z431" s="13" t="n">
        <v>90.3</v>
      </c>
      <c r="AA431" s="2" t="s">
        <v>13617</v>
      </c>
    </row>
    <row r="432" customFormat="false" ht="15" hidden="false" customHeight="false" outlineLevel="0" collapsed="false">
      <c r="A432" s="8" t="s">
        <v>5299</v>
      </c>
      <c r="B432" s="10" t="str">
        <f aca="false">'Layout Mercado Libre'!C432</f>
        <v>Derman Crema Antimicótica 50 g</v>
      </c>
      <c r="C432" s="10" t="str">
        <f aca="false">IFERROR(LEFT('Layout Mercado Libre'!E432,FIND(" &gt; ",'Layout Mercado Libre'!E432)-1),"")</f>
        <v>Salud y Equipamiento Médico</v>
      </c>
      <c r="D432" s="12" t="n">
        <v>44.79</v>
      </c>
      <c r="E432" s="13" t="n">
        <f aca="false">Parámetros!$B$5</f>
        <v>4</v>
      </c>
      <c r="F432" s="13" t="n">
        <f aca="false">D432+E432</f>
        <v>48.79</v>
      </c>
      <c r="G432" s="3" t="n">
        <f aca="false">IF(C432="",Parámetros!$B$9,IFERROR(VLOOKUP(C432,Parámetros!$A$20:$B$23,2,FALSE()),Parámetros!$B$9))</f>
        <v>0.14</v>
      </c>
      <c r="H432" s="14" t="n">
        <v>0.11</v>
      </c>
      <c r="I432" s="12" t="n">
        <v>75</v>
      </c>
      <c r="J432" s="13" t="n">
        <f aca="false">ROUNDUP((F432+Parámetros!$C$13)/(1-G432),0)</f>
        <v>86</v>
      </c>
      <c r="K432" s="13" t="n">
        <f aca="false">ROUNDUP((F432+Parámetros!$C$14)/(1-G432),0)</f>
        <v>92</v>
      </c>
      <c r="L432" s="13" t="n">
        <f aca="false">ROUNDUP((F432+Parámetros!$C$15)/(1-G432),0)</f>
        <v>100</v>
      </c>
      <c r="M432" s="13" t="n">
        <f aca="false">MAX(ROUNDUP((F432+I432)/(1-G432),0),Parámetros!$B$7)</f>
        <v>299</v>
      </c>
      <c r="N432" s="12" t="n">
        <v>87.16</v>
      </c>
      <c r="O432" s="12" t="n">
        <v>52.32</v>
      </c>
      <c r="P432" s="13" t="n">
        <f aca="false">Parámetros!$B$6</f>
        <v>1</v>
      </c>
      <c r="Q432" s="13" t="n">
        <f aca="false">IF(AND(ISNUMBER(O432),O432-P432&gt;=Parámetros!$B$7),M432,IF(J432&lt;Parámetros!$B$13,J432,IF(K432&lt;Parámetros!$B$14,K432,IF(L432&lt;Parámetros!$B$15,L432,M432))))</f>
        <v>86</v>
      </c>
      <c r="R432" s="13" t="n">
        <f aca="false">IF(AND(ISNUMBER(O432),O432-P432&gt;=Q432),O432-P432,Q432)</f>
        <v>86</v>
      </c>
      <c r="S432" s="3" t="n">
        <f aca="false">IF(ISNUMBER(O432),R432/O432-1,"")</f>
        <v>0.643730886850153</v>
      </c>
      <c r="T432" s="13" t="n">
        <f aca="false">VLOOKUP(R432,Parámetros!$A$13:$C$16,3,TRUE())</f>
        <v>25</v>
      </c>
      <c r="U432" s="13" t="n">
        <f aca="false">IF(R432&gt;=Parámetros!$B$7,I432,0)</f>
        <v>0</v>
      </c>
      <c r="V432" s="13" t="n">
        <f aca="false">R432*(1-G432)-T432-U432</f>
        <v>48.96</v>
      </c>
      <c r="W432" s="13" t="n">
        <f aca="false">V432-F432</f>
        <v>0.169999999999995</v>
      </c>
      <c r="X432" s="2" t="s">
        <v>13516</v>
      </c>
      <c r="Y432" s="2"/>
      <c r="Z432" s="13" t="n">
        <v>52.5</v>
      </c>
      <c r="AA432" s="2" t="s">
        <v>13586</v>
      </c>
    </row>
    <row r="433" customFormat="false" ht="15" hidden="false" customHeight="false" outlineLevel="0" collapsed="false">
      <c r="A433" s="8" t="s">
        <v>5316</v>
      </c>
      <c r="B433" s="10" t="str">
        <f aca="false">'Layout Mercado Libre'!C433</f>
        <v>Mousse Herbal Essences Cabello Rizo 200 g</v>
      </c>
      <c r="C433" s="10" t="str">
        <f aca="false">IFERROR(LEFT('Layout Mercado Libre'!E433,FIND(" &gt; ",'Layout Mercado Libre'!E433)-1),"")</f>
        <v>Belleza y Cuidado Personal</v>
      </c>
      <c r="D433" s="12" t="n">
        <v>52.03</v>
      </c>
      <c r="E433" s="13" t="n">
        <f aca="false">Parámetros!$B$5</f>
        <v>4</v>
      </c>
      <c r="F433" s="13" t="n">
        <f aca="false">D433+E433</f>
        <v>56.03</v>
      </c>
      <c r="G433" s="3" t="n">
        <f aca="false">IF(C433="",Parámetros!$B$9,IFERROR(VLOOKUP(C433,Parámetros!$A$20:$B$23,2,FALSE()),Parámetros!$B$9))</f>
        <v>0.14</v>
      </c>
      <c r="H433" s="14" t="n">
        <v>0.28</v>
      </c>
      <c r="I433" s="12" t="n">
        <v>75</v>
      </c>
      <c r="J433" s="13" t="n">
        <f aca="false">ROUNDUP((F433+Parámetros!$C$13)/(1-G433),0)</f>
        <v>95</v>
      </c>
      <c r="K433" s="13" t="n">
        <f aca="false">ROUNDUP((F433+Parámetros!$C$14)/(1-G433),0)</f>
        <v>101</v>
      </c>
      <c r="L433" s="13" t="n">
        <f aca="false">ROUNDUP((F433+Parámetros!$C$15)/(1-G433),0)</f>
        <v>109</v>
      </c>
      <c r="M433" s="13" t="n">
        <f aca="false">MAX(ROUNDUP((F433+I433)/(1-G433),0),Parámetros!$B$7)</f>
        <v>299</v>
      </c>
      <c r="N433" s="12" t="n">
        <v>132.98</v>
      </c>
      <c r="O433" s="12" t="n">
        <v>55.8</v>
      </c>
      <c r="P433" s="13" t="n">
        <f aca="false">Parámetros!$B$6</f>
        <v>1</v>
      </c>
      <c r="Q433" s="13" t="n">
        <f aca="false">IF(AND(ISNUMBER(O433),O433-P433&gt;=Parámetros!$B$7),M433,IF(J433&lt;Parámetros!$B$13,J433,IF(K433&lt;Parámetros!$B$14,K433,IF(L433&lt;Parámetros!$B$15,L433,M433))))</f>
        <v>95</v>
      </c>
      <c r="R433" s="13" t="n">
        <f aca="false">IF(AND(ISNUMBER(O433),O433-P433&gt;=Q433),O433-P433,Q433)</f>
        <v>95</v>
      </c>
      <c r="S433" s="3" t="n">
        <f aca="false">IF(ISNUMBER(O433),R433/O433-1,"")</f>
        <v>0.702508960573477</v>
      </c>
      <c r="T433" s="13" t="n">
        <f aca="false">VLOOKUP(R433,Parámetros!$A$13:$C$16,3,TRUE())</f>
        <v>25</v>
      </c>
      <c r="U433" s="13" t="n">
        <f aca="false">IF(R433&gt;=Parámetros!$B$7,I433,0)</f>
        <v>0</v>
      </c>
      <c r="V433" s="13" t="n">
        <f aca="false">R433*(1-G433)-T433-U433</f>
        <v>56.7</v>
      </c>
      <c r="W433" s="13" t="n">
        <f aca="false">V433-F433</f>
        <v>0.670000000000002</v>
      </c>
      <c r="X433" s="2" t="s">
        <v>13680</v>
      </c>
      <c r="Y433" s="2"/>
      <c r="Z433" s="13" t="n">
        <v>93</v>
      </c>
      <c r="AA433" s="2" t="s">
        <v>13518</v>
      </c>
    </row>
    <row r="434" customFormat="false" ht="15" hidden="false" customHeight="false" outlineLevel="0" collapsed="false">
      <c r="A434" s="8" t="s">
        <v>5328</v>
      </c>
      <c r="B434" s="10" t="str">
        <f aca="false">'Layout Mercado Libre'!C434</f>
        <v>Imbalza Olopatadina 2 mg/ml Solución Oftálmica 2.5 ml</v>
      </c>
      <c r="C434" s="10" t="str">
        <f aca="false">IFERROR(LEFT('Layout Mercado Libre'!E434,FIND(" &gt; ",'Layout Mercado Libre'!E434)-1),"")</f>
        <v>Salud y Equipamiento Médico</v>
      </c>
      <c r="D434" s="12" t="n">
        <v>507.45</v>
      </c>
      <c r="E434" s="13" t="n">
        <f aca="false">Parámetros!$B$5</f>
        <v>4</v>
      </c>
      <c r="F434" s="13" t="n">
        <f aca="false">D434+E434</f>
        <v>511.45</v>
      </c>
      <c r="G434" s="3" t="n">
        <f aca="false">IF(C434="",Parámetros!$B$9,IFERROR(VLOOKUP(C434,Parámetros!$A$20:$B$23,2,FALSE()),Parámetros!$B$9))</f>
        <v>0.14</v>
      </c>
      <c r="H434" s="14" t="n">
        <v>0.05</v>
      </c>
      <c r="I434" s="12" t="n">
        <v>75</v>
      </c>
      <c r="J434" s="13" t="n">
        <f aca="false">ROUNDUP((F434+Parámetros!$C$13)/(1-G434),0)</f>
        <v>624</v>
      </c>
      <c r="K434" s="13" t="n">
        <f aca="false">ROUNDUP((F434+Parámetros!$C$14)/(1-G434),0)</f>
        <v>630</v>
      </c>
      <c r="L434" s="13" t="n">
        <f aca="false">ROUNDUP((F434+Parámetros!$C$15)/(1-G434),0)</f>
        <v>638</v>
      </c>
      <c r="M434" s="13" t="n">
        <f aca="false">MAX(ROUNDUP((F434+I434)/(1-G434),0),Parámetros!$B$7)</f>
        <v>682</v>
      </c>
      <c r="N434" s="12" t="n">
        <v>888.33</v>
      </c>
      <c r="O434" s="12" t="n">
        <v>1049</v>
      </c>
      <c r="P434" s="13" t="n">
        <f aca="false">Parámetros!$B$6</f>
        <v>1</v>
      </c>
      <c r="Q434" s="13" t="n">
        <f aca="false">IF(AND(ISNUMBER(O434),O434-P434&gt;=Parámetros!$B$7),M434,IF(J434&lt;Parámetros!$B$13,J434,IF(K434&lt;Parámetros!$B$14,K434,IF(L434&lt;Parámetros!$B$15,L434,M434))))</f>
        <v>682</v>
      </c>
      <c r="R434" s="13" t="n">
        <f aca="false">IF(AND(ISNUMBER(O434),O434-P434&gt;=Q434),O434-P434,Q434)</f>
        <v>1048</v>
      </c>
      <c r="S434" s="3" t="n">
        <f aca="false">IF(ISNUMBER(O434),R434/O434-1,"")</f>
        <v>-0.000953288846520461</v>
      </c>
      <c r="T434" s="13" t="n">
        <f aca="false">VLOOKUP(R434,Parámetros!$A$13:$C$16,3,TRUE())</f>
        <v>0</v>
      </c>
      <c r="U434" s="13" t="n">
        <f aca="false">IF(R434&gt;=Parámetros!$B$7,I434,0)</f>
        <v>75</v>
      </c>
      <c r="V434" s="13" t="n">
        <f aca="false">R434*(1-G434)-T434-U434</f>
        <v>826.28</v>
      </c>
      <c r="W434" s="13" t="n">
        <f aca="false">V434-F434</f>
        <v>314.83</v>
      </c>
      <c r="X434" s="2" t="s">
        <v>13605</v>
      </c>
      <c r="Y434" s="2"/>
      <c r="Z434" s="13" t="n">
        <v>915</v>
      </c>
      <c r="AA434" s="2" t="s">
        <v>13617</v>
      </c>
    </row>
    <row r="435" customFormat="false" ht="15" hidden="false" customHeight="false" outlineLevel="0" collapsed="false">
      <c r="A435" s="8" t="s">
        <v>5342</v>
      </c>
      <c r="B435" s="10" t="str">
        <f aca="false">'Layout Mercado Libre'!C435</f>
        <v>Biconcor Bisoprolol Hidroclorotiazida 5/6.25 mg 30 Tabletas</v>
      </c>
      <c r="C435" s="10" t="str">
        <f aca="false">IFERROR(LEFT('Layout Mercado Libre'!E435,FIND(" &gt; ",'Layout Mercado Libre'!E435)-1),"")</f>
        <v>Salud y Equipamiento Médico</v>
      </c>
      <c r="D435" s="12" t="n">
        <v>802.15</v>
      </c>
      <c r="E435" s="13" t="n">
        <f aca="false">Parámetros!$B$5</f>
        <v>4</v>
      </c>
      <c r="F435" s="13" t="n">
        <f aca="false">D435+E435</f>
        <v>806.15</v>
      </c>
      <c r="G435" s="3" t="n">
        <f aca="false">IF(C435="",Parámetros!$B$9,IFERROR(VLOOKUP(C435,Parámetros!$A$20:$B$23,2,FALSE()),Parámetros!$B$9))</f>
        <v>0.14</v>
      </c>
      <c r="H435" s="14" t="n">
        <v>0.19</v>
      </c>
      <c r="I435" s="12" t="n">
        <v>75</v>
      </c>
      <c r="J435" s="13" t="n">
        <f aca="false">ROUNDUP((F435+Parámetros!$C$13)/(1-G435),0)</f>
        <v>967</v>
      </c>
      <c r="K435" s="13" t="n">
        <f aca="false">ROUNDUP((F435+Parámetros!$C$14)/(1-G435),0)</f>
        <v>973</v>
      </c>
      <c r="L435" s="13" t="n">
        <f aca="false">ROUNDUP((F435+Parámetros!$C$15)/(1-G435),0)</f>
        <v>981</v>
      </c>
      <c r="M435" s="13" t="n">
        <f aca="false">MAX(ROUNDUP((F435+I435)/(1-G435),0),Parámetros!$B$7)</f>
        <v>1025</v>
      </c>
      <c r="N435" s="12" t="n">
        <v>2203.86</v>
      </c>
      <c r="O435" s="12" t="n">
        <v>1880.01</v>
      </c>
      <c r="P435" s="13" t="n">
        <f aca="false">Parámetros!$B$6</f>
        <v>1</v>
      </c>
      <c r="Q435" s="13" t="n">
        <f aca="false">IF(AND(ISNUMBER(O435),O435-P435&gt;=Parámetros!$B$7),M435,IF(J435&lt;Parámetros!$B$13,J435,IF(K435&lt;Parámetros!$B$14,K435,IF(L435&lt;Parámetros!$B$15,L435,M435))))</f>
        <v>1025</v>
      </c>
      <c r="R435" s="13" t="n">
        <f aca="false">IF(AND(ISNUMBER(O435),O435-P435&gt;=Q435),O435-P435,Q435)</f>
        <v>1879.01</v>
      </c>
      <c r="S435" s="3" t="n">
        <f aca="false">IF(ISNUMBER(O435),R435/O435-1,"")</f>
        <v>-0.00053191206429748</v>
      </c>
      <c r="T435" s="13" t="n">
        <f aca="false">VLOOKUP(R435,Parámetros!$A$13:$C$16,3,TRUE())</f>
        <v>0</v>
      </c>
      <c r="U435" s="13" t="n">
        <f aca="false">IF(R435&gt;=Parámetros!$B$7,I435,0)</f>
        <v>75</v>
      </c>
      <c r="V435" s="13" t="n">
        <f aca="false">R435*(1-G435)-T435-U435</f>
        <v>1540.9486</v>
      </c>
      <c r="W435" s="13" t="n">
        <f aca="false">V435-F435</f>
        <v>734.7986</v>
      </c>
      <c r="X435" s="2" t="s">
        <v>13501</v>
      </c>
      <c r="Y435" s="2"/>
      <c r="Z435" s="13" t="n">
        <v>2053</v>
      </c>
      <c r="AA435" s="2" t="s">
        <v>13552</v>
      </c>
    </row>
    <row r="436" customFormat="false" ht="15" hidden="false" customHeight="false" outlineLevel="0" collapsed="false">
      <c r="A436" s="8" t="s">
        <v>5354</v>
      </c>
      <c r="B436" s="10" t="str">
        <f aca="false">'Layout Mercado Libre'!C436</f>
        <v>Enjuague Bucal GUM Paroex Gingivitis 0.12% 300 ml</v>
      </c>
      <c r="C436" s="10" t="str">
        <f aca="false">IFERROR(LEFT('Layout Mercado Libre'!E436,FIND(" &gt; ",'Layout Mercado Libre'!E436)-1),"")</f>
        <v>Belleza y Cuidado Personal</v>
      </c>
      <c r="D436" s="12" t="n">
        <v>136.17</v>
      </c>
      <c r="E436" s="13" t="n">
        <f aca="false">Parámetros!$B$5</f>
        <v>4</v>
      </c>
      <c r="F436" s="13" t="n">
        <f aca="false">D436+E436</f>
        <v>140.17</v>
      </c>
      <c r="G436" s="3" t="n">
        <f aca="false">IF(C436="",Parámetros!$B$9,IFERROR(VLOOKUP(C436,Parámetros!$A$20:$B$23,2,FALSE()),Parámetros!$B$9))</f>
        <v>0.14</v>
      </c>
      <c r="H436" s="14" t="n">
        <v>0.41</v>
      </c>
      <c r="I436" s="12" t="n">
        <v>75</v>
      </c>
      <c r="J436" s="13" t="n">
        <f aca="false">ROUNDUP((F436+Parámetros!$C$13)/(1-G436),0)</f>
        <v>193</v>
      </c>
      <c r="K436" s="13" t="n">
        <f aca="false">ROUNDUP((F436+Parámetros!$C$14)/(1-G436),0)</f>
        <v>198</v>
      </c>
      <c r="L436" s="13" t="n">
        <f aca="false">ROUNDUP((F436+Parámetros!$C$15)/(1-G436),0)</f>
        <v>207</v>
      </c>
      <c r="M436" s="13" t="n">
        <f aca="false">MAX(ROUNDUP((F436+I436)/(1-G436),0),Parámetros!$B$7)</f>
        <v>299</v>
      </c>
      <c r="N436" s="12" t="n">
        <v>401.27</v>
      </c>
      <c r="O436" s="12" t="n">
        <v>190</v>
      </c>
      <c r="P436" s="13" t="n">
        <f aca="false">Parámetros!$B$6</f>
        <v>1</v>
      </c>
      <c r="Q436" s="13" t="n">
        <f aca="false">IF(AND(ISNUMBER(O436),O436-P436&gt;=Parámetros!$B$7),M436,IF(J436&lt;Parámetros!$B$13,J436,IF(K436&lt;Parámetros!$B$14,K436,IF(L436&lt;Parámetros!$B$15,L436,M436))))</f>
        <v>207</v>
      </c>
      <c r="R436" s="13" t="n">
        <f aca="false">IF(AND(ISNUMBER(O436),O436-P436&gt;=Q436),O436-P436,Q436)</f>
        <v>207</v>
      </c>
      <c r="S436" s="3" t="n">
        <f aca="false">IF(ISNUMBER(O436),R436/O436-1,"")</f>
        <v>0.0894736842105264</v>
      </c>
      <c r="T436" s="13" t="n">
        <f aca="false">VLOOKUP(R436,Parámetros!$A$13:$C$16,3,TRUE())</f>
        <v>37</v>
      </c>
      <c r="U436" s="13" t="n">
        <f aca="false">IF(R436&gt;=Parámetros!$B$7,I436,0)</f>
        <v>0</v>
      </c>
      <c r="V436" s="13" t="n">
        <f aca="false">R436*(1-G436)-T436-U436</f>
        <v>141.02</v>
      </c>
      <c r="W436" s="13" t="n">
        <f aca="false">V436-F436</f>
        <v>0.850000000000023</v>
      </c>
      <c r="X436" s="2" t="s">
        <v>13681</v>
      </c>
      <c r="Y436" s="2"/>
      <c r="Z436" s="13" t="n">
        <v>215</v>
      </c>
      <c r="AA436" s="2" t="s">
        <v>13537</v>
      </c>
    </row>
    <row r="437" customFormat="false" ht="15" hidden="false" customHeight="false" outlineLevel="0" collapsed="false">
      <c r="A437" s="8" t="s">
        <v>5367</v>
      </c>
      <c r="B437" s="10" t="str">
        <f aca="false">'Layout Mercado Libre'!C437</f>
        <v>Jeringas Desechables BD Plastipak 5 ml Caja con 100 Piezas</v>
      </c>
      <c r="C437" s="10" t="str">
        <f aca="false">IFERROR(LEFT('Layout Mercado Libre'!E437,FIND(" &gt; ",'Layout Mercado Libre'!E437)-1),"")</f>
        <v>Salud y Equipamiento Médico</v>
      </c>
      <c r="D437" s="12" t="n">
        <v>267.26</v>
      </c>
      <c r="E437" s="13" t="n">
        <f aca="false">Parámetros!$B$5</f>
        <v>4</v>
      </c>
      <c r="F437" s="13" t="n">
        <f aca="false">D437+E437</f>
        <v>271.26</v>
      </c>
      <c r="G437" s="3" t="n">
        <f aca="false">IF(C437="",Parámetros!$B$9,IFERROR(VLOOKUP(C437,Parámetros!$A$20:$B$23,2,FALSE()),Parámetros!$B$9))</f>
        <v>0.14</v>
      </c>
      <c r="H437" s="14" t="n">
        <v>1.28</v>
      </c>
      <c r="I437" s="12" t="n">
        <v>105</v>
      </c>
      <c r="J437" s="13" t="n">
        <f aca="false">ROUNDUP((F437+Parámetros!$C$13)/(1-G437),0)</f>
        <v>345</v>
      </c>
      <c r="K437" s="13" t="n">
        <f aca="false">ROUNDUP((F437+Parámetros!$C$14)/(1-G437),0)</f>
        <v>351</v>
      </c>
      <c r="L437" s="13" t="n">
        <f aca="false">ROUNDUP((F437+Parámetros!$C$15)/(1-G437),0)</f>
        <v>359</v>
      </c>
      <c r="M437" s="13" t="n">
        <f aca="false">MAX(ROUNDUP((F437+I437)/(1-G437),0),Parámetros!$B$7)</f>
        <v>438</v>
      </c>
      <c r="N437" s="12"/>
      <c r="O437" s="12"/>
      <c r="P437" s="13" t="n">
        <f aca="false">Parámetros!$B$6</f>
        <v>1</v>
      </c>
      <c r="Q437" s="13" t="n">
        <f aca="false">IF(AND(ISNUMBER(O437),O437-P437&gt;=Parámetros!$B$7),M437,IF(J437&lt;Parámetros!$B$13,J437,IF(K437&lt;Parámetros!$B$14,K437,IF(L437&lt;Parámetros!$B$15,L437,M437))))</f>
        <v>438</v>
      </c>
      <c r="R437" s="13" t="n">
        <f aca="false">IF(AND(ISNUMBER(O437),O437-P437&gt;=Q437),O437-P437,Q437)</f>
        <v>438</v>
      </c>
      <c r="S437" s="3" t="str">
        <f aca="false">IF(ISNUMBER(O437),R437/O437-1,"")</f>
        <v/>
      </c>
      <c r="T437" s="13" t="n">
        <f aca="false">VLOOKUP(R437,Parámetros!$A$13:$C$16,3,TRUE())</f>
        <v>0</v>
      </c>
      <c r="U437" s="13" t="n">
        <f aca="false">IF(R437&gt;=Parámetros!$B$7,I437,0)</f>
        <v>105</v>
      </c>
      <c r="V437" s="13" t="n">
        <f aca="false">R437*(1-G437)-T437-U437</f>
        <v>271.68</v>
      </c>
      <c r="W437" s="13" t="n">
        <f aca="false">V437-F437</f>
        <v>0.420000000000016</v>
      </c>
      <c r="X437" s="2" t="s">
        <v>13682</v>
      </c>
      <c r="Y437" s="2"/>
      <c r="Z437" s="13"/>
      <c r="AA437" s="2"/>
    </row>
    <row r="438" customFormat="false" ht="15" hidden="false" customHeight="false" outlineLevel="0" collapsed="false">
      <c r="A438" s="8" t="s">
        <v>5383</v>
      </c>
      <c r="B438" s="10" t="str">
        <f aca="false">'Layout Mercado Libre'!C438</f>
        <v>Lodestar Duo Losartán Amlodipino 100 mg/5 mg 30 Cápsulas</v>
      </c>
      <c r="C438" s="10" t="str">
        <f aca="false">IFERROR(LEFT('Layout Mercado Libre'!E438,FIND(" &gt; ",'Layout Mercado Libre'!E438)-1),"")</f>
        <v>Salud y Equipamiento Médico</v>
      </c>
      <c r="D438" s="12" t="n">
        <v>576.18</v>
      </c>
      <c r="E438" s="13" t="n">
        <f aca="false">Parámetros!$B$5</f>
        <v>4</v>
      </c>
      <c r="F438" s="13" t="n">
        <f aca="false">D438+E438</f>
        <v>580.18</v>
      </c>
      <c r="G438" s="3" t="n">
        <f aca="false">IF(C438="",Parámetros!$B$9,IFERROR(VLOOKUP(C438,Parámetros!$A$20:$B$23,2,FALSE()),Parámetros!$B$9))</f>
        <v>0.14</v>
      </c>
      <c r="H438" s="14" t="n">
        <v>0.19</v>
      </c>
      <c r="I438" s="12" t="n">
        <v>75</v>
      </c>
      <c r="J438" s="13" t="n">
        <f aca="false">ROUNDUP((F438+Parámetros!$C$13)/(1-G438),0)</f>
        <v>704</v>
      </c>
      <c r="K438" s="13" t="n">
        <f aca="false">ROUNDUP((F438+Parámetros!$C$14)/(1-G438),0)</f>
        <v>710</v>
      </c>
      <c r="L438" s="13" t="n">
        <f aca="false">ROUNDUP((F438+Parámetros!$C$15)/(1-G438),0)</f>
        <v>718</v>
      </c>
      <c r="M438" s="13" t="n">
        <f aca="false">MAX(ROUNDUP((F438+I438)/(1-G438),0),Parámetros!$B$7)</f>
        <v>762</v>
      </c>
      <c r="N438" s="12" t="n">
        <v>948.15</v>
      </c>
      <c r="O438" s="12" t="n">
        <v>940</v>
      </c>
      <c r="P438" s="13" t="n">
        <f aca="false">Parámetros!$B$6</f>
        <v>1</v>
      </c>
      <c r="Q438" s="13" t="n">
        <f aca="false">IF(AND(ISNUMBER(O438),O438-P438&gt;=Parámetros!$B$7),M438,IF(J438&lt;Parámetros!$B$13,J438,IF(K438&lt;Parámetros!$B$14,K438,IF(L438&lt;Parámetros!$B$15,L438,M438))))</f>
        <v>762</v>
      </c>
      <c r="R438" s="13" t="n">
        <f aca="false">IF(AND(ISNUMBER(O438),O438-P438&gt;=Q438),O438-P438,Q438)</f>
        <v>939</v>
      </c>
      <c r="S438" s="3" t="n">
        <f aca="false">IF(ISNUMBER(O438),R438/O438-1,"")</f>
        <v>-0.00106382978723407</v>
      </c>
      <c r="T438" s="13" t="n">
        <f aca="false">VLOOKUP(R438,Parámetros!$A$13:$C$16,3,TRUE())</f>
        <v>0</v>
      </c>
      <c r="U438" s="13" t="n">
        <f aca="false">IF(R438&gt;=Parámetros!$B$7,I438,0)</f>
        <v>75</v>
      </c>
      <c r="V438" s="13" t="n">
        <f aca="false">R438*(1-G438)-T438-U438</f>
        <v>732.54</v>
      </c>
      <c r="W438" s="13" t="n">
        <f aca="false">V438-F438</f>
        <v>152.36</v>
      </c>
      <c r="X438" s="2" t="s">
        <v>13514</v>
      </c>
      <c r="Y438" s="2"/>
      <c r="Z438" s="13" t="n">
        <v>692.5</v>
      </c>
      <c r="AA438" s="2" t="s">
        <v>13523</v>
      </c>
    </row>
    <row r="439" customFormat="false" ht="15" hidden="false" customHeight="false" outlineLevel="0" collapsed="false">
      <c r="A439" s="8" t="s">
        <v>5395</v>
      </c>
      <c r="B439" s="10" t="str">
        <f aca="false">'Layout Mercado Libre'!C439</f>
        <v>Celestone Soluspan Hypak Betametasona Inyectable 1 ml</v>
      </c>
      <c r="C439" s="10" t="str">
        <f aca="false">IFERROR(LEFT('Layout Mercado Libre'!E439,FIND(" &gt; ",'Layout Mercado Libre'!E439)-1),"")</f>
        <v>Salud y Equipamiento Médico</v>
      </c>
      <c r="D439" s="12" t="n">
        <v>386.56</v>
      </c>
      <c r="E439" s="13" t="n">
        <f aca="false">Parámetros!$B$5</f>
        <v>4</v>
      </c>
      <c r="F439" s="13" t="n">
        <f aca="false">D439+E439</f>
        <v>390.56</v>
      </c>
      <c r="G439" s="3" t="n">
        <f aca="false">IF(C439="",Parámetros!$B$9,IFERROR(VLOOKUP(C439,Parámetros!$A$20:$B$23,2,FALSE()),Parámetros!$B$9))</f>
        <v>0.14</v>
      </c>
      <c r="H439" s="14" t="n">
        <v>0.05</v>
      </c>
      <c r="I439" s="12" t="n">
        <v>75</v>
      </c>
      <c r="J439" s="13" t="n">
        <f aca="false">ROUNDUP((F439+Parámetros!$C$13)/(1-G439),0)</f>
        <v>484</v>
      </c>
      <c r="K439" s="13" t="n">
        <f aca="false">ROUNDUP((F439+Parámetros!$C$14)/(1-G439),0)</f>
        <v>490</v>
      </c>
      <c r="L439" s="13" t="n">
        <f aca="false">ROUNDUP((F439+Parámetros!$C$15)/(1-G439),0)</f>
        <v>498</v>
      </c>
      <c r="M439" s="13" t="n">
        <f aca="false">MAX(ROUNDUP((F439+I439)/(1-G439),0),Parámetros!$B$7)</f>
        <v>542</v>
      </c>
      <c r="N439" s="12" t="n">
        <v>753.47</v>
      </c>
      <c r="O439" s="12" t="n">
        <v>652</v>
      </c>
      <c r="P439" s="13" t="n">
        <f aca="false">Parámetros!$B$6</f>
        <v>1</v>
      </c>
      <c r="Q439" s="13" t="n">
        <f aca="false">IF(AND(ISNUMBER(O439),O439-P439&gt;=Parámetros!$B$7),M439,IF(J439&lt;Parámetros!$B$13,J439,IF(K439&lt;Parámetros!$B$14,K439,IF(L439&lt;Parámetros!$B$15,L439,M439))))</f>
        <v>542</v>
      </c>
      <c r="R439" s="13" t="n">
        <f aca="false">IF(AND(ISNUMBER(O439),O439-P439&gt;=Q439),O439-P439,Q439)</f>
        <v>651</v>
      </c>
      <c r="S439" s="3" t="n">
        <f aca="false">IF(ISNUMBER(O439),R439/O439-1,"")</f>
        <v>-0.00153374233128833</v>
      </c>
      <c r="T439" s="13" t="n">
        <f aca="false">VLOOKUP(R439,Parámetros!$A$13:$C$16,3,TRUE())</f>
        <v>0</v>
      </c>
      <c r="U439" s="13" t="n">
        <f aca="false">IF(R439&gt;=Parámetros!$B$7,I439,0)</f>
        <v>75</v>
      </c>
      <c r="V439" s="13" t="n">
        <f aca="false">R439*(1-G439)-T439-U439</f>
        <v>484.86</v>
      </c>
      <c r="W439" s="13" t="n">
        <f aca="false">V439-F439</f>
        <v>94.3</v>
      </c>
      <c r="X439" s="2" t="s">
        <v>13599</v>
      </c>
      <c r="Y439" s="2"/>
      <c r="Z439" s="13" t="n">
        <v>454.5</v>
      </c>
      <c r="AA439" s="2" t="s">
        <v>13523</v>
      </c>
    </row>
    <row r="440" customFormat="false" ht="15" hidden="false" customHeight="false" outlineLevel="0" collapsed="false">
      <c r="A440" s="8" t="s">
        <v>5410</v>
      </c>
      <c r="B440" s="10" t="str">
        <f aca="false">'Layout Mercado Libre'!C440</f>
        <v>Dagla Itoprida 50 mg 30 Tabletas</v>
      </c>
      <c r="C440" s="10" t="str">
        <f aca="false">IFERROR(LEFT('Layout Mercado Libre'!E440,FIND(" &gt; ",'Layout Mercado Libre'!E440)-1),"")</f>
        <v>Salud y Equipamiento Médico</v>
      </c>
      <c r="D440" s="12" t="n">
        <v>433.7</v>
      </c>
      <c r="E440" s="13" t="n">
        <f aca="false">Parámetros!$B$5</f>
        <v>4</v>
      </c>
      <c r="F440" s="13" t="n">
        <f aca="false">D440+E440</f>
        <v>437.7</v>
      </c>
      <c r="G440" s="3" t="n">
        <f aca="false">IF(C440="",Parámetros!$B$9,IFERROR(VLOOKUP(C440,Parámetros!$A$20:$B$23,2,FALSE()),Parámetros!$B$9))</f>
        <v>0.14</v>
      </c>
      <c r="H440" s="14" t="n">
        <v>0.19</v>
      </c>
      <c r="I440" s="12" t="n">
        <v>75</v>
      </c>
      <c r="J440" s="13" t="n">
        <f aca="false">ROUNDUP((F440+Parámetros!$C$13)/(1-G440),0)</f>
        <v>539</v>
      </c>
      <c r="K440" s="13" t="n">
        <f aca="false">ROUNDUP((F440+Parámetros!$C$14)/(1-G440),0)</f>
        <v>544</v>
      </c>
      <c r="L440" s="13" t="n">
        <f aca="false">ROUNDUP((F440+Parámetros!$C$15)/(1-G440),0)</f>
        <v>552</v>
      </c>
      <c r="M440" s="13" t="n">
        <f aca="false">MAX(ROUNDUP((F440+I440)/(1-G440),0),Parámetros!$B$7)</f>
        <v>597</v>
      </c>
      <c r="N440" s="12" t="n">
        <v>783.71</v>
      </c>
      <c r="O440" s="12" t="n">
        <v>679</v>
      </c>
      <c r="P440" s="13" t="n">
        <f aca="false">Parámetros!$B$6</f>
        <v>1</v>
      </c>
      <c r="Q440" s="13" t="n">
        <f aca="false">IF(AND(ISNUMBER(O440),O440-P440&gt;=Parámetros!$B$7),M440,IF(J440&lt;Parámetros!$B$13,J440,IF(K440&lt;Parámetros!$B$14,K440,IF(L440&lt;Parámetros!$B$15,L440,M440))))</f>
        <v>597</v>
      </c>
      <c r="R440" s="13" t="n">
        <f aca="false">IF(AND(ISNUMBER(O440),O440-P440&gt;=Q440),O440-P440,Q440)</f>
        <v>678</v>
      </c>
      <c r="S440" s="3" t="n">
        <f aca="false">IF(ISNUMBER(O440),R440/O440-1,"")</f>
        <v>-0.00147275405007363</v>
      </c>
      <c r="T440" s="13" t="n">
        <f aca="false">VLOOKUP(R440,Parámetros!$A$13:$C$16,3,TRUE())</f>
        <v>0</v>
      </c>
      <c r="U440" s="13" t="n">
        <f aca="false">IF(R440&gt;=Parámetros!$B$7,I440,0)</f>
        <v>75</v>
      </c>
      <c r="V440" s="13" t="n">
        <f aca="false">R440*(1-G440)-T440-U440</f>
        <v>508.08</v>
      </c>
      <c r="W440" s="13" t="n">
        <f aca="false">V440-F440</f>
        <v>70.3800000000001</v>
      </c>
      <c r="X440" s="2" t="s">
        <v>13501</v>
      </c>
      <c r="Y440" s="2"/>
      <c r="Z440" s="13" t="n">
        <v>415</v>
      </c>
      <c r="AA440" s="2" t="s">
        <v>13523</v>
      </c>
    </row>
    <row r="441" customFormat="false" ht="15" hidden="false" customHeight="false" outlineLevel="0" collapsed="false">
      <c r="A441" s="8" t="s">
        <v>5422</v>
      </c>
      <c r="B441" s="10" t="str">
        <f aca="false">'Layout Mercado Libre'!C441</f>
        <v>Toallitas Húmedas Palmolive Neutro Balance Baby 80 Piezas</v>
      </c>
      <c r="C441" s="10" t="str">
        <f aca="false">IFERROR(LEFT('Layout Mercado Libre'!E441,FIND(" &gt; ",'Layout Mercado Libre'!E441)-1),"")</f>
        <v>Bebés</v>
      </c>
      <c r="D441" s="12" t="n">
        <v>46.38</v>
      </c>
      <c r="E441" s="13" t="n">
        <f aca="false">Parámetros!$B$5</f>
        <v>4</v>
      </c>
      <c r="F441" s="13" t="n">
        <f aca="false">D441+E441</f>
        <v>50.38</v>
      </c>
      <c r="G441" s="3" t="n">
        <f aca="false">IF(C441="",Parámetros!$B$9,IFERROR(VLOOKUP(C441,Parámetros!$A$20:$B$23,2,FALSE()),Parámetros!$B$9))</f>
        <v>0.15</v>
      </c>
      <c r="H441" s="14" t="n">
        <v>0.57</v>
      </c>
      <c r="I441" s="12" t="n">
        <v>90</v>
      </c>
      <c r="J441" s="13" t="n">
        <f aca="false">ROUNDUP((F441+Parámetros!$C$13)/(1-G441),0)</f>
        <v>89</v>
      </c>
      <c r="K441" s="13" t="n">
        <f aca="false">ROUNDUP((F441+Parámetros!$C$14)/(1-G441),0)</f>
        <v>95</v>
      </c>
      <c r="L441" s="13" t="n">
        <f aca="false">ROUNDUP((F441+Parámetros!$C$15)/(1-G441),0)</f>
        <v>103</v>
      </c>
      <c r="M441" s="13" t="n">
        <f aca="false">MAX(ROUNDUP((F441+I441)/(1-G441),0),Parámetros!$B$7)</f>
        <v>299</v>
      </c>
      <c r="N441" s="12" t="n">
        <v>139.53</v>
      </c>
      <c r="O441" s="12" t="n">
        <v>74.4</v>
      </c>
      <c r="P441" s="13" t="n">
        <f aca="false">Parámetros!$B$6</f>
        <v>1</v>
      </c>
      <c r="Q441" s="13" t="n">
        <f aca="false">IF(AND(ISNUMBER(O441),O441-P441&gt;=Parámetros!$B$7),M441,IF(J441&lt;Parámetros!$B$13,J441,IF(K441&lt;Parámetros!$B$14,K441,IF(L441&lt;Parámetros!$B$15,L441,M441))))</f>
        <v>89</v>
      </c>
      <c r="R441" s="13" t="n">
        <f aca="false">IF(AND(ISNUMBER(O441),O441-P441&gt;=Q441),O441-P441,Q441)</f>
        <v>89</v>
      </c>
      <c r="S441" s="3" t="n">
        <f aca="false">IF(ISNUMBER(O441),R441/O441-1,"")</f>
        <v>0.196236559139785</v>
      </c>
      <c r="T441" s="13" t="n">
        <f aca="false">VLOOKUP(R441,Parámetros!$A$13:$C$16,3,TRUE())</f>
        <v>25</v>
      </c>
      <c r="U441" s="13" t="n">
        <f aca="false">IF(R441&gt;=Parámetros!$B$7,I441,0)</f>
        <v>0</v>
      </c>
      <c r="V441" s="13" t="n">
        <f aca="false">R441*(1-G441)-T441-U441</f>
        <v>50.65</v>
      </c>
      <c r="W441" s="13" t="n">
        <f aca="false">V441-F441</f>
        <v>0.269999999999989</v>
      </c>
      <c r="X441" s="2" t="s">
        <v>13563</v>
      </c>
      <c r="Y441" s="2"/>
      <c r="Z441" s="13"/>
      <c r="AA441" s="2"/>
    </row>
    <row r="442" customFormat="false" ht="15" hidden="false" customHeight="false" outlineLevel="0" collapsed="false">
      <c r="A442" s="8" t="s">
        <v>5433</v>
      </c>
      <c r="B442" s="10" t="str">
        <f aca="false">'Layout Mercado Libre'!C442</f>
        <v>Emulsión Corporal Aclaradora Vitacilina Clarite 200 ml</v>
      </c>
      <c r="C442" s="10" t="str">
        <f aca="false">IFERROR(LEFT('Layout Mercado Libre'!E442,FIND(" &gt; ",'Layout Mercado Libre'!E442)-1),"")</f>
        <v>Belleza y Cuidado Personal</v>
      </c>
      <c r="D442" s="12" t="n">
        <v>94.74</v>
      </c>
      <c r="E442" s="13" t="n">
        <f aca="false">Parámetros!$B$5</f>
        <v>4</v>
      </c>
      <c r="F442" s="13" t="n">
        <f aca="false">D442+E442</f>
        <v>98.74</v>
      </c>
      <c r="G442" s="3" t="n">
        <f aca="false">IF(C442="",Parámetros!$B$9,IFERROR(VLOOKUP(C442,Parámetros!$A$20:$B$23,2,FALSE()),Parámetros!$B$9))</f>
        <v>0.14</v>
      </c>
      <c r="H442" s="14" t="n">
        <v>0.29</v>
      </c>
      <c r="I442" s="12" t="n">
        <v>75</v>
      </c>
      <c r="J442" s="13" t="n">
        <f aca="false">ROUNDUP((F442+Parámetros!$C$13)/(1-G442),0)</f>
        <v>144</v>
      </c>
      <c r="K442" s="13" t="n">
        <f aca="false">ROUNDUP((F442+Parámetros!$C$14)/(1-G442),0)</f>
        <v>150</v>
      </c>
      <c r="L442" s="13" t="n">
        <f aca="false">ROUNDUP((F442+Parámetros!$C$15)/(1-G442),0)</f>
        <v>158</v>
      </c>
      <c r="M442" s="13" t="n">
        <f aca="false">MAX(ROUNDUP((F442+I442)/(1-G442),0),Parámetros!$B$7)</f>
        <v>299</v>
      </c>
      <c r="N442" s="12" t="n">
        <v>288.17</v>
      </c>
      <c r="O442" s="12" t="n">
        <v>148</v>
      </c>
      <c r="P442" s="13" t="n">
        <f aca="false">Parámetros!$B$6</f>
        <v>1</v>
      </c>
      <c r="Q442" s="13" t="n">
        <f aca="false">IF(AND(ISNUMBER(O442),O442-P442&gt;=Parámetros!$B$7),M442,IF(J442&lt;Parámetros!$B$13,J442,IF(K442&lt;Parámetros!$B$14,K442,IF(L442&lt;Parámetros!$B$15,L442,M442))))</f>
        <v>158</v>
      </c>
      <c r="R442" s="13" t="n">
        <f aca="false">IF(AND(ISNUMBER(O442),O442-P442&gt;=Q442),O442-P442,Q442)</f>
        <v>158</v>
      </c>
      <c r="S442" s="3" t="n">
        <f aca="false">IF(ISNUMBER(O442),R442/O442-1,"")</f>
        <v>0.0675675675675675</v>
      </c>
      <c r="T442" s="13" t="n">
        <f aca="false">VLOOKUP(R442,Parámetros!$A$13:$C$16,3,TRUE())</f>
        <v>37</v>
      </c>
      <c r="U442" s="13" t="n">
        <f aca="false">IF(R442&gt;=Parámetros!$B$7,I442,0)</f>
        <v>0</v>
      </c>
      <c r="V442" s="13" t="n">
        <f aca="false">R442*(1-G442)-T442-U442</f>
        <v>98.88</v>
      </c>
      <c r="W442" s="13" t="n">
        <f aca="false">V442-F442</f>
        <v>0.140000000000001</v>
      </c>
      <c r="X442" s="2" t="s">
        <v>13632</v>
      </c>
      <c r="Y442" s="2"/>
      <c r="Z442" s="13"/>
      <c r="AA442" s="2"/>
    </row>
    <row r="443" customFormat="false" ht="15" hidden="false" customHeight="false" outlineLevel="0" collapsed="false">
      <c r="A443" s="8" t="s">
        <v>5447</v>
      </c>
      <c r="B443" s="10" t="str">
        <f aca="false">'Layout Mercado Libre'!C443</f>
        <v>Posipen Dicloxacilina 500 mg 12 Cápsulas</v>
      </c>
      <c r="C443" s="10" t="str">
        <f aca="false">IFERROR(LEFT('Layout Mercado Libre'!E443,FIND(" &gt; ",'Layout Mercado Libre'!E443)-1),"")</f>
        <v>Salud y Equipamiento Médico</v>
      </c>
      <c r="D443" s="12" t="n">
        <v>367.92</v>
      </c>
      <c r="E443" s="13" t="n">
        <f aca="false">Parámetros!$B$5</f>
        <v>4</v>
      </c>
      <c r="F443" s="13" t="n">
        <f aca="false">D443+E443</f>
        <v>371.92</v>
      </c>
      <c r="G443" s="3" t="n">
        <f aca="false">IF(C443="",Parámetros!$B$9,IFERROR(VLOOKUP(C443,Parámetros!$A$20:$B$23,2,FALSE()),Parámetros!$B$9))</f>
        <v>0.14</v>
      </c>
      <c r="H443" s="14" t="n">
        <v>0.15</v>
      </c>
      <c r="I443" s="12" t="n">
        <v>75</v>
      </c>
      <c r="J443" s="13" t="n">
        <f aca="false">ROUNDUP((F443+Parámetros!$C$13)/(1-G443),0)</f>
        <v>462</v>
      </c>
      <c r="K443" s="13" t="n">
        <f aca="false">ROUNDUP((F443+Parámetros!$C$14)/(1-G443),0)</f>
        <v>468</v>
      </c>
      <c r="L443" s="13" t="n">
        <f aca="false">ROUNDUP((F443+Parámetros!$C$15)/(1-G443),0)</f>
        <v>476</v>
      </c>
      <c r="M443" s="13" t="n">
        <f aca="false">MAX(ROUNDUP((F443+I443)/(1-G443),0),Parámetros!$B$7)</f>
        <v>520</v>
      </c>
      <c r="N443" s="12" t="n">
        <v>705.45</v>
      </c>
      <c r="O443" s="12" t="n">
        <v>568</v>
      </c>
      <c r="P443" s="13" t="n">
        <f aca="false">Parámetros!$B$6</f>
        <v>1</v>
      </c>
      <c r="Q443" s="13" t="n">
        <f aca="false">IF(AND(ISNUMBER(O443),O443-P443&gt;=Parámetros!$B$7),M443,IF(J443&lt;Parámetros!$B$13,J443,IF(K443&lt;Parámetros!$B$14,K443,IF(L443&lt;Parámetros!$B$15,L443,M443))))</f>
        <v>520</v>
      </c>
      <c r="R443" s="13" t="n">
        <f aca="false">IF(AND(ISNUMBER(O443),O443-P443&gt;=Q443),O443-P443,Q443)</f>
        <v>567</v>
      </c>
      <c r="S443" s="3" t="n">
        <f aca="false">IF(ISNUMBER(O443),R443/O443-1,"")</f>
        <v>-0.00176056338028174</v>
      </c>
      <c r="T443" s="13" t="n">
        <f aca="false">VLOOKUP(R443,Parámetros!$A$13:$C$16,3,TRUE())</f>
        <v>0</v>
      </c>
      <c r="U443" s="13" t="n">
        <f aca="false">IF(R443&gt;=Parámetros!$B$7,I443,0)</f>
        <v>75</v>
      </c>
      <c r="V443" s="13" t="n">
        <f aca="false">R443*(1-G443)-T443-U443</f>
        <v>412.62</v>
      </c>
      <c r="W443" s="13" t="n">
        <f aca="false">V443-F443</f>
        <v>40.7</v>
      </c>
      <c r="X443" s="2" t="s">
        <v>13545</v>
      </c>
      <c r="Y443" s="2"/>
      <c r="Z443" s="13" t="n">
        <v>439</v>
      </c>
      <c r="AA443" s="2" t="s">
        <v>13523</v>
      </c>
    </row>
    <row r="444" customFormat="false" ht="15" hidden="false" customHeight="false" outlineLevel="0" collapsed="false">
      <c r="A444" s="8" t="s">
        <v>5460</v>
      </c>
      <c r="B444" s="10" t="str">
        <f aca="false">'Layout Mercado Libre'!C444</f>
        <v>Shampoo Mennen Zero% Cabello Saludable 700 ml</v>
      </c>
      <c r="C444" s="10" t="str">
        <f aca="false">IFERROR(LEFT('Layout Mercado Libre'!E444,FIND(" &gt; ",'Layout Mercado Libre'!E444)-1),"")</f>
        <v>Belleza y Cuidado Personal</v>
      </c>
      <c r="D444" s="12" t="n">
        <v>62.74</v>
      </c>
      <c r="E444" s="13" t="n">
        <f aca="false">Parámetros!$B$5</f>
        <v>4</v>
      </c>
      <c r="F444" s="13" t="n">
        <f aca="false">D444+E444</f>
        <v>66.74</v>
      </c>
      <c r="G444" s="3" t="n">
        <f aca="false">IF(C444="",Parámetros!$B$9,IFERROR(VLOOKUP(C444,Parámetros!$A$20:$B$23,2,FALSE()),Parámetros!$B$9))</f>
        <v>0.14</v>
      </c>
      <c r="H444" s="14" t="n">
        <v>0.9</v>
      </c>
      <c r="I444" s="12" t="n">
        <v>90</v>
      </c>
      <c r="J444" s="13" t="n">
        <f aca="false">ROUNDUP((F444+Parámetros!$C$13)/(1-G444),0)</f>
        <v>107</v>
      </c>
      <c r="K444" s="13" t="n">
        <f aca="false">ROUNDUP((F444+Parámetros!$C$14)/(1-G444),0)</f>
        <v>113</v>
      </c>
      <c r="L444" s="13" t="n">
        <f aca="false">ROUNDUP((F444+Parámetros!$C$15)/(1-G444),0)</f>
        <v>121</v>
      </c>
      <c r="M444" s="13" t="n">
        <f aca="false">MAX(ROUNDUP((F444+I444)/(1-G444),0),Parámetros!$B$7)</f>
        <v>299</v>
      </c>
      <c r="N444" s="12" t="n">
        <v>210.24</v>
      </c>
      <c r="O444" s="12" t="n">
        <v>66.5</v>
      </c>
      <c r="P444" s="13" t="n">
        <f aca="false">Parámetros!$B$6</f>
        <v>1</v>
      </c>
      <c r="Q444" s="13" t="n">
        <f aca="false">IF(AND(ISNUMBER(O444),O444-P444&gt;=Parámetros!$B$7),M444,IF(J444&lt;Parámetros!$B$13,J444,IF(K444&lt;Parámetros!$B$14,K444,IF(L444&lt;Parámetros!$B$15,L444,M444))))</f>
        <v>113</v>
      </c>
      <c r="R444" s="13" t="n">
        <f aca="false">IF(AND(ISNUMBER(O444),O444-P444&gt;=Q444),O444-P444,Q444)</f>
        <v>113</v>
      </c>
      <c r="S444" s="3" t="n">
        <f aca="false">IF(ISNUMBER(O444),R444/O444-1,"")</f>
        <v>0.699248120300752</v>
      </c>
      <c r="T444" s="13" t="n">
        <f aca="false">VLOOKUP(R444,Parámetros!$A$13:$C$16,3,TRUE())</f>
        <v>30</v>
      </c>
      <c r="U444" s="13" t="n">
        <f aca="false">IF(R444&gt;=Parámetros!$B$7,I444,0)</f>
        <v>0</v>
      </c>
      <c r="V444" s="13" t="n">
        <f aca="false">R444*(1-G444)-T444-U444</f>
        <v>67.18</v>
      </c>
      <c r="W444" s="13" t="n">
        <f aca="false">V444-F444</f>
        <v>0.439999999999984</v>
      </c>
      <c r="X444" s="2" t="s">
        <v>13679</v>
      </c>
      <c r="Y444" s="2"/>
      <c r="Z444" s="13" t="n">
        <v>89</v>
      </c>
      <c r="AA444" s="2" t="s">
        <v>13675</v>
      </c>
    </row>
    <row r="445" customFormat="false" ht="15" hidden="false" customHeight="false" outlineLevel="0" collapsed="false">
      <c r="A445" s="8" t="s">
        <v>5471</v>
      </c>
      <c r="B445" s="10" t="str">
        <f aca="false">'Layout Mercado Libre'!C445</f>
        <v>Microdacyn 60 Solución Antiséptica para Heridas 240 ml</v>
      </c>
      <c r="C445" s="10" t="str">
        <f aca="false">IFERROR(LEFT('Layout Mercado Libre'!E445,FIND(" &gt; ",'Layout Mercado Libre'!E445)-1),"")</f>
        <v>Salud y Equipamiento Médico</v>
      </c>
      <c r="D445" s="12" t="n">
        <v>279.12</v>
      </c>
      <c r="E445" s="13" t="n">
        <f aca="false">Parámetros!$B$5</f>
        <v>4</v>
      </c>
      <c r="F445" s="13" t="n">
        <f aca="false">D445+E445</f>
        <v>283.12</v>
      </c>
      <c r="G445" s="3" t="n">
        <f aca="false">IF(C445="",Parámetros!$B$9,IFERROR(VLOOKUP(C445,Parámetros!$A$20:$B$23,2,FALSE()),Parámetros!$B$9))</f>
        <v>0.14</v>
      </c>
      <c r="H445" s="14" t="n">
        <v>0.34</v>
      </c>
      <c r="I445" s="12" t="n">
        <v>75</v>
      </c>
      <c r="J445" s="13" t="n">
        <f aca="false">ROUNDUP((F445+Parámetros!$C$13)/(1-G445),0)</f>
        <v>359</v>
      </c>
      <c r="K445" s="13" t="n">
        <f aca="false">ROUNDUP((F445+Parámetros!$C$14)/(1-G445),0)</f>
        <v>365</v>
      </c>
      <c r="L445" s="13" t="n">
        <f aca="false">ROUNDUP((F445+Parámetros!$C$15)/(1-G445),0)</f>
        <v>373</v>
      </c>
      <c r="M445" s="13" t="n">
        <f aca="false">MAX(ROUNDUP((F445+I445)/(1-G445),0),Parámetros!$B$7)</f>
        <v>417</v>
      </c>
      <c r="N445" s="12" t="n">
        <v>505.73</v>
      </c>
      <c r="O445" s="12" t="n">
        <v>345.56</v>
      </c>
      <c r="P445" s="13" t="n">
        <f aca="false">Parámetros!$B$6</f>
        <v>1</v>
      </c>
      <c r="Q445" s="13" t="n">
        <f aca="false">IF(AND(ISNUMBER(O445),O445-P445&gt;=Parámetros!$B$7),M445,IF(J445&lt;Parámetros!$B$13,J445,IF(K445&lt;Parámetros!$B$14,K445,IF(L445&lt;Parámetros!$B$15,L445,M445))))</f>
        <v>417</v>
      </c>
      <c r="R445" s="13" t="n">
        <f aca="false">IF(AND(ISNUMBER(O445),O445-P445&gt;=Q445),O445-P445,Q445)</f>
        <v>417</v>
      </c>
      <c r="S445" s="3" t="n">
        <f aca="false">IF(ISNUMBER(O445),R445/O445-1,"")</f>
        <v>0.206736890843848</v>
      </c>
      <c r="T445" s="13" t="n">
        <f aca="false">VLOOKUP(R445,Parámetros!$A$13:$C$16,3,TRUE())</f>
        <v>0</v>
      </c>
      <c r="U445" s="13" t="n">
        <f aca="false">IF(R445&gt;=Parámetros!$B$7,I445,0)</f>
        <v>75</v>
      </c>
      <c r="V445" s="13" t="n">
        <f aca="false">R445*(1-G445)-T445-U445</f>
        <v>283.62</v>
      </c>
      <c r="W445" s="13" t="n">
        <f aca="false">V445-F445</f>
        <v>0.5</v>
      </c>
      <c r="X445" s="2" t="s">
        <v>13683</v>
      </c>
      <c r="Y445" s="2"/>
      <c r="Z445" s="13" t="n">
        <v>387.5</v>
      </c>
      <c r="AA445" s="2" t="s">
        <v>13518</v>
      </c>
    </row>
    <row r="446" customFormat="false" ht="15" hidden="false" customHeight="false" outlineLevel="0" collapsed="false">
      <c r="A446" s="8" t="s">
        <v>5485</v>
      </c>
      <c r="B446" s="10" t="str">
        <f aca="false">'Layout Mercado Libre'!C446</f>
        <v>Recoverón Ungüento Ácido Acexámico 5 g/100 g 40 g</v>
      </c>
      <c r="C446" s="10" t="str">
        <f aca="false">IFERROR(LEFT('Layout Mercado Libre'!E446,FIND(" &gt; ",'Layout Mercado Libre'!E446)-1),"")</f>
        <v>Salud y Equipamiento Médico</v>
      </c>
      <c r="D446" s="12" t="n">
        <v>312</v>
      </c>
      <c r="E446" s="13" t="n">
        <f aca="false">Parámetros!$B$5</f>
        <v>4</v>
      </c>
      <c r="F446" s="13" t="n">
        <f aca="false">D446+E446</f>
        <v>316</v>
      </c>
      <c r="G446" s="3" t="n">
        <f aca="false">IF(C446="",Parámetros!$B$9,IFERROR(VLOOKUP(C446,Parámetros!$A$20:$B$23,2,FALSE()),Parámetros!$B$9))</f>
        <v>0.14</v>
      </c>
      <c r="H446" s="14" t="n">
        <v>0.1</v>
      </c>
      <c r="I446" s="12" t="n">
        <v>75</v>
      </c>
      <c r="J446" s="13" t="n">
        <f aca="false">ROUNDUP((F446+Parámetros!$C$13)/(1-G446),0)</f>
        <v>397</v>
      </c>
      <c r="K446" s="13" t="n">
        <f aca="false">ROUNDUP((F446+Parámetros!$C$14)/(1-G446),0)</f>
        <v>403</v>
      </c>
      <c r="L446" s="13" t="n">
        <f aca="false">ROUNDUP((F446+Parámetros!$C$15)/(1-G446),0)</f>
        <v>411</v>
      </c>
      <c r="M446" s="13" t="n">
        <f aca="false">MAX(ROUNDUP((F446+I446)/(1-G446),0),Parámetros!$B$7)</f>
        <v>455</v>
      </c>
      <c r="N446" s="12" t="n">
        <v>599.57</v>
      </c>
      <c r="O446" s="12" t="n">
        <v>433.3</v>
      </c>
      <c r="P446" s="13" t="n">
        <f aca="false">Parámetros!$B$6</f>
        <v>1</v>
      </c>
      <c r="Q446" s="13" t="n">
        <f aca="false">IF(AND(ISNUMBER(O446),O446-P446&gt;=Parámetros!$B$7),M446,IF(J446&lt;Parámetros!$B$13,J446,IF(K446&lt;Parámetros!$B$14,K446,IF(L446&lt;Parámetros!$B$15,L446,M446))))</f>
        <v>455</v>
      </c>
      <c r="R446" s="13" t="n">
        <f aca="false">IF(AND(ISNUMBER(O446),O446-P446&gt;=Q446),O446-P446,Q446)</f>
        <v>455</v>
      </c>
      <c r="S446" s="3" t="n">
        <f aca="false">IF(ISNUMBER(O446),R446/O446-1,"")</f>
        <v>0.0500807754442649</v>
      </c>
      <c r="T446" s="13" t="n">
        <f aca="false">VLOOKUP(R446,Parámetros!$A$13:$C$16,3,TRUE())</f>
        <v>0</v>
      </c>
      <c r="U446" s="13" t="n">
        <f aca="false">IF(R446&gt;=Parámetros!$B$7,I446,0)</f>
        <v>75</v>
      </c>
      <c r="V446" s="13" t="n">
        <f aca="false">R446*(1-G446)-T446-U446</f>
        <v>316.3</v>
      </c>
      <c r="W446" s="13" t="n">
        <f aca="false">V446-F446</f>
        <v>0.300000000000011</v>
      </c>
      <c r="X446" s="2" t="s">
        <v>13601</v>
      </c>
      <c r="Y446" s="2"/>
      <c r="Z446" s="13" t="n">
        <v>467.5</v>
      </c>
      <c r="AA446" s="2" t="s">
        <v>13523</v>
      </c>
    </row>
    <row r="447" customFormat="false" ht="15" hidden="false" customHeight="false" outlineLevel="0" collapsed="false">
      <c r="A447" s="8" t="s">
        <v>5497</v>
      </c>
      <c r="B447" s="10" t="str">
        <f aca="false">'Layout Mercado Libre'!C447</f>
        <v>Gavindo N Gabapentina Tiamina Cianocobalamina 60 Cápsulas</v>
      </c>
      <c r="C447" s="10" t="str">
        <f aca="false">IFERROR(LEFT('Layout Mercado Libre'!E447,FIND(" &gt; ",'Layout Mercado Libre'!E447)-1),"")</f>
        <v>Salud y Equipamiento Médico</v>
      </c>
      <c r="D447" s="12" t="n">
        <v>1373.63</v>
      </c>
      <c r="E447" s="13" t="n">
        <f aca="false">Parámetros!$B$5</f>
        <v>4</v>
      </c>
      <c r="F447" s="13" t="n">
        <f aca="false">D447+E447</f>
        <v>1377.63</v>
      </c>
      <c r="G447" s="3" t="n">
        <f aca="false">IF(C447="",Parámetros!$B$9,IFERROR(VLOOKUP(C447,Parámetros!$A$20:$B$23,2,FALSE()),Parámetros!$B$9))</f>
        <v>0.14</v>
      </c>
      <c r="H447" s="14" t="n">
        <v>0.26</v>
      </c>
      <c r="I447" s="12" t="n">
        <v>75</v>
      </c>
      <c r="J447" s="13" t="n">
        <f aca="false">ROUNDUP((F447+Parámetros!$C$13)/(1-G447),0)</f>
        <v>1631</v>
      </c>
      <c r="K447" s="13" t="n">
        <f aca="false">ROUNDUP((F447+Parámetros!$C$14)/(1-G447),0)</f>
        <v>1637</v>
      </c>
      <c r="L447" s="13" t="n">
        <f aca="false">ROUNDUP((F447+Parámetros!$C$15)/(1-G447),0)</f>
        <v>1645</v>
      </c>
      <c r="M447" s="13" t="n">
        <f aca="false">MAX(ROUNDUP((F447+I447)/(1-G447),0),Parámetros!$B$7)</f>
        <v>1690</v>
      </c>
      <c r="N447" s="12" t="n">
        <v>2350.83</v>
      </c>
      <c r="O447" s="12" t="n">
        <v>1870</v>
      </c>
      <c r="P447" s="13" t="n">
        <f aca="false">Parámetros!$B$6</f>
        <v>1</v>
      </c>
      <c r="Q447" s="13" t="n">
        <f aca="false">IF(AND(ISNUMBER(O447),O447-P447&gt;=Parámetros!$B$7),M447,IF(J447&lt;Parámetros!$B$13,J447,IF(K447&lt;Parámetros!$B$14,K447,IF(L447&lt;Parámetros!$B$15,L447,M447))))</f>
        <v>1690</v>
      </c>
      <c r="R447" s="13" t="n">
        <f aca="false">IF(AND(ISNUMBER(O447),O447-P447&gt;=Q447),O447-P447,Q447)</f>
        <v>1869</v>
      </c>
      <c r="S447" s="3" t="n">
        <f aca="false">IF(ISNUMBER(O447),R447/O447-1,"")</f>
        <v>-0.000534759358288728</v>
      </c>
      <c r="T447" s="13" t="n">
        <f aca="false">VLOOKUP(R447,Parámetros!$A$13:$C$16,3,TRUE())</f>
        <v>0</v>
      </c>
      <c r="U447" s="13" t="n">
        <f aca="false">IF(R447&gt;=Parámetros!$B$7,I447,0)</f>
        <v>75</v>
      </c>
      <c r="V447" s="13" t="n">
        <f aca="false">R447*(1-G447)-T447-U447</f>
        <v>1532.34</v>
      </c>
      <c r="W447" s="13" t="n">
        <f aca="false">V447-F447</f>
        <v>154.71</v>
      </c>
      <c r="X447" s="2" t="s">
        <v>13684</v>
      </c>
      <c r="Y447" s="2"/>
      <c r="Z447" s="13" t="n">
        <v>1943.5</v>
      </c>
      <c r="AA447" s="2" t="s">
        <v>13523</v>
      </c>
    </row>
    <row r="448" customFormat="false" ht="15" hidden="false" customHeight="false" outlineLevel="0" collapsed="false">
      <c r="A448" s="8" t="s">
        <v>5509</v>
      </c>
      <c r="B448" s="10" t="str">
        <f aca="false">'Layout Mercado Libre'!C448</f>
        <v>Metamucil Fibra Psyllium Sabor Naranja Sin Azúcar 425 g</v>
      </c>
      <c r="C448" s="10" t="str">
        <f aca="false">IFERROR(LEFT('Layout Mercado Libre'!E448,FIND(" &gt; ",'Layout Mercado Libre'!E448)-1),"")</f>
        <v>Salud y Equipamiento Médico</v>
      </c>
      <c r="D448" s="12" t="n">
        <v>540.51</v>
      </c>
      <c r="E448" s="13" t="n">
        <f aca="false">Parámetros!$B$5</f>
        <v>4</v>
      </c>
      <c r="F448" s="13" t="n">
        <f aca="false">D448+E448</f>
        <v>544.51</v>
      </c>
      <c r="G448" s="3" t="n">
        <f aca="false">IF(C448="",Parámetros!$B$9,IFERROR(VLOOKUP(C448,Parámetros!$A$20:$B$23,2,FALSE()),Parámetros!$B$9))</f>
        <v>0.14</v>
      </c>
      <c r="H448" s="14" t="n">
        <v>0.54</v>
      </c>
      <c r="I448" s="12" t="n">
        <v>90</v>
      </c>
      <c r="J448" s="13" t="n">
        <f aca="false">ROUNDUP((F448+Parámetros!$C$13)/(1-G448),0)</f>
        <v>663</v>
      </c>
      <c r="K448" s="13" t="n">
        <f aca="false">ROUNDUP((F448+Parámetros!$C$14)/(1-G448),0)</f>
        <v>669</v>
      </c>
      <c r="L448" s="13" t="n">
        <f aca="false">ROUNDUP((F448+Parámetros!$C$15)/(1-G448),0)</f>
        <v>677</v>
      </c>
      <c r="M448" s="13" t="n">
        <f aca="false">MAX(ROUNDUP((F448+I448)/(1-G448),0),Parámetros!$B$7)</f>
        <v>738</v>
      </c>
      <c r="N448" s="12" t="n">
        <v>966.92</v>
      </c>
      <c r="O448" s="12" t="n">
        <v>840</v>
      </c>
      <c r="P448" s="13" t="n">
        <f aca="false">Parámetros!$B$6</f>
        <v>1</v>
      </c>
      <c r="Q448" s="13" t="n">
        <f aca="false">IF(AND(ISNUMBER(O448),O448-P448&gt;=Parámetros!$B$7),M448,IF(J448&lt;Parámetros!$B$13,J448,IF(K448&lt;Parámetros!$B$14,K448,IF(L448&lt;Parámetros!$B$15,L448,M448))))</f>
        <v>738</v>
      </c>
      <c r="R448" s="13" t="n">
        <f aca="false">IF(AND(ISNUMBER(O448),O448-P448&gt;=Q448),O448-P448,Q448)</f>
        <v>839</v>
      </c>
      <c r="S448" s="3" t="n">
        <f aca="false">IF(ISNUMBER(O448),R448/O448-1,"")</f>
        <v>-0.00119047619047619</v>
      </c>
      <c r="T448" s="13" t="n">
        <f aca="false">VLOOKUP(R448,Parámetros!$A$13:$C$16,3,TRUE())</f>
        <v>0</v>
      </c>
      <c r="U448" s="13" t="n">
        <f aca="false">IF(R448&gt;=Parámetros!$B$7,I448,0)</f>
        <v>90</v>
      </c>
      <c r="V448" s="13" t="n">
        <f aca="false">R448*(1-G448)-T448-U448</f>
        <v>631.54</v>
      </c>
      <c r="W448" s="13" t="n">
        <f aca="false">V448-F448</f>
        <v>87.03</v>
      </c>
      <c r="X448" s="2" t="s">
        <v>13685</v>
      </c>
      <c r="Y448" s="2"/>
      <c r="Z448" s="13" t="n">
        <v>694.45</v>
      </c>
      <c r="AA448" s="2" t="s">
        <v>13500</v>
      </c>
    </row>
    <row r="449" customFormat="false" ht="15" hidden="false" customHeight="false" outlineLevel="0" collapsed="false">
      <c r="A449" s="8" t="s">
        <v>5521</v>
      </c>
      <c r="B449" s="10" t="str">
        <f aca="false">'Layout Mercado Libre'!C449</f>
        <v>Vick VapoRub Inhalador Nasal Alcanfor Mentol 0.5 ml</v>
      </c>
      <c r="C449" s="10" t="str">
        <f aca="false">IFERROR(LEFT('Layout Mercado Libre'!E449,FIND(" &gt; ",'Layout Mercado Libre'!E449)-1),"")</f>
        <v>Salud y Equipamiento Médico</v>
      </c>
      <c r="D449" s="12" t="n">
        <v>60.24</v>
      </c>
      <c r="E449" s="13" t="n">
        <f aca="false">Parámetros!$B$5</f>
        <v>4</v>
      </c>
      <c r="F449" s="13" t="n">
        <f aca="false">D449+E449</f>
        <v>64.24</v>
      </c>
      <c r="G449" s="3" t="n">
        <f aca="false">IF(C449="",Parámetros!$B$9,IFERROR(VLOOKUP(C449,Parámetros!$A$20:$B$23,2,FALSE()),Parámetros!$B$9))</f>
        <v>0.14</v>
      </c>
      <c r="H449" s="14" t="n">
        <v>0.05</v>
      </c>
      <c r="I449" s="12" t="n">
        <v>75</v>
      </c>
      <c r="J449" s="13" t="n">
        <f aca="false">ROUNDUP((F449+Parámetros!$C$13)/(1-G449),0)</f>
        <v>104</v>
      </c>
      <c r="K449" s="13" t="n">
        <f aca="false">ROUNDUP((F449+Parámetros!$C$14)/(1-G449),0)</f>
        <v>110</v>
      </c>
      <c r="L449" s="13" t="n">
        <f aca="false">ROUNDUP((F449+Parámetros!$C$15)/(1-G449),0)</f>
        <v>118</v>
      </c>
      <c r="M449" s="13" t="n">
        <f aca="false">MAX(ROUNDUP((F449+I449)/(1-G449),0),Parámetros!$B$7)</f>
        <v>299</v>
      </c>
      <c r="N449" s="12" t="n">
        <v>144.18</v>
      </c>
      <c r="O449" s="12" t="n">
        <v>134.09</v>
      </c>
      <c r="P449" s="13" t="n">
        <f aca="false">Parámetros!$B$6</f>
        <v>1</v>
      </c>
      <c r="Q449" s="13" t="n">
        <f aca="false">IF(AND(ISNUMBER(O449),O449-P449&gt;=Parámetros!$B$7),M449,IF(J449&lt;Parámetros!$B$13,J449,IF(K449&lt;Parámetros!$B$14,K449,IF(L449&lt;Parámetros!$B$15,L449,M449))))</f>
        <v>110</v>
      </c>
      <c r="R449" s="13" t="n">
        <f aca="false">IF(AND(ISNUMBER(O449),O449-P449&gt;=Q449),O449-P449,Q449)</f>
        <v>133.09</v>
      </c>
      <c r="S449" s="3" t="n">
        <f aca="false">IF(ISNUMBER(O449),R449/O449-1,"")</f>
        <v>-0.00745767767917072</v>
      </c>
      <c r="T449" s="13" t="n">
        <f aca="false">VLOOKUP(R449,Parámetros!$A$13:$C$16,3,TRUE())</f>
        <v>30</v>
      </c>
      <c r="U449" s="13" t="n">
        <f aca="false">IF(R449&gt;=Parámetros!$B$7,I449,0)</f>
        <v>0</v>
      </c>
      <c r="V449" s="13" t="n">
        <f aca="false">R449*(1-G449)-T449-U449</f>
        <v>84.4574</v>
      </c>
      <c r="W449" s="13" t="n">
        <f aca="false">V449-F449</f>
        <v>20.2174</v>
      </c>
      <c r="X449" s="2" t="s">
        <v>13686</v>
      </c>
      <c r="Y449" s="2"/>
      <c r="Z449" s="13" t="n">
        <v>90.1</v>
      </c>
      <c r="AA449" s="2" t="s">
        <v>13500</v>
      </c>
    </row>
    <row r="450" customFormat="false" ht="15" hidden="false" customHeight="false" outlineLevel="0" collapsed="false">
      <c r="A450" s="8" t="s">
        <v>5536</v>
      </c>
      <c r="B450" s="10" t="str">
        <f aca="false">'Layout Mercado Libre'!C450</f>
        <v>Suero Rehidratante Electrolit Sabor Fresa 625 ml</v>
      </c>
      <c r="C450" s="10" t="str">
        <f aca="false">IFERROR(LEFT('Layout Mercado Libre'!E450,FIND(" &gt; ",'Layout Mercado Libre'!E450)-1),"")</f>
        <v>Salud y Equipamiento Médico</v>
      </c>
      <c r="D450" s="12" t="n">
        <v>20.14</v>
      </c>
      <c r="E450" s="13" t="n">
        <f aca="false">Parámetros!$B$5</f>
        <v>4</v>
      </c>
      <c r="F450" s="13" t="n">
        <f aca="false">D450+E450</f>
        <v>24.14</v>
      </c>
      <c r="G450" s="3" t="n">
        <f aca="false">IF(C450="",Parámetros!$B$9,IFERROR(VLOOKUP(C450,Parámetros!$A$20:$B$23,2,FALSE()),Parámetros!$B$9))</f>
        <v>0.14</v>
      </c>
      <c r="H450" s="14" t="n">
        <v>0.8</v>
      </c>
      <c r="I450" s="12" t="n">
        <v>90</v>
      </c>
      <c r="J450" s="13" t="n">
        <f aca="false">ROUNDUP((F450+Parámetros!$C$13)/(1-G450),0)</f>
        <v>58</v>
      </c>
      <c r="K450" s="13" t="n">
        <f aca="false">ROUNDUP((F450+Parámetros!$C$14)/(1-G450),0)</f>
        <v>63</v>
      </c>
      <c r="L450" s="13" t="n">
        <f aca="false">ROUNDUP((F450+Parámetros!$C$15)/(1-G450),0)</f>
        <v>72</v>
      </c>
      <c r="M450" s="13" t="n">
        <f aca="false">MAX(ROUNDUP((F450+I450)/(1-G450),0),Parámetros!$B$7)</f>
        <v>299</v>
      </c>
      <c r="N450" s="12" t="n">
        <v>45</v>
      </c>
      <c r="O450" s="12" t="n">
        <v>34</v>
      </c>
      <c r="P450" s="13" t="n">
        <f aca="false">Parámetros!$B$6</f>
        <v>1</v>
      </c>
      <c r="Q450" s="13" t="n">
        <f aca="false">IF(AND(ISNUMBER(O450),O450-P450&gt;=Parámetros!$B$7),M450,IF(J450&lt;Parámetros!$B$13,J450,IF(K450&lt;Parámetros!$B$14,K450,IF(L450&lt;Parámetros!$B$15,L450,M450))))</f>
        <v>58</v>
      </c>
      <c r="R450" s="13" t="n">
        <f aca="false">IF(AND(ISNUMBER(O450),O450-P450&gt;=Q450),O450-P450,Q450)</f>
        <v>58</v>
      </c>
      <c r="S450" s="3" t="n">
        <f aca="false">IF(ISNUMBER(O450),R450/O450-1,"")</f>
        <v>0.705882352941176</v>
      </c>
      <c r="T450" s="13" t="n">
        <f aca="false">VLOOKUP(R450,Parámetros!$A$13:$C$16,3,TRUE())</f>
        <v>25</v>
      </c>
      <c r="U450" s="13" t="n">
        <f aca="false">IF(R450&gt;=Parámetros!$B$7,I450,0)</f>
        <v>0</v>
      </c>
      <c r="V450" s="13" t="n">
        <f aca="false">R450*(1-G450)-T450-U450</f>
        <v>24.88</v>
      </c>
      <c r="W450" s="13" t="n">
        <f aca="false">V450-F450</f>
        <v>0.740000000000002</v>
      </c>
      <c r="X450" s="2" t="s">
        <v>13687</v>
      </c>
      <c r="Y450" s="2"/>
      <c r="Z450" s="13" t="n">
        <v>25</v>
      </c>
      <c r="AA450" s="2" t="s">
        <v>13500</v>
      </c>
    </row>
    <row r="451" customFormat="false" ht="15" hidden="false" customHeight="false" outlineLevel="0" collapsed="false">
      <c r="A451" s="8" t="s">
        <v>5550</v>
      </c>
      <c r="B451" s="10" t="str">
        <f aca="false">'Layout Mercado Libre'!C451</f>
        <v>Cyrux Misoprostol 200 mcg 28 Tabletas</v>
      </c>
      <c r="C451" s="10" t="str">
        <f aca="false">IFERROR(LEFT('Layout Mercado Libre'!E451,FIND(" &gt; ",'Layout Mercado Libre'!E451)-1),"")</f>
        <v>Salud y Equipamiento Médico</v>
      </c>
      <c r="D451" s="12" t="n">
        <v>186.18</v>
      </c>
      <c r="E451" s="13" t="n">
        <f aca="false">Parámetros!$B$5</f>
        <v>4</v>
      </c>
      <c r="F451" s="13" t="n">
        <f aca="false">D451+E451</f>
        <v>190.18</v>
      </c>
      <c r="G451" s="3" t="n">
        <f aca="false">IF(C451="",Parámetros!$B$9,IFERROR(VLOOKUP(C451,Parámetros!$A$20:$B$23,2,FALSE()),Parámetros!$B$9))</f>
        <v>0.14</v>
      </c>
      <c r="H451" s="14" t="n">
        <v>0.18</v>
      </c>
      <c r="I451" s="12" t="n">
        <v>75</v>
      </c>
      <c r="J451" s="13" t="n">
        <f aca="false">ROUNDUP((F451+Parámetros!$C$13)/(1-G451),0)</f>
        <v>251</v>
      </c>
      <c r="K451" s="13" t="n">
        <f aca="false">ROUNDUP((F451+Parámetros!$C$14)/(1-G451),0)</f>
        <v>257</v>
      </c>
      <c r="L451" s="13" t="n">
        <f aca="false">ROUNDUP((F451+Parámetros!$C$15)/(1-G451),0)</f>
        <v>265</v>
      </c>
      <c r="M451" s="13" t="n">
        <f aca="false">MAX(ROUNDUP((F451+I451)/(1-G451),0),Parámetros!$B$7)</f>
        <v>309</v>
      </c>
      <c r="N451" s="12" t="n">
        <v>450.78</v>
      </c>
      <c r="O451" s="12" t="n">
        <v>310</v>
      </c>
      <c r="P451" s="13" t="n">
        <f aca="false">Parámetros!$B$6</f>
        <v>1</v>
      </c>
      <c r="Q451" s="13" t="n">
        <f aca="false">IF(AND(ISNUMBER(O451),O451-P451&gt;=Parámetros!$B$7),M451,IF(J451&lt;Parámetros!$B$13,J451,IF(K451&lt;Parámetros!$B$14,K451,IF(L451&lt;Parámetros!$B$15,L451,M451))))</f>
        <v>309</v>
      </c>
      <c r="R451" s="13" t="n">
        <f aca="false">IF(AND(ISNUMBER(O451),O451-P451&gt;=Q451),O451-P451,Q451)</f>
        <v>309</v>
      </c>
      <c r="S451" s="3" t="n">
        <f aca="false">IF(ISNUMBER(O451),R451/O451-1,"")</f>
        <v>-0.00322580645161286</v>
      </c>
      <c r="T451" s="13" t="n">
        <f aca="false">VLOOKUP(R451,Parámetros!$A$13:$C$16,3,TRUE())</f>
        <v>0</v>
      </c>
      <c r="U451" s="13" t="n">
        <f aca="false">IF(R451&gt;=Parámetros!$B$7,I451,0)</f>
        <v>75</v>
      </c>
      <c r="V451" s="13" t="n">
        <f aca="false">R451*(1-G451)-T451-U451</f>
        <v>190.74</v>
      </c>
      <c r="W451" s="13" t="n">
        <f aca="false">V451-F451</f>
        <v>0.560000000000002</v>
      </c>
      <c r="X451" s="2" t="s">
        <v>13499</v>
      </c>
      <c r="Y451" s="2"/>
      <c r="Z451" s="13"/>
      <c r="AA451" s="2"/>
    </row>
    <row r="452" customFormat="false" ht="15" hidden="false" customHeight="false" outlineLevel="0" collapsed="false">
      <c r="A452" s="8" t="s">
        <v>5562</v>
      </c>
      <c r="B452" s="10" t="str">
        <f aca="false">'Layout Mercado Libre'!C452</f>
        <v>Estomaquil Polvo 20 Sobres de 3 g</v>
      </c>
      <c r="C452" s="10" t="str">
        <f aca="false">IFERROR(LEFT('Layout Mercado Libre'!E452,FIND(" &gt; ",'Layout Mercado Libre'!E452)-1),"")</f>
        <v>Salud y Equipamiento Médico</v>
      </c>
      <c r="D452" s="12" t="n">
        <v>102.72</v>
      </c>
      <c r="E452" s="13" t="n">
        <f aca="false">Parámetros!$B$5</f>
        <v>4</v>
      </c>
      <c r="F452" s="13" t="n">
        <f aca="false">D452+E452</f>
        <v>106.72</v>
      </c>
      <c r="G452" s="3" t="n">
        <f aca="false">IF(C452="",Parámetros!$B$9,IFERROR(VLOOKUP(C452,Parámetros!$A$20:$B$23,2,FALSE()),Parámetros!$B$9))</f>
        <v>0.14</v>
      </c>
      <c r="H452" s="14" t="n">
        <v>0.3</v>
      </c>
      <c r="I452" s="12" t="n">
        <v>75</v>
      </c>
      <c r="J452" s="13" t="n">
        <f aca="false">ROUNDUP((F452+Parámetros!$C$13)/(1-G452),0)</f>
        <v>154</v>
      </c>
      <c r="K452" s="13" t="n">
        <f aca="false">ROUNDUP((F452+Parámetros!$C$14)/(1-G452),0)</f>
        <v>159</v>
      </c>
      <c r="L452" s="13" t="n">
        <f aca="false">ROUNDUP((F452+Parámetros!$C$15)/(1-G452),0)</f>
        <v>168</v>
      </c>
      <c r="M452" s="13" t="n">
        <f aca="false">MAX(ROUNDUP((F452+I452)/(1-G452),0),Parámetros!$B$7)</f>
        <v>299</v>
      </c>
      <c r="N452" s="12" t="n">
        <v>256.9</v>
      </c>
      <c r="O452" s="12" t="n">
        <v>230</v>
      </c>
      <c r="P452" s="13" t="n">
        <f aca="false">Parámetros!$B$6</f>
        <v>1</v>
      </c>
      <c r="Q452" s="13" t="n">
        <f aca="false">IF(AND(ISNUMBER(O452),O452-P452&gt;=Parámetros!$B$7),M452,IF(J452&lt;Parámetros!$B$13,J452,IF(K452&lt;Parámetros!$B$14,K452,IF(L452&lt;Parámetros!$B$15,L452,M452))))</f>
        <v>168</v>
      </c>
      <c r="R452" s="13" t="n">
        <f aca="false">IF(AND(ISNUMBER(O452),O452-P452&gt;=Q452),O452-P452,Q452)</f>
        <v>229</v>
      </c>
      <c r="S452" s="3" t="n">
        <f aca="false">IF(ISNUMBER(O452),R452/O452-1,"")</f>
        <v>-0.0043478260869565</v>
      </c>
      <c r="T452" s="13" t="n">
        <f aca="false">VLOOKUP(R452,Parámetros!$A$13:$C$16,3,TRUE())</f>
        <v>37</v>
      </c>
      <c r="U452" s="13" t="n">
        <f aca="false">IF(R452&gt;=Parámetros!$B$7,I452,0)</f>
        <v>0</v>
      </c>
      <c r="V452" s="13" t="n">
        <f aca="false">R452*(1-G452)-T452-U452</f>
        <v>159.94</v>
      </c>
      <c r="W452" s="13" t="n">
        <f aca="false">V452-F452</f>
        <v>53.22</v>
      </c>
      <c r="X452" s="2" t="s">
        <v>13555</v>
      </c>
      <c r="Y452" s="2"/>
      <c r="Z452" s="13" t="n">
        <v>134</v>
      </c>
      <c r="AA452" s="2" t="s">
        <v>13526</v>
      </c>
    </row>
    <row r="453" customFormat="false" ht="15" hidden="false" customHeight="false" outlineLevel="0" collapsed="false">
      <c r="A453" s="8" t="s">
        <v>5577</v>
      </c>
      <c r="B453" s="10" t="str">
        <f aca="false">'Layout Mercado Libre'!C453</f>
        <v>Kaomycin Suspensión Neomicina Caolín Pectina 180 ml</v>
      </c>
      <c r="C453" s="10" t="str">
        <f aca="false">IFERROR(LEFT('Layout Mercado Libre'!E453,FIND(" &gt; ",'Layout Mercado Libre'!E453)-1),"")</f>
        <v>Salud y Equipamiento Médico</v>
      </c>
      <c r="D453" s="12" t="n">
        <v>145.4</v>
      </c>
      <c r="E453" s="13" t="n">
        <f aca="false">Parámetros!$B$5</f>
        <v>4</v>
      </c>
      <c r="F453" s="13" t="n">
        <f aca="false">D453+E453</f>
        <v>149.4</v>
      </c>
      <c r="G453" s="3" t="n">
        <f aca="false">IF(C453="",Parámetros!$B$9,IFERROR(VLOOKUP(C453,Parámetros!$A$20:$B$23,2,FALSE()),Parámetros!$B$9))</f>
        <v>0.14</v>
      </c>
      <c r="H453" s="14" t="n">
        <v>0.27</v>
      </c>
      <c r="I453" s="12" t="n">
        <v>75</v>
      </c>
      <c r="J453" s="13" t="n">
        <f aca="false">ROUNDUP((F453+Parámetros!$C$13)/(1-G453),0)</f>
        <v>203</v>
      </c>
      <c r="K453" s="13" t="n">
        <f aca="false">ROUNDUP((F453+Parámetros!$C$14)/(1-G453),0)</f>
        <v>209</v>
      </c>
      <c r="L453" s="13" t="n">
        <f aca="false">ROUNDUP((F453+Parámetros!$C$15)/(1-G453),0)</f>
        <v>217</v>
      </c>
      <c r="M453" s="13" t="n">
        <f aca="false">MAX(ROUNDUP((F453+I453)/(1-G453),0),Parámetros!$B$7)</f>
        <v>299</v>
      </c>
      <c r="N453" s="12" t="n">
        <v>299.63</v>
      </c>
      <c r="O453" s="12" t="n">
        <v>156.99</v>
      </c>
      <c r="P453" s="13" t="n">
        <f aca="false">Parámetros!$B$6</f>
        <v>1</v>
      </c>
      <c r="Q453" s="13" t="n">
        <f aca="false">IF(AND(ISNUMBER(O453),O453-P453&gt;=Parámetros!$B$7),M453,IF(J453&lt;Parámetros!$B$13,J453,IF(K453&lt;Parámetros!$B$14,K453,IF(L453&lt;Parámetros!$B$15,L453,M453))))</f>
        <v>217</v>
      </c>
      <c r="R453" s="13" t="n">
        <f aca="false">IF(AND(ISNUMBER(O453),O453-P453&gt;=Q453),O453-P453,Q453)</f>
        <v>217</v>
      </c>
      <c r="S453" s="3" t="n">
        <f aca="false">IF(ISNUMBER(O453),R453/O453-1,"")</f>
        <v>0.382253646729091</v>
      </c>
      <c r="T453" s="13" t="n">
        <f aca="false">VLOOKUP(R453,Parámetros!$A$13:$C$16,3,TRUE())</f>
        <v>37</v>
      </c>
      <c r="U453" s="13" t="n">
        <f aca="false">IF(R453&gt;=Parámetros!$B$7,I453,0)</f>
        <v>0</v>
      </c>
      <c r="V453" s="13" t="n">
        <f aca="false">R453*(1-G453)-T453-U453</f>
        <v>149.62</v>
      </c>
      <c r="W453" s="13" t="n">
        <f aca="false">V453-F453</f>
        <v>0.219999999999999</v>
      </c>
      <c r="X453" s="2" t="s">
        <v>13603</v>
      </c>
      <c r="Y453" s="2"/>
      <c r="Z453" s="13" t="n">
        <v>213</v>
      </c>
      <c r="AA453" s="2" t="s">
        <v>13504</v>
      </c>
    </row>
    <row r="454" customFormat="false" ht="15" hidden="false" customHeight="false" outlineLevel="0" collapsed="false">
      <c r="A454" s="8" t="s">
        <v>5590</v>
      </c>
      <c r="B454" s="10" t="str">
        <f aca="false">'Layout Mercado Libre'!C454</f>
        <v>Pepto-Bismol Suspensión Sabor Original 236 ml</v>
      </c>
      <c r="C454" s="10" t="str">
        <f aca="false">IFERROR(LEFT('Layout Mercado Libre'!E454,FIND(" &gt; ",'Layout Mercado Libre'!E454)-1),"")</f>
        <v>Salud y Equipamiento Médico</v>
      </c>
      <c r="D454" s="12" t="n">
        <v>144.68</v>
      </c>
      <c r="E454" s="13" t="n">
        <f aca="false">Parámetros!$B$5</f>
        <v>4</v>
      </c>
      <c r="F454" s="13" t="n">
        <f aca="false">D454+E454</f>
        <v>148.68</v>
      </c>
      <c r="G454" s="3" t="n">
        <f aca="false">IF(C454="",Parámetros!$B$9,IFERROR(VLOOKUP(C454,Parámetros!$A$20:$B$23,2,FALSE()),Parámetros!$B$9))</f>
        <v>0.14</v>
      </c>
      <c r="H454" s="14" t="n">
        <v>0.33</v>
      </c>
      <c r="I454" s="12" t="n">
        <v>75</v>
      </c>
      <c r="J454" s="13" t="n">
        <f aca="false">ROUNDUP((F454+Parámetros!$C$13)/(1-G454),0)</f>
        <v>202</v>
      </c>
      <c r="K454" s="13" t="n">
        <f aca="false">ROUNDUP((F454+Parámetros!$C$14)/(1-G454),0)</f>
        <v>208</v>
      </c>
      <c r="L454" s="13" t="n">
        <f aca="false">ROUNDUP((F454+Parámetros!$C$15)/(1-G454),0)</f>
        <v>216</v>
      </c>
      <c r="M454" s="13" t="n">
        <f aca="false">MAX(ROUNDUP((F454+I454)/(1-G454),0),Parámetros!$B$7)</f>
        <v>299</v>
      </c>
      <c r="N454" s="12" t="n">
        <v>316.89</v>
      </c>
      <c r="O454" s="12" t="n">
        <v>239.59</v>
      </c>
      <c r="P454" s="13" t="n">
        <f aca="false">Parámetros!$B$6</f>
        <v>1</v>
      </c>
      <c r="Q454" s="13" t="n">
        <f aca="false">IF(AND(ISNUMBER(O454),O454-P454&gt;=Parámetros!$B$7),M454,IF(J454&lt;Parámetros!$B$13,J454,IF(K454&lt;Parámetros!$B$14,K454,IF(L454&lt;Parámetros!$B$15,L454,M454))))</f>
        <v>216</v>
      </c>
      <c r="R454" s="13" t="n">
        <f aca="false">IF(AND(ISNUMBER(O454),O454-P454&gt;=Q454),O454-P454,Q454)</f>
        <v>238.59</v>
      </c>
      <c r="S454" s="3" t="n">
        <f aca="false">IF(ISNUMBER(O454),R454/O454-1,"")</f>
        <v>-0.00417379690304265</v>
      </c>
      <c r="T454" s="13" t="n">
        <f aca="false">VLOOKUP(R454,Parámetros!$A$13:$C$16,3,TRUE())</f>
        <v>37</v>
      </c>
      <c r="U454" s="13" t="n">
        <f aca="false">IF(R454&gt;=Parámetros!$B$7,I454,0)</f>
        <v>0</v>
      </c>
      <c r="V454" s="13" t="n">
        <f aca="false">R454*(1-G454)-T454-U454</f>
        <v>168.1874</v>
      </c>
      <c r="W454" s="13" t="n">
        <f aca="false">V454-F454</f>
        <v>19.5074</v>
      </c>
      <c r="X454" s="2" t="s">
        <v>13688</v>
      </c>
      <c r="Y454" s="2"/>
      <c r="Z454" s="13" t="n">
        <v>253</v>
      </c>
      <c r="AA454" s="2" t="s">
        <v>13552</v>
      </c>
    </row>
    <row r="455" customFormat="false" ht="15" hidden="false" customHeight="false" outlineLevel="0" collapsed="false">
      <c r="A455" s="8" t="s">
        <v>5602</v>
      </c>
      <c r="B455" s="10" t="str">
        <f aca="false">'Layout Mercado Libre'!C455</f>
        <v>Aminoefedrison NF Jarabe Ambroxol Teofilina 150 ml</v>
      </c>
      <c r="C455" s="10" t="str">
        <f aca="false">IFERROR(LEFT('Layout Mercado Libre'!E455,FIND(" &gt; ",'Layout Mercado Libre'!E455)-1),"")</f>
        <v>Salud y Equipamiento Médico</v>
      </c>
      <c r="D455" s="12" t="n">
        <v>258.75</v>
      </c>
      <c r="E455" s="13" t="n">
        <f aca="false">Parámetros!$B$5</f>
        <v>4</v>
      </c>
      <c r="F455" s="13" t="n">
        <f aca="false">D455+E455</f>
        <v>262.75</v>
      </c>
      <c r="G455" s="3" t="n">
        <f aca="false">IF(C455="",Parámetros!$B$9,IFERROR(VLOOKUP(C455,Parámetros!$A$20:$B$23,2,FALSE()),Parámetros!$B$9))</f>
        <v>0.14</v>
      </c>
      <c r="H455" s="14" t="n">
        <v>0.23</v>
      </c>
      <c r="I455" s="12" t="n">
        <v>75</v>
      </c>
      <c r="J455" s="13" t="n">
        <f aca="false">ROUNDUP((F455+Parámetros!$C$13)/(1-G455),0)</f>
        <v>335</v>
      </c>
      <c r="K455" s="13" t="n">
        <f aca="false">ROUNDUP((F455+Parámetros!$C$14)/(1-G455),0)</f>
        <v>341</v>
      </c>
      <c r="L455" s="13" t="n">
        <f aca="false">ROUNDUP((F455+Parámetros!$C$15)/(1-G455),0)</f>
        <v>349</v>
      </c>
      <c r="M455" s="13" t="n">
        <f aca="false">MAX(ROUNDUP((F455+I455)/(1-G455),0),Parámetros!$B$7)</f>
        <v>393</v>
      </c>
      <c r="N455" s="12" t="n">
        <v>539.96</v>
      </c>
      <c r="O455" s="12" t="n">
        <v>299</v>
      </c>
      <c r="P455" s="13" t="n">
        <f aca="false">Parámetros!$B$6</f>
        <v>1</v>
      </c>
      <c r="Q455" s="13" t="n">
        <f aca="false">IF(AND(ISNUMBER(O455),O455-P455&gt;=Parámetros!$B$7),M455,IF(J455&lt;Parámetros!$B$13,J455,IF(K455&lt;Parámetros!$B$14,K455,IF(L455&lt;Parámetros!$B$15,L455,M455))))</f>
        <v>393</v>
      </c>
      <c r="R455" s="13" t="n">
        <f aca="false">IF(AND(ISNUMBER(O455),O455-P455&gt;=Q455),O455-P455,Q455)</f>
        <v>393</v>
      </c>
      <c r="S455" s="3" t="n">
        <f aca="false">IF(ISNUMBER(O455),R455/O455-1,"")</f>
        <v>0.31438127090301</v>
      </c>
      <c r="T455" s="13" t="n">
        <f aca="false">VLOOKUP(R455,Parámetros!$A$13:$C$16,3,TRUE())</f>
        <v>0</v>
      </c>
      <c r="U455" s="13" t="n">
        <f aca="false">IF(R455&gt;=Parámetros!$B$7,I455,0)</f>
        <v>75</v>
      </c>
      <c r="V455" s="13" t="n">
        <f aca="false">R455*(1-G455)-T455-U455</f>
        <v>262.98</v>
      </c>
      <c r="W455" s="13" t="n">
        <f aca="false">V455-F455</f>
        <v>0.230000000000018</v>
      </c>
      <c r="X455" s="2" t="s">
        <v>13625</v>
      </c>
      <c r="Y455" s="2"/>
      <c r="Z455" s="13" t="n">
        <v>391</v>
      </c>
      <c r="AA455" s="2" t="s">
        <v>13500</v>
      </c>
    </row>
    <row r="456" customFormat="false" ht="15" hidden="false" customHeight="false" outlineLevel="0" collapsed="false">
      <c r="A456" s="8" t="s">
        <v>5617</v>
      </c>
      <c r="B456" s="10" t="str">
        <f aca="false">'Layout Mercado Libre'!C456</f>
        <v>Alka-Seltzer Tabletas Efervescentes Caja con 100</v>
      </c>
      <c r="C456" s="10" t="str">
        <f aca="false">IFERROR(LEFT('Layout Mercado Libre'!E456,FIND(" &gt; ",'Layout Mercado Libre'!E456)-1),"")</f>
        <v>Salud y Equipamiento Médico</v>
      </c>
      <c r="D456" s="12" t="n">
        <v>256.48</v>
      </c>
      <c r="E456" s="13" t="n">
        <f aca="false">Parámetros!$B$5</f>
        <v>4</v>
      </c>
      <c r="F456" s="13" t="n">
        <f aca="false">D456+E456</f>
        <v>260.48</v>
      </c>
      <c r="G456" s="3" t="n">
        <f aca="false">IF(C456="",Parámetros!$B$9,IFERROR(VLOOKUP(C456,Parámetros!$A$20:$B$23,2,FALSE()),Parámetros!$B$9))</f>
        <v>0.14</v>
      </c>
      <c r="H456" s="14" t="n">
        <v>0.34</v>
      </c>
      <c r="I456" s="12" t="n">
        <v>75</v>
      </c>
      <c r="J456" s="13" t="n">
        <f aca="false">ROUNDUP((F456+Parámetros!$C$13)/(1-G456),0)</f>
        <v>332</v>
      </c>
      <c r="K456" s="13" t="n">
        <f aca="false">ROUNDUP((F456+Parámetros!$C$14)/(1-G456),0)</f>
        <v>338</v>
      </c>
      <c r="L456" s="13" t="n">
        <f aca="false">ROUNDUP((F456+Parámetros!$C$15)/(1-G456),0)</f>
        <v>346</v>
      </c>
      <c r="M456" s="13" t="n">
        <f aca="false">MAX(ROUNDUP((F456+I456)/(1-G456),0),Parámetros!$B$7)</f>
        <v>391</v>
      </c>
      <c r="N456" s="12" t="n">
        <v>442.31</v>
      </c>
      <c r="O456" s="12" t="n">
        <v>398</v>
      </c>
      <c r="P456" s="13" t="n">
        <f aca="false">Parámetros!$B$6</f>
        <v>1</v>
      </c>
      <c r="Q456" s="13" t="n">
        <f aca="false">IF(AND(ISNUMBER(O456),O456-P456&gt;=Parámetros!$B$7),M456,IF(J456&lt;Parámetros!$B$13,J456,IF(K456&lt;Parámetros!$B$14,K456,IF(L456&lt;Parámetros!$B$15,L456,M456))))</f>
        <v>391</v>
      </c>
      <c r="R456" s="13" t="n">
        <f aca="false">IF(AND(ISNUMBER(O456),O456-P456&gt;=Q456),O456-P456,Q456)</f>
        <v>397</v>
      </c>
      <c r="S456" s="3" t="n">
        <f aca="false">IF(ISNUMBER(O456),R456/O456-1,"")</f>
        <v>-0.00251256281407031</v>
      </c>
      <c r="T456" s="13" t="n">
        <f aca="false">VLOOKUP(R456,Parámetros!$A$13:$C$16,3,TRUE())</f>
        <v>0</v>
      </c>
      <c r="U456" s="13" t="n">
        <f aca="false">IF(R456&gt;=Parámetros!$B$7,I456,0)</f>
        <v>75</v>
      </c>
      <c r="V456" s="13" t="n">
        <f aca="false">R456*(1-G456)-T456-U456</f>
        <v>266.42</v>
      </c>
      <c r="W456" s="13" t="n">
        <f aca="false">V456-F456</f>
        <v>5.94</v>
      </c>
      <c r="X456" s="2" t="s">
        <v>13581</v>
      </c>
      <c r="Y456" s="2"/>
      <c r="Z456" s="13" t="n">
        <v>359</v>
      </c>
      <c r="AA456" s="2" t="s">
        <v>13529</v>
      </c>
    </row>
    <row r="457" customFormat="false" ht="15" hidden="false" customHeight="false" outlineLevel="0" collapsed="false">
      <c r="A457" s="8" t="s">
        <v>5631</v>
      </c>
      <c r="B457" s="10" t="str">
        <f aca="false">'Layout Mercado Libre'!C457</f>
        <v>Solución Cloruro de Sodio 0.9% PiSA Solución CS 1000 ml</v>
      </c>
      <c r="C457" s="10" t="str">
        <f aca="false">IFERROR(LEFT('Layout Mercado Libre'!E457,FIND(" &gt; ",'Layout Mercado Libre'!E457)-1),"")</f>
        <v>Salud y Equipamiento Médico</v>
      </c>
      <c r="D457" s="12" t="n">
        <v>41.69</v>
      </c>
      <c r="E457" s="13" t="n">
        <f aca="false">Parámetros!$B$5</f>
        <v>4</v>
      </c>
      <c r="F457" s="13" t="n">
        <f aca="false">D457+E457</f>
        <v>45.69</v>
      </c>
      <c r="G457" s="3" t="n">
        <f aca="false">IF(C457="",Parámetros!$B$9,IFERROR(VLOOKUP(C457,Parámetros!$A$20:$B$23,2,FALSE()),Parámetros!$B$9))</f>
        <v>0.14</v>
      </c>
      <c r="H457" s="14" t="n">
        <v>1.26</v>
      </c>
      <c r="I457" s="12" t="n">
        <v>105</v>
      </c>
      <c r="J457" s="13" t="n">
        <f aca="false">ROUNDUP((F457+Parámetros!$C$13)/(1-G457),0)</f>
        <v>83</v>
      </c>
      <c r="K457" s="13" t="n">
        <f aca="false">ROUNDUP((F457+Parámetros!$C$14)/(1-G457),0)</f>
        <v>89</v>
      </c>
      <c r="L457" s="13" t="n">
        <f aca="false">ROUNDUP((F457+Parámetros!$C$15)/(1-G457),0)</f>
        <v>97</v>
      </c>
      <c r="M457" s="13" t="n">
        <f aca="false">MAX(ROUNDUP((F457+I457)/(1-G457),0),Parámetros!$B$7)</f>
        <v>299</v>
      </c>
      <c r="N457" s="12" t="n">
        <v>151.63</v>
      </c>
      <c r="O457" s="12" t="n">
        <v>117.8</v>
      </c>
      <c r="P457" s="13" t="n">
        <f aca="false">Parámetros!$B$6</f>
        <v>1</v>
      </c>
      <c r="Q457" s="13" t="n">
        <f aca="false">IF(AND(ISNUMBER(O457),O457-P457&gt;=Parámetros!$B$7),M457,IF(J457&lt;Parámetros!$B$13,J457,IF(K457&lt;Parámetros!$B$14,K457,IF(L457&lt;Parámetros!$B$15,L457,M457))))</f>
        <v>83</v>
      </c>
      <c r="R457" s="13" t="n">
        <f aca="false">IF(AND(ISNUMBER(O457),O457-P457&gt;=Q457),O457-P457,Q457)</f>
        <v>116.8</v>
      </c>
      <c r="S457" s="3" t="n">
        <f aca="false">IF(ISNUMBER(O457),R457/O457-1,"")</f>
        <v>-0.00848896434634971</v>
      </c>
      <c r="T457" s="13" t="n">
        <f aca="false">VLOOKUP(R457,Parámetros!$A$13:$C$16,3,TRUE())</f>
        <v>30</v>
      </c>
      <c r="U457" s="13" t="n">
        <f aca="false">IF(R457&gt;=Parámetros!$B$7,I457,0)</f>
        <v>0</v>
      </c>
      <c r="V457" s="13" t="n">
        <f aca="false">R457*(1-G457)-T457-U457</f>
        <v>70.448</v>
      </c>
      <c r="W457" s="13" t="n">
        <f aca="false">V457-F457</f>
        <v>24.758</v>
      </c>
      <c r="X457" s="2" t="s">
        <v>13689</v>
      </c>
      <c r="Y457" s="2"/>
      <c r="Z457" s="13" t="n">
        <v>76.5</v>
      </c>
      <c r="AA457" s="2" t="s">
        <v>13523</v>
      </c>
    </row>
    <row r="458" customFormat="false" ht="15" hidden="false" customHeight="false" outlineLevel="0" collapsed="false">
      <c r="A458" s="8" t="s">
        <v>5647</v>
      </c>
      <c r="B458" s="10" t="str">
        <f aca="false">'Layout Mercado Libre'!C458</f>
        <v>Bactrim Sulfametoxazol Trimetoprima 400/80 mg 30 Tabletas</v>
      </c>
      <c r="C458" s="10" t="str">
        <f aca="false">IFERROR(LEFT('Layout Mercado Libre'!E458,FIND(" &gt; ",'Layout Mercado Libre'!E458)-1),"")</f>
        <v>Salud y Equipamiento Médico</v>
      </c>
      <c r="D458" s="12" t="n">
        <v>256.49</v>
      </c>
      <c r="E458" s="13" t="n">
        <f aca="false">Parámetros!$B$5</f>
        <v>4</v>
      </c>
      <c r="F458" s="13" t="n">
        <f aca="false">D458+E458</f>
        <v>260.49</v>
      </c>
      <c r="G458" s="3" t="n">
        <f aca="false">IF(C458="",Parámetros!$B$9,IFERROR(VLOOKUP(C458,Parámetros!$A$20:$B$23,2,FALSE()),Parámetros!$B$9))</f>
        <v>0.14</v>
      </c>
      <c r="H458" s="14" t="n">
        <v>0.19</v>
      </c>
      <c r="I458" s="12" t="n">
        <v>75</v>
      </c>
      <c r="J458" s="13" t="n">
        <f aca="false">ROUNDUP((F458+Parámetros!$C$13)/(1-G458),0)</f>
        <v>332</v>
      </c>
      <c r="K458" s="13" t="n">
        <f aca="false">ROUNDUP((F458+Parámetros!$C$14)/(1-G458),0)</f>
        <v>338</v>
      </c>
      <c r="L458" s="13" t="n">
        <f aca="false">ROUNDUP((F458+Parámetros!$C$15)/(1-G458),0)</f>
        <v>346</v>
      </c>
      <c r="M458" s="13" t="n">
        <f aca="false">MAX(ROUNDUP((F458+I458)/(1-G458),0),Parámetros!$B$7)</f>
        <v>391</v>
      </c>
      <c r="N458" s="12" t="n">
        <v>545.67</v>
      </c>
      <c r="O458" s="12" t="n">
        <v>440</v>
      </c>
      <c r="P458" s="13" t="n">
        <f aca="false">Parámetros!$B$6</f>
        <v>1</v>
      </c>
      <c r="Q458" s="13" t="n">
        <f aca="false">IF(AND(ISNUMBER(O458),O458-P458&gt;=Parámetros!$B$7),M458,IF(J458&lt;Parámetros!$B$13,J458,IF(K458&lt;Parámetros!$B$14,K458,IF(L458&lt;Parámetros!$B$15,L458,M458))))</f>
        <v>391</v>
      </c>
      <c r="R458" s="13" t="n">
        <f aca="false">IF(AND(ISNUMBER(O458),O458-P458&gt;=Q458),O458-P458,Q458)</f>
        <v>439</v>
      </c>
      <c r="S458" s="3" t="n">
        <f aca="false">IF(ISNUMBER(O458),R458/O458-1,"")</f>
        <v>-0.00227272727272732</v>
      </c>
      <c r="T458" s="13" t="n">
        <f aca="false">VLOOKUP(R458,Parámetros!$A$13:$C$16,3,TRUE())</f>
        <v>0</v>
      </c>
      <c r="U458" s="13" t="n">
        <f aca="false">IF(R458&gt;=Parámetros!$B$7,I458,0)</f>
        <v>75</v>
      </c>
      <c r="V458" s="13" t="n">
        <f aca="false">R458*(1-G458)-T458-U458</f>
        <v>302.54</v>
      </c>
      <c r="W458" s="13" t="n">
        <f aca="false">V458-F458</f>
        <v>42.05</v>
      </c>
      <c r="X458" s="2" t="s">
        <v>13501</v>
      </c>
      <c r="Y458" s="2"/>
      <c r="Z458" s="13" t="n">
        <v>454</v>
      </c>
      <c r="AA458" s="2" t="s">
        <v>13552</v>
      </c>
    </row>
    <row r="459" customFormat="false" ht="15" hidden="false" customHeight="false" outlineLevel="0" collapsed="false">
      <c r="A459" s="8" t="s">
        <v>5658</v>
      </c>
      <c r="B459" s="10" t="str">
        <f aca="false">'Layout Mercado Libre'!C459</f>
        <v>Krytantek PF Ofteno Dorzolamida Timolol Brimonidina 5 ml</v>
      </c>
      <c r="C459" s="10" t="str">
        <f aca="false">IFERROR(LEFT('Layout Mercado Libre'!E459,FIND(" &gt; ",'Layout Mercado Libre'!E459)-1),"")</f>
        <v>Salud y Equipamiento Médico</v>
      </c>
      <c r="D459" s="12" t="n">
        <v>912.77</v>
      </c>
      <c r="E459" s="13" t="n">
        <f aca="false">Parámetros!$B$5</f>
        <v>4</v>
      </c>
      <c r="F459" s="13" t="n">
        <f aca="false">D459+E459</f>
        <v>916.77</v>
      </c>
      <c r="G459" s="3" t="n">
        <f aca="false">IF(C459="",Parámetros!$B$9,IFERROR(VLOOKUP(C459,Parámetros!$A$20:$B$23,2,FALSE()),Parámetros!$B$9))</f>
        <v>0.14</v>
      </c>
      <c r="H459" s="14" t="n">
        <v>0.06</v>
      </c>
      <c r="I459" s="12" t="n">
        <v>75</v>
      </c>
      <c r="J459" s="13" t="n">
        <f aca="false">ROUNDUP((F459+Parámetros!$C$13)/(1-G459),0)</f>
        <v>1096</v>
      </c>
      <c r="K459" s="13" t="n">
        <f aca="false">ROUNDUP((F459+Parámetros!$C$14)/(1-G459),0)</f>
        <v>1101</v>
      </c>
      <c r="L459" s="13" t="n">
        <f aca="false">ROUNDUP((F459+Parámetros!$C$15)/(1-G459),0)</f>
        <v>1110</v>
      </c>
      <c r="M459" s="13" t="n">
        <f aca="false">MAX(ROUNDUP((F459+I459)/(1-G459),0),Parámetros!$B$7)</f>
        <v>1154</v>
      </c>
      <c r="N459" s="12" t="n">
        <v>1195.79</v>
      </c>
      <c r="O459" s="12" t="n">
        <v>1219</v>
      </c>
      <c r="P459" s="13" t="n">
        <f aca="false">Parámetros!$B$6</f>
        <v>1</v>
      </c>
      <c r="Q459" s="13" t="n">
        <f aca="false">IF(AND(ISNUMBER(O459),O459-P459&gt;=Parámetros!$B$7),M459,IF(J459&lt;Parámetros!$B$13,J459,IF(K459&lt;Parámetros!$B$14,K459,IF(L459&lt;Parámetros!$B$15,L459,M459))))</f>
        <v>1154</v>
      </c>
      <c r="R459" s="13" t="n">
        <f aca="false">IF(AND(ISNUMBER(O459),O459-P459&gt;=Q459),O459-P459,Q459)</f>
        <v>1218</v>
      </c>
      <c r="S459" s="3" t="n">
        <f aca="false">IF(ISNUMBER(O459),R459/O459-1,"")</f>
        <v>-0.000820344544708807</v>
      </c>
      <c r="T459" s="13" t="n">
        <f aca="false">VLOOKUP(R459,Parámetros!$A$13:$C$16,3,TRUE())</f>
        <v>0</v>
      </c>
      <c r="U459" s="13" t="n">
        <f aca="false">IF(R459&gt;=Parámetros!$B$7,I459,0)</f>
        <v>75</v>
      </c>
      <c r="V459" s="13" t="n">
        <f aca="false">R459*(1-G459)-T459-U459</f>
        <v>972.48</v>
      </c>
      <c r="W459" s="13" t="n">
        <f aca="false">V459-F459</f>
        <v>55.71</v>
      </c>
      <c r="X459" s="2" t="s">
        <v>13542</v>
      </c>
      <c r="Y459" s="2"/>
      <c r="Z459" s="13" t="n">
        <v>954</v>
      </c>
      <c r="AA459" s="2" t="s">
        <v>13537</v>
      </c>
    </row>
    <row r="460" customFormat="false" ht="15" hidden="false" customHeight="false" outlineLevel="0" collapsed="false">
      <c r="A460" s="8" t="s">
        <v>5671</v>
      </c>
      <c r="B460" s="10" t="str">
        <f aca="false">'Layout Mercado Libre'!C460</f>
        <v>Clamoxin Amoxicilina Ác. Clavulánico 500/125 mg 10 Tabletas</v>
      </c>
      <c r="C460" s="10" t="str">
        <f aca="false">IFERROR(LEFT('Layout Mercado Libre'!E460,FIND(" &gt; ",'Layout Mercado Libre'!E460)-1),"")</f>
        <v>Salud y Equipamiento Médico</v>
      </c>
      <c r="D460" s="12" t="n">
        <v>49.35</v>
      </c>
      <c r="E460" s="13" t="n">
        <f aca="false">Parámetros!$B$5</f>
        <v>4</v>
      </c>
      <c r="F460" s="13" t="n">
        <f aca="false">D460+E460</f>
        <v>53.35</v>
      </c>
      <c r="G460" s="3" t="n">
        <f aca="false">IF(C460="",Parámetros!$B$9,IFERROR(VLOOKUP(C460,Parámetros!$A$20:$B$23,2,FALSE()),Parámetros!$B$9))</f>
        <v>0.14</v>
      </c>
      <c r="H460" s="14" t="n">
        <v>0.14</v>
      </c>
      <c r="I460" s="12" t="n">
        <v>75</v>
      </c>
      <c r="J460" s="13" t="n">
        <f aca="false">ROUNDUP((F460+Parámetros!$C$13)/(1-G460),0)</f>
        <v>92</v>
      </c>
      <c r="K460" s="13" t="n">
        <f aca="false">ROUNDUP((F460+Parámetros!$C$14)/(1-G460),0)</f>
        <v>97</v>
      </c>
      <c r="L460" s="13" t="n">
        <f aca="false">ROUNDUP((F460+Parámetros!$C$15)/(1-G460),0)</f>
        <v>106</v>
      </c>
      <c r="M460" s="13" t="n">
        <f aca="false">MAX(ROUNDUP((F460+I460)/(1-G460),0),Parámetros!$B$7)</f>
        <v>299</v>
      </c>
      <c r="N460" s="12" t="n">
        <v>164.71</v>
      </c>
      <c r="O460" s="12" t="n">
        <v>145</v>
      </c>
      <c r="P460" s="13" t="n">
        <f aca="false">Parámetros!$B$6</f>
        <v>1</v>
      </c>
      <c r="Q460" s="13" t="n">
        <f aca="false">IF(AND(ISNUMBER(O460),O460-P460&gt;=Parámetros!$B$7),M460,IF(J460&lt;Parámetros!$B$13,J460,IF(K460&lt;Parámetros!$B$14,K460,IF(L460&lt;Parámetros!$B$15,L460,M460))))</f>
        <v>92</v>
      </c>
      <c r="R460" s="13" t="n">
        <f aca="false">IF(AND(ISNUMBER(O460),O460-P460&gt;=Q460),O460-P460,Q460)</f>
        <v>144</v>
      </c>
      <c r="S460" s="3" t="n">
        <f aca="false">IF(ISNUMBER(O460),R460/O460-1,"")</f>
        <v>-0.00689655172413795</v>
      </c>
      <c r="T460" s="13" t="n">
        <f aca="false">VLOOKUP(R460,Parámetros!$A$13:$C$16,3,TRUE())</f>
        <v>30</v>
      </c>
      <c r="U460" s="13" t="n">
        <f aca="false">IF(R460&gt;=Parámetros!$B$7,I460,0)</f>
        <v>0</v>
      </c>
      <c r="V460" s="13" t="n">
        <f aca="false">R460*(1-G460)-T460-U460</f>
        <v>93.84</v>
      </c>
      <c r="W460" s="13" t="n">
        <f aca="false">V460-F460</f>
        <v>40.49</v>
      </c>
      <c r="X460" s="2" t="s">
        <v>13533</v>
      </c>
      <c r="Y460" s="2"/>
      <c r="Z460" s="13"/>
      <c r="AA460" s="2"/>
    </row>
    <row r="461" customFormat="false" ht="15" hidden="false" customHeight="false" outlineLevel="0" collapsed="false">
      <c r="A461" s="8" t="s">
        <v>5683</v>
      </c>
      <c r="B461" s="10" t="str">
        <f aca="false">'Layout Mercado Libre'!C461</f>
        <v>Sophixin DX Ofteno Ciprofloxacino Dexametasona 5 ml</v>
      </c>
      <c r="C461" s="10" t="str">
        <f aca="false">IFERROR(LEFT('Layout Mercado Libre'!E461,FIND(" &gt; ",'Layout Mercado Libre'!E461)-1),"")</f>
        <v>Salud y Equipamiento Médico</v>
      </c>
      <c r="D461" s="12" t="n">
        <v>590.43</v>
      </c>
      <c r="E461" s="13" t="n">
        <f aca="false">Parámetros!$B$5</f>
        <v>4</v>
      </c>
      <c r="F461" s="13" t="n">
        <f aca="false">D461+E461</f>
        <v>594.43</v>
      </c>
      <c r="G461" s="3" t="n">
        <f aca="false">IF(C461="",Parámetros!$B$9,IFERROR(VLOOKUP(C461,Parámetros!$A$20:$B$23,2,FALSE()),Parámetros!$B$9))</f>
        <v>0.14</v>
      </c>
      <c r="H461" s="14" t="n">
        <v>0.06</v>
      </c>
      <c r="I461" s="12" t="n">
        <v>75</v>
      </c>
      <c r="J461" s="13" t="n">
        <f aca="false">ROUNDUP((F461+Parámetros!$C$13)/(1-G461),0)</f>
        <v>721</v>
      </c>
      <c r="K461" s="13" t="n">
        <f aca="false">ROUNDUP((F461+Parámetros!$C$14)/(1-G461),0)</f>
        <v>727</v>
      </c>
      <c r="L461" s="13" t="n">
        <f aca="false">ROUNDUP((F461+Parámetros!$C$15)/(1-G461),0)</f>
        <v>735</v>
      </c>
      <c r="M461" s="13" t="n">
        <f aca="false">MAX(ROUNDUP((F461+I461)/(1-G461),0),Parámetros!$B$7)</f>
        <v>779</v>
      </c>
      <c r="N461" s="12" t="n">
        <v>883.17</v>
      </c>
      <c r="O461" s="12" t="n">
        <v>820</v>
      </c>
      <c r="P461" s="13" t="n">
        <f aca="false">Parámetros!$B$6</f>
        <v>1</v>
      </c>
      <c r="Q461" s="13" t="n">
        <f aca="false">IF(AND(ISNUMBER(O461),O461-P461&gt;=Parámetros!$B$7),M461,IF(J461&lt;Parámetros!$B$13,J461,IF(K461&lt;Parámetros!$B$14,K461,IF(L461&lt;Parámetros!$B$15,L461,M461))))</f>
        <v>779</v>
      </c>
      <c r="R461" s="13" t="n">
        <f aca="false">IF(AND(ISNUMBER(O461),O461-P461&gt;=Q461),O461-P461,Q461)</f>
        <v>819</v>
      </c>
      <c r="S461" s="3" t="n">
        <f aca="false">IF(ISNUMBER(O461),R461/O461-1,"")</f>
        <v>-0.00121951219512195</v>
      </c>
      <c r="T461" s="13" t="n">
        <f aca="false">VLOOKUP(R461,Parámetros!$A$13:$C$16,3,TRUE())</f>
        <v>0</v>
      </c>
      <c r="U461" s="13" t="n">
        <f aca="false">IF(R461&gt;=Parámetros!$B$7,I461,0)</f>
        <v>75</v>
      </c>
      <c r="V461" s="13" t="n">
        <f aca="false">R461*(1-G461)-T461-U461</f>
        <v>629.34</v>
      </c>
      <c r="W461" s="13" t="n">
        <f aca="false">V461-F461</f>
        <v>34.9100000000001</v>
      </c>
      <c r="X461" s="2" t="s">
        <v>13542</v>
      </c>
      <c r="Y461" s="2"/>
      <c r="Z461" s="13" t="n">
        <v>729.5</v>
      </c>
      <c r="AA461" s="2" t="s">
        <v>13523</v>
      </c>
    </row>
    <row r="462" customFormat="false" ht="15" hidden="false" customHeight="false" outlineLevel="0" collapsed="false">
      <c r="A462" s="8" t="s">
        <v>5696</v>
      </c>
      <c r="B462" s="10" t="str">
        <f aca="false">'Layout Mercado Libre'!C462</f>
        <v>Electrolit Suero Rehidratante Sabor Coco 625 ml</v>
      </c>
      <c r="C462" s="10" t="str">
        <f aca="false">IFERROR(LEFT('Layout Mercado Libre'!E462,FIND(" &gt; ",'Layout Mercado Libre'!E462)-1),"")</f>
        <v>Salud y Equipamiento Médico</v>
      </c>
      <c r="D462" s="12" t="n">
        <v>20.14</v>
      </c>
      <c r="E462" s="13" t="n">
        <f aca="false">Parámetros!$B$5</f>
        <v>4</v>
      </c>
      <c r="F462" s="13" t="n">
        <f aca="false">D462+E462</f>
        <v>24.14</v>
      </c>
      <c r="G462" s="3" t="n">
        <f aca="false">IF(C462="",Parámetros!$B$9,IFERROR(VLOOKUP(C462,Parámetros!$A$20:$B$23,2,FALSE()),Parámetros!$B$9))</f>
        <v>0.14</v>
      </c>
      <c r="H462" s="14" t="n">
        <v>0.8</v>
      </c>
      <c r="I462" s="12" t="n">
        <v>90</v>
      </c>
      <c r="J462" s="13" t="n">
        <f aca="false">ROUNDUP((F462+Parámetros!$C$13)/(1-G462),0)</f>
        <v>58</v>
      </c>
      <c r="K462" s="13" t="n">
        <f aca="false">ROUNDUP((F462+Parámetros!$C$14)/(1-G462),0)</f>
        <v>63</v>
      </c>
      <c r="L462" s="13" t="n">
        <f aca="false">ROUNDUP((F462+Parámetros!$C$15)/(1-G462),0)</f>
        <v>72</v>
      </c>
      <c r="M462" s="13" t="n">
        <f aca="false">MAX(ROUNDUP((F462+I462)/(1-G462),0),Parámetros!$B$7)</f>
        <v>299</v>
      </c>
      <c r="N462" s="12" t="n">
        <v>41.75</v>
      </c>
      <c r="O462" s="12" t="n">
        <v>34</v>
      </c>
      <c r="P462" s="13" t="n">
        <f aca="false">Parámetros!$B$6</f>
        <v>1</v>
      </c>
      <c r="Q462" s="13" t="n">
        <f aca="false">IF(AND(ISNUMBER(O462),O462-P462&gt;=Parámetros!$B$7),M462,IF(J462&lt;Parámetros!$B$13,J462,IF(K462&lt;Parámetros!$B$14,K462,IF(L462&lt;Parámetros!$B$15,L462,M462))))</f>
        <v>58</v>
      </c>
      <c r="R462" s="13" t="n">
        <f aca="false">IF(AND(ISNUMBER(O462),O462-P462&gt;=Q462),O462-P462,Q462)</f>
        <v>58</v>
      </c>
      <c r="S462" s="3" t="n">
        <f aca="false">IF(ISNUMBER(O462),R462/O462-1,"")</f>
        <v>0.705882352941176</v>
      </c>
      <c r="T462" s="13" t="n">
        <f aca="false">VLOOKUP(R462,Parámetros!$A$13:$C$16,3,TRUE())</f>
        <v>25</v>
      </c>
      <c r="U462" s="13" t="n">
        <f aca="false">IF(R462&gt;=Parámetros!$B$7,I462,0)</f>
        <v>0</v>
      </c>
      <c r="V462" s="13" t="n">
        <f aca="false">R462*(1-G462)-T462-U462</f>
        <v>24.88</v>
      </c>
      <c r="W462" s="13" t="n">
        <f aca="false">V462-F462</f>
        <v>0.740000000000002</v>
      </c>
      <c r="X462" s="2" t="s">
        <v>13687</v>
      </c>
      <c r="Y462" s="2"/>
      <c r="Z462" s="13" t="n">
        <v>26</v>
      </c>
      <c r="AA462" s="2" t="s">
        <v>13537</v>
      </c>
    </row>
    <row r="463" customFormat="false" ht="15" hidden="false" customHeight="false" outlineLevel="0" collapsed="false">
      <c r="A463" s="8" t="s">
        <v>5707</v>
      </c>
      <c r="B463" s="10" t="str">
        <f aca="false">'Layout Mercado Libre'!C463</f>
        <v>Entresto Sacubitrilo Valsartán 50 mg 30 Comprimidos</v>
      </c>
      <c r="C463" s="10" t="str">
        <f aca="false">IFERROR(LEFT('Layout Mercado Libre'!E463,FIND(" &gt; ",'Layout Mercado Libre'!E463)-1),"")</f>
        <v>Salud y Equipamiento Médico</v>
      </c>
      <c r="D463" s="12" t="n">
        <v>1042.71</v>
      </c>
      <c r="E463" s="13" t="n">
        <f aca="false">Parámetros!$B$5</f>
        <v>4</v>
      </c>
      <c r="F463" s="13" t="n">
        <f aca="false">D463+E463</f>
        <v>1046.71</v>
      </c>
      <c r="G463" s="3" t="n">
        <f aca="false">IF(C463="",Parámetros!$B$9,IFERROR(VLOOKUP(C463,Parámetros!$A$20:$B$23,2,FALSE()),Parámetros!$B$9))</f>
        <v>0.14</v>
      </c>
      <c r="H463" s="14" t="n">
        <v>0.19</v>
      </c>
      <c r="I463" s="12" t="n">
        <v>75</v>
      </c>
      <c r="J463" s="13" t="n">
        <f aca="false">ROUNDUP((F463+Parámetros!$C$13)/(1-G463),0)</f>
        <v>1247</v>
      </c>
      <c r="K463" s="13" t="n">
        <f aca="false">ROUNDUP((F463+Parámetros!$C$14)/(1-G463),0)</f>
        <v>1252</v>
      </c>
      <c r="L463" s="13" t="n">
        <f aca="false">ROUNDUP((F463+Parámetros!$C$15)/(1-G463),0)</f>
        <v>1261</v>
      </c>
      <c r="M463" s="13" t="n">
        <f aca="false">MAX(ROUNDUP((F463+I463)/(1-G463),0),Parámetros!$B$7)</f>
        <v>1305</v>
      </c>
      <c r="N463" s="12" t="n">
        <v>2030.68</v>
      </c>
      <c r="O463" s="12" t="n">
        <v>1972.99</v>
      </c>
      <c r="P463" s="13" t="n">
        <f aca="false">Parámetros!$B$6</f>
        <v>1</v>
      </c>
      <c r="Q463" s="13" t="n">
        <f aca="false">IF(AND(ISNUMBER(O463),O463-P463&gt;=Parámetros!$B$7),M463,IF(J463&lt;Parámetros!$B$13,J463,IF(K463&lt;Parámetros!$B$14,K463,IF(L463&lt;Parámetros!$B$15,L463,M463))))</f>
        <v>1305</v>
      </c>
      <c r="R463" s="13" t="n">
        <f aca="false">IF(AND(ISNUMBER(O463),O463-P463&gt;=Q463),O463-P463,Q463)</f>
        <v>1971.99</v>
      </c>
      <c r="S463" s="3" t="n">
        <f aca="false">IF(ISNUMBER(O463),R463/O463-1,"")</f>
        <v>-0.000506844940927231</v>
      </c>
      <c r="T463" s="13" t="n">
        <f aca="false">VLOOKUP(R463,Parámetros!$A$13:$C$16,3,TRUE())</f>
        <v>0</v>
      </c>
      <c r="U463" s="13" t="n">
        <f aca="false">IF(R463&gt;=Parámetros!$B$7,I463,0)</f>
        <v>75</v>
      </c>
      <c r="V463" s="13" t="n">
        <f aca="false">R463*(1-G463)-T463-U463</f>
        <v>1620.9114</v>
      </c>
      <c r="W463" s="13" t="n">
        <f aca="false">V463-F463</f>
        <v>574.2014</v>
      </c>
      <c r="X463" s="2" t="s">
        <v>13627</v>
      </c>
      <c r="Y463" s="2"/>
      <c r="Z463" s="13" t="n">
        <v>1527</v>
      </c>
      <c r="AA463" s="2" t="s">
        <v>13500</v>
      </c>
    </row>
    <row r="464" customFormat="false" ht="15" hidden="false" customHeight="false" outlineLevel="0" collapsed="false">
      <c r="A464" s="8" t="s">
        <v>5717</v>
      </c>
      <c r="B464" s="10" t="str">
        <f aca="false">'Layout Mercado Libre'!C464</f>
        <v>Trimebutina Simeticona 200 mg/75 mg Maver 24 Comprimidos</v>
      </c>
      <c r="C464" s="10" t="str">
        <f aca="false">IFERROR(LEFT('Layout Mercado Libre'!E464,FIND(" &gt; ",'Layout Mercado Libre'!E464)-1),"")</f>
        <v>Salud y Equipamiento Médico</v>
      </c>
      <c r="D464" s="12" t="n">
        <v>166.36</v>
      </c>
      <c r="E464" s="13" t="n">
        <f aca="false">Parámetros!$B$5</f>
        <v>4</v>
      </c>
      <c r="F464" s="13" t="n">
        <f aca="false">D464+E464</f>
        <v>170.36</v>
      </c>
      <c r="G464" s="3" t="n">
        <f aca="false">IF(C464="",Parámetros!$B$9,IFERROR(VLOOKUP(C464,Parámetros!$A$20:$B$23,2,FALSE()),Parámetros!$B$9))</f>
        <v>0.14</v>
      </c>
      <c r="H464" s="14" t="n">
        <v>0.17</v>
      </c>
      <c r="I464" s="12" t="n">
        <v>75</v>
      </c>
      <c r="J464" s="13" t="n">
        <f aca="false">ROUNDUP((F464+Parámetros!$C$13)/(1-G464),0)</f>
        <v>228</v>
      </c>
      <c r="K464" s="13" t="n">
        <f aca="false">ROUNDUP((F464+Parámetros!$C$14)/(1-G464),0)</f>
        <v>233</v>
      </c>
      <c r="L464" s="13" t="n">
        <f aca="false">ROUNDUP((F464+Parámetros!$C$15)/(1-G464),0)</f>
        <v>242</v>
      </c>
      <c r="M464" s="13" t="n">
        <f aca="false">MAX(ROUNDUP((F464+I464)/(1-G464),0),Parámetros!$B$7)</f>
        <v>299</v>
      </c>
      <c r="N464" s="12" t="n">
        <v>298.25</v>
      </c>
      <c r="O464" s="12" t="n">
        <v>299</v>
      </c>
      <c r="P464" s="13" t="n">
        <f aca="false">Parámetros!$B$6</f>
        <v>1</v>
      </c>
      <c r="Q464" s="13" t="n">
        <f aca="false">IF(AND(ISNUMBER(O464),O464-P464&gt;=Parámetros!$B$7),M464,IF(J464&lt;Parámetros!$B$13,J464,IF(K464&lt;Parámetros!$B$14,K464,IF(L464&lt;Parámetros!$B$15,L464,M464))))</f>
        <v>242</v>
      </c>
      <c r="R464" s="13" t="n">
        <f aca="false">IF(AND(ISNUMBER(O464),O464-P464&gt;=Q464),O464-P464,Q464)</f>
        <v>298</v>
      </c>
      <c r="S464" s="3" t="n">
        <f aca="false">IF(ISNUMBER(O464),R464/O464-1,"")</f>
        <v>-0.00334448160535117</v>
      </c>
      <c r="T464" s="13" t="n">
        <f aca="false">VLOOKUP(R464,Parámetros!$A$13:$C$16,3,TRUE())</f>
        <v>37</v>
      </c>
      <c r="U464" s="13" t="n">
        <f aca="false">IF(R464&gt;=Parámetros!$B$7,I464,0)</f>
        <v>0</v>
      </c>
      <c r="V464" s="13" t="n">
        <f aca="false">R464*(1-G464)-T464-U464</f>
        <v>219.28</v>
      </c>
      <c r="W464" s="13" t="n">
        <f aca="false">V464-F464</f>
        <v>48.92</v>
      </c>
      <c r="X464" s="2" t="s">
        <v>13576</v>
      </c>
      <c r="Y464" s="2"/>
      <c r="Z464" s="13"/>
      <c r="AA464" s="2"/>
    </row>
    <row r="465" customFormat="false" ht="15" hidden="false" customHeight="false" outlineLevel="0" collapsed="false">
      <c r="A465" s="8" t="s">
        <v>5728</v>
      </c>
      <c r="B465" s="10" t="str">
        <f aca="false">'Layout Mercado Libre'!C465</f>
        <v>Pañales Tena Pants Maxi Protect Mujer Talla G 14 Piezas</v>
      </c>
      <c r="C465" s="10" t="str">
        <f aca="false">IFERROR(LEFT('Layout Mercado Libre'!E465,FIND(" &gt; ",'Layout Mercado Libre'!E465)-1),"")</f>
        <v>Salud y Equipamiento Médico</v>
      </c>
      <c r="D465" s="12" t="n">
        <v>143.1255</v>
      </c>
      <c r="E465" s="13" t="n">
        <f aca="false">Parámetros!$B$5</f>
        <v>4</v>
      </c>
      <c r="F465" s="13" t="n">
        <f aca="false">D465+E465</f>
        <v>147.1255</v>
      </c>
      <c r="G465" s="3" t="n">
        <f aca="false">IF(C465="",Parámetros!$B$9,IFERROR(VLOOKUP(C465,Parámetros!$A$20:$B$23,2,FALSE()),Parámetros!$B$9))</f>
        <v>0.14</v>
      </c>
      <c r="H465" s="14" t="n">
        <v>1.12</v>
      </c>
      <c r="I465" s="12" t="n">
        <v>105</v>
      </c>
      <c r="J465" s="13" t="n">
        <f aca="false">ROUNDUP((F465+Parámetros!$C$13)/(1-G465),0)</f>
        <v>201</v>
      </c>
      <c r="K465" s="13" t="n">
        <f aca="false">ROUNDUP((F465+Parámetros!$C$14)/(1-G465),0)</f>
        <v>206</v>
      </c>
      <c r="L465" s="13" t="n">
        <f aca="false">ROUNDUP((F465+Parámetros!$C$15)/(1-G465),0)</f>
        <v>215</v>
      </c>
      <c r="M465" s="13" t="n">
        <f aca="false">MAX(ROUNDUP((F465+I465)/(1-G465),0),Parámetros!$B$7)</f>
        <v>299</v>
      </c>
      <c r="N465" s="12" t="n">
        <v>380.5</v>
      </c>
      <c r="O465" s="12" t="n">
        <v>164.5</v>
      </c>
      <c r="P465" s="13" t="n">
        <f aca="false">Parámetros!$B$6</f>
        <v>1</v>
      </c>
      <c r="Q465" s="13" t="n">
        <f aca="false">IF(AND(ISNUMBER(O465),O465-P465&gt;=Parámetros!$B$7),M465,IF(J465&lt;Parámetros!$B$13,J465,IF(K465&lt;Parámetros!$B$14,K465,IF(L465&lt;Parámetros!$B$15,L465,M465))))</f>
        <v>215</v>
      </c>
      <c r="R465" s="13" t="n">
        <f aca="false">IF(AND(ISNUMBER(O465),O465-P465&gt;=Q465),O465-P465,Q465)</f>
        <v>215</v>
      </c>
      <c r="S465" s="3" t="n">
        <f aca="false">IF(ISNUMBER(O465),R465/O465-1,"")</f>
        <v>0.306990881458967</v>
      </c>
      <c r="T465" s="13" t="n">
        <f aca="false">VLOOKUP(R465,Parámetros!$A$13:$C$16,3,TRUE())</f>
        <v>37</v>
      </c>
      <c r="U465" s="13" t="n">
        <f aca="false">IF(R465&gt;=Parámetros!$B$7,I465,0)</f>
        <v>0</v>
      </c>
      <c r="V465" s="13" t="n">
        <f aca="false">R465*(1-G465)-T465-U465</f>
        <v>147.9</v>
      </c>
      <c r="W465" s="13" t="n">
        <f aca="false">V465-F465</f>
        <v>0.774500000000018</v>
      </c>
      <c r="X465" s="2" t="s">
        <v>13597</v>
      </c>
      <c r="Y465" s="2"/>
      <c r="Z465" s="13" t="n">
        <v>184.02</v>
      </c>
      <c r="AA465" s="2" t="s">
        <v>13523</v>
      </c>
    </row>
    <row r="466" customFormat="false" ht="15" hidden="false" customHeight="false" outlineLevel="0" collapsed="false">
      <c r="A466" s="8" t="s">
        <v>5739</v>
      </c>
      <c r="B466" s="10" t="str">
        <f aca="false">'Layout Mercado Libre'!C466</f>
        <v>Figral Sildenafil 100 mg 4 Tabletas</v>
      </c>
      <c r="C466" s="10" t="str">
        <f aca="false">IFERROR(LEFT('Layout Mercado Libre'!E466,FIND(" &gt; ",'Layout Mercado Libre'!E466)-1),"")</f>
        <v>Salud y Equipamiento Médico</v>
      </c>
      <c r="D466" s="12" t="n">
        <v>34.33</v>
      </c>
      <c r="E466" s="13" t="n">
        <f aca="false">Parámetros!$B$5</f>
        <v>4</v>
      </c>
      <c r="F466" s="13" t="n">
        <f aca="false">D466+E466</f>
        <v>38.33</v>
      </c>
      <c r="G466" s="3" t="n">
        <f aca="false">IF(C466="",Parámetros!$B$9,IFERROR(VLOOKUP(C466,Parámetros!$A$20:$B$23,2,FALSE()),Parámetros!$B$9))</f>
        <v>0.14</v>
      </c>
      <c r="H466" s="14" t="n">
        <v>0.13</v>
      </c>
      <c r="I466" s="12" t="n">
        <v>75</v>
      </c>
      <c r="J466" s="13" t="n">
        <f aca="false">ROUNDUP((F466+Parámetros!$C$13)/(1-G466),0)</f>
        <v>74</v>
      </c>
      <c r="K466" s="13" t="n">
        <f aca="false">ROUNDUP((F466+Parámetros!$C$14)/(1-G466),0)</f>
        <v>80</v>
      </c>
      <c r="L466" s="13" t="n">
        <f aca="false">ROUNDUP((F466+Parámetros!$C$15)/(1-G466),0)</f>
        <v>88</v>
      </c>
      <c r="M466" s="13" t="n">
        <f aca="false">MAX(ROUNDUP((F466+I466)/(1-G466),0),Parámetros!$B$7)</f>
        <v>299</v>
      </c>
      <c r="N466" s="12" t="n">
        <v>118.2</v>
      </c>
      <c r="O466" s="12" t="n">
        <v>108</v>
      </c>
      <c r="P466" s="13" t="n">
        <f aca="false">Parámetros!$B$6</f>
        <v>1</v>
      </c>
      <c r="Q466" s="13" t="n">
        <f aca="false">IF(AND(ISNUMBER(O466),O466-P466&gt;=Parámetros!$B$7),M466,IF(J466&lt;Parámetros!$B$13,J466,IF(K466&lt;Parámetros!$B$14,K466,IF(L466&lt;Parámetros!$B$15,L466,M466))))</f>
        <v>74</v>
      </c>
      <c r="R466" s="13" t="n">
        <f aca="false">IF(AND(ISNUMBER(O466),O466-P466&gt;=Q466),O466-P466,Q466)</f>
        <v>107</v>
      </c>
      <c r="S466" s="3" t="n">
        <f aca="false">IF(ISNUMBER(O466),R466/O466-1,"")</f>
        <v>-0.0092592592592593</v>
      </c>
      <c r="T466" s="13" t="n">
        <f aca="false">VLOOKUP(R466,Parámetros!$A$13:$C$16,3,TRUE())</f>
        <v>30</v>
      </c>
      <c r="U466" s="13" t="n">
        <f aca="false">IF(R466&gt;=Parámetros!$B$7,I466,0)</f>
        <v>0</v>
      </c>
      <c r="V466" s="13" t="n">
        <f aca="false">R466*(1-G466)-T466-U466</f>
        <v>62.02</v>
      </c>
      <c r="W466" s="13" t="n">
        <f aca="false">V466-F466</f>
        <v>23.69</v>
      </c>
      <c r="X466" s="2" t="s">
        <v>13663</v>
      </c>
      <c r="Y466" s="2"/>
      <c r="Z466" s="13"/>
      <c r="AA466" s="2"/>
    </row>
    <row r="467" customFormat="false" ht="15" hidden="false" customHeight="false" outlineLevel="0" collapsed="false">
      <c r="A467" s="8" t="s">
        <v>5753</v>
      </c>
      <c r="B467" s="10" t="str">
        <f aca="false">'Layout Mercado Libre'!C467</f>
        <v>Rezplen Claritromicina Ambroxol 500 mg/45 mg 10 Tabletas</v>
      </c>
      <c r="C467" s="10" t="str">
        <f aca="false">IFERROR(LEFT('Layout Mercado Libre'!E467,FIND(" &gt; ",'Layout Mercado Libre'!E467)-1),"")</f>
        <v>Salud y Equipamiento Médico</v>
      </c>
      <c r="D467" s="12" t="n">
        <v>549</v>
      </c>
      <c r="E467" s="13" t="n">
        <f aca="false">Parámetros!$B$5</f>
        <v>4</v>
      </c>
      <c r="F467" s="13" t="n">
        <f aca="false">D467+E467</f>
        <v>553</v>
      </c>
      <c r="G467" s="3" t="n">
        <f aca="false">IF(C467="",Parámetros!$B$9,IFERROR(VLOOKUP(C467,Parámetros!$A$20:$B$23,2,FALSE()),Parámetros!$B$9))</f>
        <v>0.14</v>
      </c>
      <c r="H467" s="14" t="n">
        <v>0.14</v>
      </c>
      <c r="I467" s="12" t="n">
        <v>75</v>
      </c>
      <c r="J467" s="13" t="n">
        <f aca="false">ROUNDUP((F467+Parámetros!$C$13)/(1-G467),0)</f>
        <v>673</v>
      </c>
      <c r="K467" s="13" t="n">
        <f aca="false">ROUNDUP((F467+Parámetros!$C$14)/(1-G467),0)</f>
        <v>678</v>
      </c>
      <c r="L467" s="13" t="n">
        <f aca="false">ROUNDUP((F467+Parámetros!$C$15)/(1-G467),0)</f>
        <v>687</v>
      </c>
      <c r="M467" s="13" t="n">
        <f aca="false">MAX(ROUNDUP((F467+I467)/(1-G467),0),Parámetros!$B$7)</f>
        <v>731</v>
      </c>
      <c r="N467" s="12" t="n">
        <v>1179.58</v>
      </c>
      <c r="O467" s="12" t="n">
        <v>983</v>
      </c>
      <c r="P467" s="13" t="n">
        <f aca="false">Parámetros!$B$6</f>
        <v>1</v>
      </c>
      <c r="Q467" s="13" t="n">
        <f aca="false">IF(AND(ISNUMBER(O467),O467-P467&gt;=Parámetros!$B$7),M467,IF(J467&lt;Parámetros!$B$13,J467,IF(K467&lt;Parámetros!$B$14,K467,IF(L467&lt;Parámetros!$B$15,L467,M467))))</f>
        <v>731</v>
      </c>
      <c r="R467" s="13" t="n">
        <f aca="false">IF(AND(ISNUMBER(O467),O467-P467&gt;=Q467),O467-P467,Q467)</f>
        <v>982</v>
      </c>
      <c r="S467" s="3" t="n">
        <f aca="false">IF(ISNUMBER(O467),R467/O467-1,"")</f>
        <v>-0.00101729399796546</v>
      </c>
      <c r="T467" s="13" t="n">
        <f aca="false">VLOOKUP(R467,Parámetros!$A$13:$C$16,3,TRUE())</f>
        <v>0</v>
      </c>
      <c r="U467" s="13" t="n">
        <f aca="false">IF(R467&gt;=Parámetros!$B$7,I467,0)</f>
        <v>75</v>
      </c>
      <c r="V467" s="13" t="n">
        <f aca="false">R467*(1-G467)-T467-U467</f>
        <v>769.52</v>
      </c>
      <c r="W467" s="13" t="n">
        <f aca="false">V467-F467</f>
        <v>216.52</v>
      </c>
      <c r="X467" s="2" t="s">
        <v>13533</v>
      </c>
      <c r="Y467" s="2"/>
      <c r="Z467" s="13" t="n">
        <v>688.5</v>
      </c>
      <c r="AA467" s="2" t="s">
        <v>13523</v>
      </c>
    </row>
    <row r="468" customFormat="false" ht="15" hidden="false" customHeight="false" outlineLevel="0" collapsed="false">
      <c r="A468" s="8" t="s">
        <v>5765</v>
      </c>
      <c r="B468" s="10" t="str">
        <f aca="false">'Layout Mercado Libre'!C468</f>
        <v>Crema Dental Colgate Luminous White Carbón Activado 66 ml</v>
      </c>
      <c r="C468" s="10" t="str">
        <f aca="false">IFERROR(LEFT('Layout Mercado Libre'!E468,FIND(" &gt; ",'Layout Mercado Libre'!E468)-1),"")</f>
        <v>Belleza y Cuidado Personal</v>
      </c>
      <c r="D468" s="12" t="n">
        <v>38.55</v>
      </c>
      <c r="E468" s="13" t="n">
        <f aca="false">Parámetros!$B$5</f>
        <v>4</v>
      </c>
      <c r="F468" s="13" t="n">
        <f aca="false">D468+E468</f>
        <v>42.55</v>
      </c>
      <c r="G468" s="3" t="n">
        <f aca="false">IF(C468="",Parámetros!$B$9,IFERROR(VLOOKUP(C468,Parámetros!$A$20:$B$23,2,FALSE()),Parámetros!$B$9))</f>
        <v>0.14</v>
      </c>
      <c r="H468" s="14" t="n">
        <v>0.13</v>
      </c>
      <c r="I468" s="12" t="n">
        <v>75</v>
      </c>
      <c r="J468" s="13" t="n">
        <f aca="false">ROUNDUP((F468+Parámetros!$C$13)/(1-G468),0)</f>
        <v>79</v>
      </c>
      <c r="K468" s="13" t="n">
        <f aca="false">ROUNDUP((F468+Parámetros!$C$14)/(1-G468),0)</f>
        <v>85</v>
      </c>
      <c r="L468" s="13" t="n">
        <f aca="false">ROUNDUP((F468+Parámetros!$C$15)/(1-G468),0)</f>
        <v>93</v>
      </c>
      <c r="M468" s="13" t="n">
        <f aca="false">MAX(ROUNDUP((F468+I468)/(1-G468),0),Parámetros!$B$7)</f>
        <v>299</v>
      </c>
      <c r="N468" s="12" t="n">
        <v>134.95</v>
      </c>
      <c r="O468" s="12" t="n">
        <v>42.9</v>
      </c>
      <c r="P468" s="13" t="n">
        <f aca="false">Parámetros!$B$6</f>
        <v>1</v>
      </c>
      <c r="Q468" s="13" t="n">
        <f aca="false">IF(AND(ISNUMBER(O468),O468-P468&gt;=Parámetros!$B$7),M468,IF(J468&lt;Parámetros!$B$13,J468,IF(K468&lt;Parámetros!$B$14,K468,IF(L468&lt;Parámetros!$B$15,L468,M468))))</f>
        <v>79</v>
      </c>
      <c r="R468" s="13" t="n">
        <f aca="false">IF(AND(ISNUMBER(O468),O468-P468&gt;=Q468),O468-P468,Q468)</f>
        <v>79</v>
      </c>
      <c r="S468" s="3" t="n">
        <f aca="false">IF(ISNUMBER(O468),R468/O468-1,"")</f>
        <v>0.841491841491842</v>
      </c>
      <c r="T468" s="13" t="n">
        <f aca="false">VLOOKUP(R468,Parámetros!$A$13:$C$16,3,TRUE())</f>
        <v>25</v>
      </c>
      <c r="U468" s="13" t="n">
        <f aca="false">IF(R468&gt;=Parámetros!$B$7,I468,0)</f>
        <v>0</v>
      </c>
      <c r="V468" s="13" t="n">
        <f aca="false">R468*(1-G468)-T468-U468</f>
        <v>42.94</v>
      </c>
      <c r="W468" s="13" t="n">
        <f aca="false">V468-F468</f>
        <v>0.390000000000001</v>
      </c>
      <c r="X468" s="2" t="s">
        <v>13639</v>
      </c>
      <c r="Y468" s="2"/>
      <c r="Z468" s="13" t="n">
        <v>94</v>
      </c>
      <c r="AA468" s="2" t="s">
        <v>13552</v>
      </c>
    </row>
    <row r="469" customFormat="false" ht="15" hidden="false" customHeight="false" outlineLevel="0" collapsed="false">
      <c r="A469" s="8" t="s">
        <v>5776</v>
      </c>
      <c r="B469" s="10" t="str">
        <f aca="false">'Layout Mercado Libre'!C469</f>
        <v>Dolo-Neurobión Diclofenaco Vitaminas B 50 mg 5 Tabletas</v>
      </c>
      <c r="C469" s="10" t="str">
        <f aca="false">IFERROR(LEFT('Layout Mercado Libre'!E469,FIND(" &gt; ",'Layout Mercado Libre'!E469)-1),"")</f>
        <v>Salud y Equipamiento Médico</v>
      </c>
      <c r="D469" s="12" t="n">
        <v>88.7</v>
      </c>
      <c r="E469" s="13" t="n">
        <f aca="false">Parámetros!$B$5</f>
        <v>4</v>
      </c>
      <c r="F469" s="13" t="n">
        <f aca="false">D469+E469</f>
        <v>92.7</v>
      </c>
      <c r="G469" s="3" t="n">
        <f aca="false">IF(C469="",Parámetros!$B$9,IFERROR(VLOOKUP(C469,Parámetros!$A$20:$B$23,2,FALSE()),Parámetros!$B$9))</f>
        <v>0.14</v>
      </c>
      <c r="H469" s="14" t="n">
        <v>0.13</v>
      </c>
      <c r="I469" s="12" t="n">
        <v>75</v>
      </c>
      <c r="J469" s="13" t="n">
        <f aca="false">ROUNDUP((F469+Parámetros!$C$13)/(1-G469),0)</f>
        <v>137</v>
      </c>
      <c r="K469" s="13" t="n">
        <f aca="false">ROUNDUP((F469+Parámetros!$C$14)/(1-G469),0)</f>
        <v>143</v>
      </c>
      <c r="L469" s="13" t="n">
        <f aca="false">ROUNDUP((F469+Parámetros!$C$15)/(1-G469),0)</f>
        <v>151</v>
      </c>
      <c r="M469" s="13" t="n">
        <f aca="false">MAX(ROUNDUP((F469+I469)/(1-G469),0),Parámetros!$B$7)</f>
        <v>299</v>
      </c>
      <c r="N469" s="12" t="n">
        <v>164.27</v>
      </c>
      <c r="O469" s="12" t="n">
        <v>147.04</v>
      </c>
      <c r="P469" s="13" t="n">
        <f aca="false">Parámetros!$B$6</f>
        <v>1</v>
      </c>
      <c r="Q469" s="13" t="n">
        <f aca="false">IF(AND(ISNUMBER(O469),O469-P469&gt;=Parámetros!$B$7),M469,IF(J469&lt;Parámetros!$B$13,J469,IF(K469&lt;Parámetros!$B$14,K469,IF(L469&lt;Parámetros!$B$15,L469,M469))))</f>
        <v>143</v>
      </c>
      <c r="R469" s="13" t="n">
        <f aca="false">IF(AND(ISNUMBER(O469),O469-P469&gt;=Q469),O469-P469,Q469)</f>
        <v>146.04</v>
      </c>
      <c r="S469" s="3" t="n">
        <f aca="false">IF(ISNUMBER(O469),R469/O469-1,"")</f>
        <v>-0.00680087051142542</v>
      </c>
      <c r="T469" s="13" t="n">
        <f aca="false">VLOOKUP(R469,Parámetros!$A$13:$C$16,3,TRUE())</f>
        <v>30</v>
      </c>
      <c r="U469" s="13" t="n">
        <f aca="false">IF(R469&gt;=Parámetros!$B$7,I469,0)</f>
        <v>0</v>
      </c>
      <c r="V469" s="13" t="n">
        <f aca="false">R469*(1-G469)-T469-U469</f>
        <v>95.5944</v>
      </c>
      <c r="W469" s="13" t="n">
        <f aca="false">V469-F469</f>
        <v>2.89439999999999</v>
      </c>
      <c r="X469" s="2" t="s">
        <v>13690</v>
      </c>
      <c r="Y469" s="2"/>
      <c r="Z469" s="13" t="n">
        <v>134.5</v>
      </c>
      <c r="AA469" s="2" t="s">
        <v>13518</v>
      </c>
    </row>
    <row r="470" customFormat="false" ht="15" hidden="false" customHeight="false" outlineLevel="0" collapsed="false">
      <c r="A470" s="8" t="s">
        <v>5785</v>
      </c>
      <c r="B470" s="10" t="str">
        <f aca="false">'Layout Mercado Libre'!C470</f>
        <v>Solución CS PiSA Cloruro de Sodio 0.9% 500 ml</v>
      </c>
      <c r="C470" s="10" t="str">
        <f aca="false">IFERROR(LEFT('Layout Mercado Libre'!E470,FIND(" &gt; ",'Layout Mercado Libre'!E470)-1),"")</f>
        <v>Salud y Equipamiento Médico</v>
      </c>
      <c r="D470" s="12" t="n">
        <v>30.41</v>
      </c>
      <c r="E470" s="13" t="n">
        <f aca="false">Parámetros!$B$5</f>
        <v>4</v>
      </c>
      <c r="F470" s="13" t="n">
        <f aca="false">D470+E470</f>
        <v>34.41</v>
      </c>
      <c r="G470" s="3" t="n">
        <f aca="false">IF(C470="",Parámetros!$B$9,IFERROR(VLOOKUP(C470,Parámetros!$A$20:$B$23,2,FALSE()),Parámetros!$B$9))</f>
        <v>0.14</v>
      </c>
      <c r="H470" s="14" t="n">
        <v>0.65</v>
      </c>
      <c r="I470" s="12" t="n">
        <v>90</v>
      </c>
      <c r="J470" s="13" t="n">
        <f aca="false">ROUNDUP((F470+Parámetros!$C$13)/(1-G470),0)</f>
        <v>70</v>
      </c>
      <c r="K470" s="13" t="n">
        <f aca="false">ROUNDUP((F470+Parámetros!$C$14)/(1-G470),0)</f>
        <v>75</v>
      </c>
      <c r="L470" s="13" t="n">
        <f aca="false">ROUNDUP((F470+Parámetros!$C$15)/(1-G470),0)</f>
        <v>84</v>
      </c>
      <c r="M470" s="13" t="n">
        <f aca="false">MAX(ROUNDUP((F470+I470)/(1-G470),0),Parámetros!$B$7)</f>
        <v>299</v>
      </c>
      <c r="N470" s="12" t="n">
        <v>126.91</v>
      </c>
      <c r="O470" s="12" t="n">
        <v>68.75</v>
      </c>
      <c r="P470" s="13" t="n">
        <f aca="false">Parámetros!$B$6</f>
        <v>1</v>
      </c>
      <c r="Q470" s="13" t="n">
        <f aca="false">IF(AND(ISNUMBER(O470),O470-P470&gt;=Parámetros!$B$7),M470,IF(J470&lt;Parámetros!$B$13,J470,IF(K470&lt;Parámetros!$B$14,K470,IF(L470&lt;Parámetros!$B$15,L470,M470))))</f>
        <v>70</v>
      </c>
      <c r="R470" s="13" t="n">
        <f aca="false">IF(AND(ISNUMBER(O470),O470-P470&gt;=Q470),O470-P470,Q470)</f>
        <v>70</v>
      </c>
      <c r="S470" s="3" t="n">
        <f aca="false">IF(ISNUMBER(O470),R470/O470-1,"")</f>
        <v>0.0181818181818181</v>
      </c>
      <c r="T470" s="13" t="n">
        <f aca="false">VLOOKUP(R470,Parámetros!$A$13:$C$16,3,TRUE())</f>
        <v>25</v>
      </c>
      <c r="U470" s="13" t="n">
        <f aca="false">IF(R470&gt;=Parámetros!$B$7,I470,0)</f>
        <v>0</v>
      </c>
      <c r="V470" s="13" t="n">
        <f aca="false">R470*(1-G470)-T470-U470</f>
        <v>35.2</v>
      </c>
      <c r="W470" s="13" t="n">
        <f aca="false">V470-F470</f>
        <v>0.789999999999999</v>
      </c>
      <c r="X470" s="2" t="s">
        <v>13691</v>
      </c>
      <c r="Y470" s="2"/>
      <c r="Z470" s="13" t="n">
        <v>53</v>
      </c>
      <c r="AA470" s="2" t="s">
        <v>13512</v>
      </c>
    </row>
    <row r="471" customFormat="false" ht="15" hidden="false" customHeight="false" outlineLevel="0" collapsed="false">
      <c r="A471" s="8" t="s">
        <v>5795</v>
      </c>
      <c r="B471" s="10" t="str">
        <f aca="false">'Layout Mercado Libre'!C471</f>
        <v>Troferit Flow Jarabe Dropropizina Ambroxol 3 mg/ml 120 ml</v>
      </c>
      <c r="C471" s="10" t="str">
        <f aca="false">IFERROR(LEFT('Layout Mercado Libre'!E471,FIND(" &gt; ",'Layout Mercado Libre'!E471)-1),"")</f>
        <v>Salud y Equipamiento Médico</v>
      </c>
      <c r="D471" s="12" t="n">
        <v>202.83</v>
      </c>
      <c r="E471" s="13" t="n">
        <f aca="false">Parámetros!$B$5</f>
        <v>4</v>
      </c>
      <c r="F471" s="13" t="n">
        <f aca="false">D471+E471</f>
        <v>206.83</v>
      </c>
      <c r="G471" s="3" t="n">
        <f aca="false">IF(C471="",Parámetros!$B$9,IFERROR(VLOOKUP(C471,Parámetros!$A$20:$B$23,2,FALSE()),Parámetros!$B$9))</f>
        <v>0.14</v>
      </c>
      <c r="H471" s="14" t="n">
        <v>0.19</v>
      </c>
      <c r="I471" s="12" t="n">
        <v>75</v>
      </c>
      <c r="J471" s="13" t="n">
        <f aca="false">ROUNDUP((F471+Parámetros!$C$13)/(1-G471),0)</f>
        <v>270</v>
      </c>
      <c r="K471" s="13" t="n">
        <f aca="false">ROUNDUP((F471+Parámetros!$C$14)/(1-G471),0)</f>
        <v>276</v>
      </c>
      <c r="L471" s="13" t="n">
        <f aca="false">ROUNDUP((F471+Parámetros!$C$15)/(1-G471),0)</f>
        <v>284</v>
      </c>
      <c r="M471" s="13" t="n">
        <f aca="false">MAX(ROUNDUP((F471+I471)/(1-G471),0),Parámetros!$B$7)</f>
        <v>328</v>
      </c>
      <c r="N471" s="12" t="n">
        <v>387.49</v>
      </c>
      <c r="O471" s="12" t="n">
        <v>256.41</v>
      </c>
      <c r="P471" s="13" t="n">
        <f aca="false">Parámetros!$B$6</f>
        <v>1</v>
      </c>
      <c r="Q471" s="13" t="n">
        <f aca="false">IF(AND(ISNUMBER(O471),O471-P471&gt;=Parámetros!$B$7),M471,IF(J471&lt;Parámetros!$B$13,J471,IF(K471&lt;Parámetros!$B$14,K471,IF(L471&lt;Parámetros!$B$15,L471,M471))))</f>
        <v>284</v>
      </c>
      <c r="R471" s="13" t="n">
        <f aca="false">IF(AND(ISNUMBER(O471),O471-P471&gt;=Q471),O471-P471,Q471)</f>
        <v>284</v>
      </c>
      <c r="S471" s="3" t="n">
        <f aca="false">IF(ISNUMBER(O471),R471/O471-1,"")</f>
        <v>0.107601107601107</v>
      </c>
      <c r="T471" s="13" t="n">
        <f aca="false">VLOOKUP(R471,Parámetros!$A$13:$C$16,3,TRUE())</f>
        <v>37</v>
      </c>
      <c r="U471" s="13" t="n">
        <f aca="false">IF(R471&gt;=Parámetros!$B$7,I471,0)</f>
        <v>0</v>
      </c>
      <c r="V471" s="13" t="n">
        <f aca="false">R471*(1-G471)-T471-U471</f>
        <v>207.24</v>
      </c>
      <c r="W471" s="13" t="n">
        <f aca="false">V471-F471</f>
        <v>0.409999999999997</v>
      </c>
      <c r="X471" s="2" t="s">
        <v>13511</v>
      </c>
      <c r="Y471" s="2"/>
      <c r="Z471" s="13" t="n">
        <v>233.5</v>
      </c>
      <c r="AA471" s="2" t="s">
        <v>13523</v>
      </c>
    </row>
    <row r="472" customFormat="false" ht="15" hidden="false" customHeight="false" outlineLevel="0" collapsed="false">
      <c r="A472" s="8" t="s">
        <v>5808</v>
      </c>
      <c r="B472" s="10" t="str">
        <f aca="false">'Layout Mercado Libre'!C472</f>
        <v>Yasmin Drospirenona Etinilestradiol 3/0.03 mg 21 Grageas</v>
      </c>
      <c r="C472" s="10" t="str">
        <f aca="false">IFERROR(LEFT('Layout Mercado Libre'!E472,FIND(" &gt; ",'Layout Mercado Libre'!E472)-1),"")</f>
        <v>Salud y Equipamiento Médico</v>
      </c>
      <c r="D472" s="12" t="n">
        <v>367.65</v>
      </c>
      <c r="E472" s="13" t="n">
        <f aca="false">Parámetros!$B$5</f>
        <v>4</v>
      </c>
      <c r="F472" s="13" t="n">
        <f aca="false">D472+E472</f>
        <v>371.65</v>
      </c>
      <c r="G472" s="3" t="n">
        <f aca="false">IF(C472="",Parámetros!$B$9,IFERROR(VLOOKUP(C472,Parámetros!$A$20:$B$23,2,FALSE()),Parámetros!$B$9))</f>
        <v>0.14</v>
      </c>
      <c r="H472" s="14" t="n">
        <v>0.17</v>
      </c>
      <c r="I472" s="12" t="n">
        <v>75</v>
      </c>
      <c r="J472" s="13" t="n">
        <f aca="false">ROUNDUP((F472+Parámetros!$C$13)/(1-G472),0)</f>
        <v>462</v>
      </c>
      <c r="K472" s="13" t="n">
        <f aca="false">ROUNDUP((F472+Parámetros!$C$14)/(1-G472),0)</f>
        <v>468</v>
      </c>
      <c r="L472" s="13" t="n">
        <f aca="false">ROUNDUP((F472+Parámetros!$C$15)/(1-G472),0)</f>
        <v>476</v>
      </c>
      <c r="M472" s="13" t="n">
        <f aca="false">MAX(ROUNDUP((F472+I472)/(1-G472),0),Parámetros!$B$7)</f>
        <v>520</v>
      </c>
      <c r="N472" s="12" t="n">
        <v>924.34</v>
      </c>
      <c r="O472" s="12" t="n">
        <v>584.22</v>
      </c>
      <c r="P472" s="13" t="n">
        <f aca="false">Parámetros!$B$6</f>
        <v>1</v>
      </c>
      <c r="Q472" s="13" t="n">
        <f aca="false">IF(AND(ISNUMBER(O472),O472-P472&gt;=Parámetros!$B$7),M472,IF(J472&lt;Parámetros!$B$13,J472,IF(K472&lt;Parámetros!$B$14,K472,IF(L472&lt;Parámetros!$B$15,L472,M472))))</f>
        <v>520</v>
      </c>
      <c r="R472" s="13" t="n">
        <f aca="false">IF(AND(ISNUMBER(O472),O472-P472&gt;=Q472),O472-P472,Q472)</f>
        <v>583.22</v>
      </c>
      <c r="S472" s="3" t="n">
        <f aca="false">IF(ISNUMBER(O472),R472/O472-1,"")</f>
        <v>-0.00171168395467458</v>
      </c>
      <c r="T472" s="13" t="n">
        <f aca="false">VLOOKUP(R472,Parámetros!$A$13:$C$16,3,TRUE())</f>
        <v>0</v>
      </c>
      <c r="U472" s="13" t="n">
        <f aca="false">IF(R472&gt;=Parámetros!$B$7,I472,0)</f>
        <v>75</v>
      </c>
      <c r="V472" s="13" t="n">
        <f aca="false">R472*(1-G472)-T472-U472</f>
        <v>426.5692</v>
      </c>
      <c r="W472" s="13" t="n">
        <f aca="false">V472-F472</f>
        <v>54.9192</v>
      </c>
      <c r="X472" s="2" t="s">
        <v>13692</v>
      </c>
      <c r="Y472" s="2"/>
      <c r="Z472" s="13" t="n">
        <v>578</v>
      </c>
      <c r="AA472" s="2" t="s">
        <v>13500</v>
      </c>
    </row>
    <row r="473" customFormat="false" ht="15" hidden="false" customHeight="false" outlineLevel="0" collapsed="false">
      <c r="A473" s="8" t="s">
        <v>5820</v>
      </c>
      <c r="B473" s="10" t="str">
        <f aca="false">'Layout Mercado Libre'!C473</f>
        <v>Iliadin Adulto Oximetazolina 0.05% Spray Nasal 20 ml</v>
      </c>
      <c r="C473" s="10" t="str">
        <f aca="false">IFERROR(LEFT('Layout Mercado Libre'!E473,FIND(" &gt; ",'Layout Mercado Libre'!E473)-1),"")</f>
        <v>Salud y Equipamiento Médico</v>
      </c>
      <c r="D473" s="12" t="n">
        <v>120.96</v>
      </c>
      <c r="E473" s="13" t="n">
        <f aca="false">Parámetros!$B$5</f>
        <v>4</v>
      </c>
      <c r="F473" s="13" t="n">
        <f aca="false">D473+E473</f>
        <v>124.96</v>
      </c>
      <c r="G473" s="3" t="n">
        <f aca="false">IF(C473="",Parámetros!$B$9,IFERROR(VLOOKUP(C473,Parámetros!$A$20:$B$23,2,FALSE()),Parámetros!$B$9))</f>
        <v>0.14</v>
      </c>
      <c r="H473" s="14" t="n">
        <v>0.07</v>
      </c>
      <c r="I473" s="12" t="n">
        <v>75</v>
      </c>
      <c r="J473" s="13" t="n">
        <f aca="false">ROUNDUP((F473+Parámetros!$C$13)/(1-G473),0)</f>
        <v>175</v>
      </c>
      <c r="K473" s="13" t="n">
        <f aca="false">ROUNDUP((F473+Parámetros!$C$14)/(1-G473),0)</f>
        <v>181</v>
      </c>
      <c r="L473" s="13" t="n">
        <f aca="false">ROUNDUP((F473+Parámetros!$C$15)/(1-G473),0)</f>
        <v>189</v>
      </c>
      <c r="M473" s="13" t="n">
        <f aca="false">MAX(ROUNDUP((F473+I473)/(1-G473),0),Parámetros!$B$7)</f>
        <v>299</v>
      </c>
      <c r="N473" s="12" t="n">
        <v>217.48</v>
      </c>
      <c r="O473" s="12" t="n">
        <v>211.86</v>
      </c>
      <c r="P473" s="13" t="n">
        <f aca="false">Parámetros!$B$6</f>
        <v>1</v>
      </c>
      <c r="Q473" s="13" t="n">
        <f aca="false">IF(AND(ISNUMBER(O473),O473-P473&gt;=Parámetros!$B$7),M473,IF(J473&lt;Parámetros!$B$13,J473,IF(K473&lt;Parámetros!$B$14,K473,IF(L473&lt;Parámetros!$B$15,L473,M473))))</f>
        <v>189</v>
      </c>
      <c r="R473" s="13" t="n">
        <f aca="false">IF(AND(ISNUMBER(O473),O473-P473&gt;=Q473),O473-P473,Q473)</f>
        <v>210.86</v>
      </c>
      <c r="S473" s="3" t="n">
        <f aca="false">IF(ISNUMBER(O473),R473/O473-1,"")</f>
        <v>-0.00472009817804209</v>
      </c>
      <c r="T473" s="13" t="n">
        <f aca="false">VLOOKUP(R473,Parámetros!$A$13:$C$16,3,TRUE())</f>
        <v>37</v>
      </c>
      <c r="U473" s="13" t="n">
        <f aca="false">IF(R473&gt;=Parámetros!$B$7,I473,0)</f>
        <v>0</v>
      </c>
      <c r="V473" s="13" t="n">
        <f aca="false">R473*(1-G473)-T473-U473</f>
        <v>144.3396</v>
      </c>
      <c r="W473" s="13" t="n">
        <f aca="false">V473-F473</f>
        <v>19.3796</v>
      </c>
      <c r="X473" s="2" t="s">
        <v>13649</v>
      </c>
      <c r="Y473" s="2"/>
      <c r="Z473" s="13" t="n">
        <v>173.5</v>
      </c>
      <c r="AA473" s="2" t="s">
        <v>13518</v>
      </c>
    </row>
    <row r="474" customFormat="false" ht="15" hidden="false" customHeight="false" outlineLevel="0" collapsed="false">
      <c r="A474" s="8" t="s">
        <v>5834</v>
      </c>
      <c r="B474" s="10" t="str">
        <f aca="false">'Layout Mercado Libre'!C474</f>
        <v>Sal de Uvas Picot Antiácido Efervescente 10 Sobres</v>
      </c>
      <c r="C474" s="10" t="str">
        <f aca="false">IFERROR(LEFT('Layout Mercado Libre'!E474,FIND(" &gt; ",'Layout Mercado Libre'!E474)-1),"")</f>
        <v>Salud y Equipamiento Médico</v>
      </c>
      <c r="D474" s="12" t="n">
        <v>40.63</v>
      </c>
      <c r="E474" s="13" t="n">
        <f aca="false">Parámetros!$B$5</f>
        <v>4</v>
      </c>
      <c r="F474" s="13" t="n">
        <f aca="false">D474+E474</f>
        <v>44.63</v>
      </c>
      <c r="G474" s="3" t="n">
        <f aca="false">IF(C474="",Parámetros!$B$9,IFERROR(VLOOKUP(C474,Parámetros!$A$20:$B$23,2,FALSE()),Parámetros!$B$9))</f>
        <v>0.14</v>
      </c>
      <c r="H474" s="14" t="n">
        <v>0.21</v>
      </c>
      <c r="I474" s="12" t="n">
        <v>75</v>
      </c>
      <c r="J474" s="13" t="n">
        <f aca="false">ROUNDUP((F474+Parámetros!$C$13)/(1-G474),0)</f>
        <v>81</v>
      </c>
      <c r="K474" s="13" t="n">
        <f aca="false">ROUNDUP((F474+Parámetros!$C$14)/(1-G474),0)</f>
        <v>87</v>
      </c>
      <c r="L474" s="13" t="n">
        <f aca="false">ROUNDUP((F474+Parámetros!$C$15)/(1-G474),0)</f>
        <v>95</v>
      </c>
      <c r="M474" s="13" t="n">
        <f aca="false">MAX(ROUNDUP((F474+I474)/(1-G474),0),Parámetros!$B$7)</f>
        <v>299</v>
      </c>
      <c r="N474" s="12" t="n">
        <v>82.04</v>
      </c>
      <c r="O474" s="12" t="n">
        <v>45.87</v>
      </c>
      <c r="P474" s="13" t="n">
        <f aca="false">Parámetros!$B$6</f>
        <v>1</v>
      </c>
      <c r="Q474" s="13" t="n">
        <f aca="false">IF(AND(ISNUMBER(O474),O474-P474&gt;=Parámetros!$B$7),M474,IF(J474&lt;Parámetros!$B$13,J474,IF(K474&lt;Parámetros!$B$14,K474,IF(L474&lt;Parámetros!$B$15,L474,M474))))</f>
        <v>81</v>
      </c>
      <c r="R474" s="13" t="n">
        <f aca="false">IF(AND(ISNUMBER(O474),O474-P474&gt;=Q474),O474-P474,Q474)</f>
        <v>81</v>
      </c>
      <c r="S474" s="3" t="n">
        <f aca="false">IF(ISNUMBER(O474),R474/O474-1,"")</f>
        <v>0.765860039241334</v>
      </c>
      <c r="T474" s="13" t="n">
        <f aca="false">VLOOKUP(R474,Parámetros!$A$13:$C$16,3,TRUE())</f>
        <v>25</v>
      </c>
      <c r="U474" s="13" t="n">
        <f aca="false">IF(R474&gt;=Parámetros!$B$7,I474,0)</f>
        <v>0</v>
      </c>
      <c r="V474" s="13" t="n">
        <f aca="false">R474*(1-G474)-T474-U474</f>
        <v>44.66</v>
      </c>
      <c r="W474" s="13" t="n">
        <f aca="false">V474-F474</f>
        <v>0.029999999999994</v>
      </c>
      <c r="X474" s="2" t="s">
        <v>13527</v>
      </c>
      <c r="Y474" s="2"/>
      <c r="Z474" s="13" t="n">
        <v>50.5</v>
      </c>
      <c r="AA474" s="2" t="s">
        <v>13523</v>
      </c>
    </row>
    <row r="475" customFormat="false" ht="15" hidden="false" customHeight="false" outlineLevel="0" collapsed="false">
      <c r="A475" s="8" t="s">
        <v>5848</v>
      </c>
      <c r="B475" s="10" t="str">
        <f aca="false">'Layout Mercado Libre'!C475</f>
        <v>Ferricol Hierro Aminoquelado Ácido Fólico 30 Tabletas</v>
      </c>
      <c r="C475" s="10" t="str">
        <f aca="false">IFERROR(LEFT('Layout Mercado Libre'!E475,FIND(" &gt; ",'Layout Mercado Libre'!E475)-1),"")</f>
        <v>Salud y Equipamiento Médico</v>
      </c>
      <c r="D475" s="12" t="n">
        <v>484.21</v>
      </c>
      <c r="E475" s="13" t="n">
        <f aca="false">Parámetros!$B$5</f>
        <v>4</v>
      </c>
      <c r="F475" s="13" t="n">
        <f aca="false">D475+E475</f>
        <v>488.21</v>
      </c>
      <c r="G475" s="3" t="n">
        <f aca="false">IF(C475="",Parámetros!$B$9,IFERROR(VLOOKUP(C475,Parámetros!$A$20:$B$23,2,FALSE()),Parámetros!$B$9))</f>
        <v>0.14</v>
      </c>
      <c r="H475" s="14" t="n">
        <v>0.19</v>
      </c>
      <c r="I475" s="12" t="n">
        <v>75</v>
      </c>
      <c r="J475" s="13" t="n">
        <f aca="false">ROUNDUP((F475+Parámetros!$C$13)/(1-G475),0)</f>
        <v>597</v>
      </c>
      <c r="K475" s="13" t="n">
        <f aca="false">ROUNDUP((F475+Parámetros!$C$14)/(1-G475),0)</f>
        <v>603</v>
      </c>
      <c r="L475" s="13" t="n">
        <f aca="false">ROUNDUP((F475+Parámetros!$C$15)/(1-G475),0)</f>
        <v>611</v>
      </c>
      <c r="M475" s="13" t="n">
        <f aca="false">MAX(ROUNDUP((F475+I475)/(1-G475),0),Parámetros!$B$7)</f>
        <v>655</v>
      </c>
      <c r="N475" s="12" t="n">
        <v>882.46</v>
      </c>
      <c r="O475" s="12" t="n">
        <v>839</v>
      </c>
      <c r="P475" s="13" t="n">
        <f aca="false">Parámetros!$B$6</f>
        <v>1</v>
      </c>
      <c r="Q475" s="13" t="n">
        <f aca="false">IF(AND(ISNUMBER(O475),O475-P475&gt;=Parámetros!$B$7),M475,IF(J475&lt;Parámetros!$B$13,J475,IF(K475&lt;Parámetros!$B$14,K475,IF(L475&lt;Parámetros!$B$15,L475,M475))))</f>
        <v>655</v>
      </c>
      <c r="R475" s="13" t="n">
        <f aca="false">IF(AND(ISNUMBER(O475),O475-P475&gt;=Q475),O475-P475,Q475)</f>
        <v>838</v>
      </c>
      <c r="S475" s="3" t="n">
        <f aca="false">IF(ISNUMBER(O475),R475/O475-1,"")</f>
        <v>-0.00119189511323003</v>
      </c>
      <c r="T475" s="13" t="n">
        <f aca="false">VLOOKUP(R475,Parámetros!$A$13:$C$16,3,TRUE())</f>
        <v>0</v>
      </c>
      <c r="U475" s="13" t="n">
        <f aca="false">IF(R475&gt;=Parámetros!$B$7,I475,0)</f>
        <v>75</v>
      </c>
      <c r="V475" s="13" t="n">
        <f aca="false">R475*(1-G475)-T475-U475</f>
        <v>645.68</v>
      </c>
      <c r="W475" s="13" t="n">
        <f aca="false">V475-F475</f>
        <v>157.47</v>
      </c>
      <c r="X475" s="2" t="s">
        <v>13501</v>
      </c>
      <c r="Y475" s="2"/>
      <c r="Z475" s="13" t="n">
        <v>599</v>
      </c>
      <c r="AA475" s="2" t="s">
        <v>13523</v>
      </c>
    </row>
    <row r="476" customFormat="false" ht="15" hidden="false" customHeight="false" outlineLevel="0" collapsed="false">
      <c r="A476" s="8" t="s">
        <v>5860</v>
      </c>
      <c r="B476" s="10" t="str">
        <f aca="false">'Layout Mercado Libre'!C476</f>
        <v>Clamoxin 12h Amoxicilina 875/125 mg 14 Tabletas</v>
      </c>
      <c r="C476" s="10" t="str">
        <f aca="false">IFERROR(LEFT('Layout Mercado Libre'!E476,FIND(" &gt; ",'Layout Mercado Libre'!E476)-1),"")</f>
        <v>Salud y Equipamiento Médico</v>
      </c>
      <c r="D476" s="12" t="n">
        <v>70.21</v>
      </c>
      <c r="E476" s="13" t="n">
        <f aca="false">Parámetros!$B$5</f>
        <v>4</v>
      </c>
      <c r="F476" s="13" t="n">
        <f aca="false">D476+E476</f>
        <v>74.21</v>
      </c>
      <c r="G476" s="3" t="n">
        <f aca="false">IF(C476="",Parámetros!$B$9,IFERROR(VLOOKUP(C476,Parámetros!$A$20:$B$23,2,FALSE()),Parámetros!$B$9))</f>
        <v>0.14</v>
      </c>
      <c r="H476" s="14" t="n">
        <v>0.15</v>
      </c>
      <c r="I476" s="12" t="n">
        <v>75</v>
      </c>
      <c r="J476" s="13" t="n">
        <f aca="false">ROUNDUP((F476+Parámetros!$C$13)/(1-G476),0)</f>
        <v>116</v>
      </c>
      <c r="K476" s="13" t="n">
        <f aca="false">ROUNDUP((F476+Parámetros!$C$14)/(1-G476),0)</f>
        <v>122</v>
      </c>
      <c r="L476" s="13" t="n">
        <f aca="false">ROUNDUP((F476+Parámetros!$C$15)/(1-G476),0)</f>
        <v>130</v>
      </c>
      <c r="M476" s="13" t="n">
        <f aca="false">MAX(ROUNDUP((F476+I476)/(1-G476),0),Parámetros!$B$7)</f>
        <v>299</v>
      </c>
      <c r="N476" s="12" t="n">
        <v>151.4</v>
      </c>
      <c r="O476" s="12" t="n">
        <v>180</v>
      </c>
      <c r="P476" s="13" t="n">
        <f aca="false">Parámetros!$B$6</f>
        <v>1</v>
      </c>
      <c r="Q476" s="13" t="n">
        <f aca="false">IF(AND(ISNUMBER(O476),O476-P476&gt;=Parámetros!$B$7),M476,IF(J476&lt;Parámetros!$B$13,J476,IF(K476&lt;Parámetros!$B$14,K476,IF(L476&lt;Parámetros!$B$15,L476,M476))))</f>
        <v>122</v>
      </c>
      <c r="R476" s="13" t="n">
        <f aca="false">IF(AND(ISNUMBER(O476),O476-P476&gt;=Q476),O476-P476,Q476)</f>
        <v>179</v>
      </c>
      <c r="S476" s="3" t="n">
        <f aca="false">IF(ISNUMBER(O476),R476/O476-1,"")</f>
        <v>-0.00555555555555554</v>
      </c>
      <c r="T476" s="13" t="n">
        <f aca="false">VLOOKUP(R476,Parámetros!$A$13:$C$16,3,TRUE())</f>
        <v>37</v>
      </c>
      <c r="U476" s="13" t="n">
        <f aca="false">IF(R476&gt;=Parámetros!$B$7,I476,0)</f>
        <v>0</v>
      </c>
      <c r="V476" s="13" t="n">
        <f aca="false">R476*(1-G476)-T476-U476</f>
        <v>116.94</v>
      </c>
      <c r="W476" s="13" t="n">
        <f aca="false">V476-F476</f>
        <v>42.73</v>
      </c>
      <c r="X476" s="2" t="s">
        <v>13554</v>
      </c>
      <c r="Y476" s="2"/>
      <c r="Z476" s="13"/>
      <c r="AA476" s="2"/>
    </row>
    <row r="477" customFormat="false" ht="15" hidden="false" customHeight="false" outlineLevel="0" collapsed="false">
      <c r="A477" s="8" t="s">
        <v>5870</v>
      </c>
      <c r="B477" s="10" t="str">
        <f aca="false">'Layout Mercado Libre'!C477</f>
        <v>Graneodin F Flurbiprofeno 8.75 mg Miel Limón 16 Pastillas</v>
      </c>
      <c r="C477" s="10" t="str">
        <f aca="false">IFERROR(LEFT('Layout Mercado Libre'!E477,FIND(" &gt; ",'Layout Mercado Libre'!E477)-1),"")</f>
        <v>Salud y Equipamiento Médico</v>
      </c>
      <c r="D477" s="12" t="n">
        <v>124.8</v>
      </c>
      <c r="E477" s="13" t="n">
        <f aca="false">Parámetros!$B$5</f>
        <v>4</v>
      </c>
      <c r="F477" s="13" t="n">
        <f aca="false">D477+E477</f>
        <v>128.8</v>
      </c>
      <c r="G477" s="3" t="n">
        <f aca="false">IF(C477="",Parámetros!$B$9,IFERROR(VLOOKUP(C477,Parámetros!$A$20:$B$23,2,FALSE()),Parámetros!$B$9))</f>
        <v>0.14</v>
      </c>
      <c r="H477" s="14" t="n">
        <v>0.16</v>
      </c>
      <c r="I477" s="12" t="n">
        <v>75</v>
      </c>
      <c r="J477" s="13" t="n">
        <f aca="false">ROUNDUP((F477+Parámetros!$C$13)/(1-G477),0)</f>
        <v>179</v>
      </c>
      <c r="K477" s="13" t="n">
        <f aca="false">ROUNDUP((F477+Parámetros!$C$14)/(1-G477),0)</f>
        <v>185</v>
      </c>
      <c r="L477" s="13" t="n">
        <f aca="false">ROUNDUP((F477+Parámetros!$C$15)/(1-G477),0)</f>
        <v>193</v>
      </c>
      <c r="M477" s="13" t="n">
        <f aca="false">MAX(ROUNDUP((F477+I477)/(1-G477),0),Parámetros!$B$7)</f>
        <v>299</v>
      </c>
      <c r="N477" s="12" t="n">
        <v>209.42</v>
      </c>
      <c r="O477" s="12" t="n">
        <v>183.33</v>
      </c>
      <c r="P477" s="13" t="n">
        <f aca="false">Parámetros!$B$6</f>
        <v>1</v>
      </c>
      <c r="Q477" s="13" t="n">
        <f aca="false">IF(AND(ISNUMBER(O477),O477-P477&gt;=Parámetros!$B$7),M477,IF(J477&lt;Parámetros!$B$13,J477,IF(K477&lt;Parámetros!$B$14,K477,IF(L477&lt;Parámetros!$B$15,L477,M477))))</f>
        <v>193</v>
      </c>
      <c r="R477" s="13" t="n">
        <f aca="false">IF(AND(ISNUMBER(O477),O477-P477&gt;=Q477),O477-P477,Q477)</f>
        <v>193</v>
      </c>
      <c r="S477" s="3" t="n">
        <f aca="false">IF(ISNUMBER(O477),R477/O477-1,"")</f>
        <v>0.0527464135711557</v>
      </c>
      <c r="T477" s="13" t="n">
        <f aca="false">VLOOKUP(R477,Parámetros!$A$13:$C$16,3,TRUE())</f>
        <v>37</v>
      </c>
      <c r="U477" s="13" t="n">
        <f aca="false">IF(R477&gt;=Parámetros!$B$7,I477,0)</f>
        <v>0</v>
      </c>
      <c r="V477" s="13" t="n">
        <f aca="false">R477*(1-G477)-T477-U477</f>
        <v>128.98</v>
      </c>
      <c r="W477" s="13" t="n">
        <f aca="false">V477-F477</f>
        <v>0.179999999999978</v>
      </c>
      <c r="X477" s="2" t="s">
        <v>13693</v>
      </c>
      <c r="Y477" s="2"/>
      <c r="Z477" s="13" t="n">
        <v>170</v>
      </c>
      <c r="AA477" s="2" t="s">
        <v>13504</v>
      </c>
    </row>
    <row r="478" customFormat="false" ht="15" hidden="false" customHeight="false" outlineLevel="0" collapsed="false">
      <c r="A478" s="8" t="s">
        <v>5885</v>
      </c>
      <c r="B478" s="10" t="str">
        <f aca="false">'Layout Mercado Libre'!C478</f>
        <v>Amoxil Amoxicilina 500 mg 12 Cápsulas</v>
      </c>
      <c r="C478" s="10" t="str">
        <f aca="false">IFERROR(LEFT('Layout Mercado Libre'!E478,FIND(" &gt; ",'Layout Mercado Libre'!E478)-1),"")</f>
        <v>Salud y Equipamiento Médico</v>
      </c>
      <c r="D478" s="12" t="n">
        <v>169.84</v>
      </c>
      <c r="E478" s="13" t="n">
        <f aca="false">Parámetros!$B$5</f>
        <v>4</v>
      </c>
      <c r="F478" s="13" t="n">
        <f aca="false">D478+E478</f>
        <v>173.84</v>
      </c>
      <c r="G478" s="3" t="n">
        <f aca="false">IF(C478="",Parámetros!$B$9,IFERROR(VLOOKUP(C478,Parámetros!$A$20:$B$23,2,FALSE()),Parámetros!$B$9))</f>
        <v>0.14</v>
      </c>
      <c r="H478" s="14" t="n">
        <v>0.15</v>
      </c>
      <c r="I478" s="12" t="n">
        <v>75</v>
      </c>
      <c r="J478" s="13" t="n">
        <f aca="false">ROUNDUP((F478+Parámetros!$C$13)/(1-G478),0)</f>
        <v>232</v>
      </c>
      <c r="K478" s="13" t="n">
        <f aca="false">ROUNDUP((F478+Parámetros!$C$14)/(1-G478),0)</f>
        <v>238</v>
      </c>
      <c r="L478" s="13" t="n">
        <f aca="false">ROUNDUP((F478+Parámetros!$C$15)/(1-G478),0)</f>
        <v>246</v>
      </c>
      <c r="M478" s="13" t="n">
        <f aca="false">MAX(ROUNDUP((F478+I478)/(1-G478),0),Parámetros!$B$7)</f>
        <v>299</v>
      </c>
      <c r="N478" s="12" t="n">
        <v>477.01</v>
      </c>
      <c r="O478" s="12" t="n">
        <v>580.02</v>
      </c>
      <c r="P478" s="13" t="n">
        <f aca="false">Parámetros!$B$6</f>
        <v>1</v>
      </c>
      <c r="Q478" s="13" t="n">
        <f aca="false">IF(AND(ISNUMBER(O478),O478-P478&gt;=Parámetros!$B$7),M478,IF(J478&lt;Parámetros!$B$13,J478,IF(K478&lt;Parámetros!$B$14,K478,IF(L478&lt;Parámetros!$B$15,L478,M478))))</f>
        <v>299</v>
      </c>
      <c r="R478" s="13" t="n">
        <f aca="false">IF(AND(ISNUMBER(O478),O478-P478&gt;=Q478),O478-P478,Q478)</f>
        <v>579.02</v>
      </c>
      <c r="S478" s="3" t="n">
        <f aca="false">IF(ISNUMBER(O478),R478/O478-1,"")</f>
        <v>-0.0017240784800524</v>
      </c>
      <c r="T478" s="13" t="n">
        <f aca="false">VLOOKUP(R478,Parámetros!$A$13:$C$16,3,TRUE())</f>
        <v>0</v>
      </c>
      <c r="U478" s="13" t="n">
        <f aca="false">IF(R478&gt;=Parámetros!$B$7,I478,0)</f>
        <v>75</v>
      </c>
      <c r="V478" s="13" t="n">
        <f aca="false">R478*(1-G478)-T478-U478</f>
        <v>422.9572</v>
      </c>
      <c r="W478" s="13" t="n">
        <f aca="false">V478-F478</f>
        <v>249.1172</v>
      </c>
      <c r="X478" s="2" t="s">
        <v>13545</v>
      </c>
      <c r="Y478" s="2"/>
      <c r="Z478" s="13" t="n">
        <v>293</v>
      </c>
      <c r="AA478" s="2" t="s">
        <v>13504</v>
      </c>
    </row>
    <row r="479" customFormat="false" ht="15" hidden="false" customHeight="false" outlineLevel="0" collapsed="false">
      <c r="A479" s="8" t="s">
        <v>5894</v>
      </c>
      <c r="B479" s="10" t="str">
        <f aca="false">'Layout Mercado Libre'!C479</f>
        <v>Tabcin 500 mg Efervescente Antigripal 12 Tabletas</v>
      </c>
      <c r="C479" s="10" t="str">
        <f aca="false">IFERROR(LEFT('Layout Mercado Libre'!E479,FIND(" &gt; ",'Layout Mercado Libre'!E479)-1),"")</f>
        <v>Salud y Equipamiento Médico</v>
      </c>
      <c r="D479" s="12" t="n">
        <v>46.01</v>
      </c>
      <c r="E479" s="13" t="n">
        <f aca="false">Parámetros!$B$5</f>
        <v>4</v>
      </c>
      <c r="F479" s="13" t="n">
        <f aca="false">D479+E479</f>
        <v>50.01</v>
      </c>
      <c r="G479" s="3" t="n">
        <f aca="false">IF(C479="",Parámetros!$B$9,IFERROR(VLOOKUP(C479,Parámetros!$A$20:$B$23,2,FALSE()),Parámetros!$B$9))</f>
        <v>0.14</v>
      </c>
      <c r="H479" s="14" t="n">
        <v>0.15</v>
      </c>
      <c r="I479" s="12" t="n">
        <v>75</v>
      </c>
      <c r="J479" s="13" t="n">
        <f aca="false">ROUNDUP((F479+Parámetros!$C$13)/(1-G479),0)</f>
        <v>88</v>
      </c>
      <c r="K479" s="13" t="n">
        <f aca="false">ROUNDUP((F479+Parámetros!$C$14)/(1-G479),0)</f>
        <v>94</v>
      </c>
      <c r="L479" s="13" t="n">
        <f aca="false">ROUNDUP((F479+Parámetros!$C$15)/(1-G479),0)</f>
        <v>102</v>
      </c>
      <c r="M479" s="13" t="n">
        <f aca="false">MAX(ROUNDUP((F479+I479)/(1-G479),0),Parámetros!$B$7)</f>
        <v>299</v>
      </c>
      <c r="N479" s="12" t="n">
        <v>85.2</v>
      </c>
      <c r="O479" s="12" t="n">
        <v>53.2</v>
      </c>
      <c r="P479" s="13" t="n">
        <f aca="false">Parámetros!$B$6</f>
        <v>1</v>
      </c>
      <c r="Q479" s="13" t="n">
        <f aca="false">IF(AND(ISNUMBER(O479),O479-P479&gt;=Parámetros!$B$7),M479,IF(J479&lt;Parámetros!$B$13,J479,IF(K479&lt;Parámetros!$B$14,K479,IF(L479&lt;Parámetros!$B$15,L479,M479))))</f>
        <v>88</v>
      </c>
      <c r="R479" s="13" t="n">
        <f aca="false">IF(AND(ISNUMBER(O479),O479-P479&gt;=Q479),O479-P479,Q479)</f>
        <v>88</v>
      </c>
      <c r="S479" s="3" t="n">
        <f aca="false">IF(ISNUMBER(O479),R479/O479-1,"")</f>
        <v>0.654135338345865</v>
      </c>
      <c r="T479" s="13" t="n">
        <f aca="false">VLOOKUP(R479,Parámetros!$A$13:$C$16,3,TRUE())</f>
        <v>25</v>
      </c>
      <c r="U479" s="13" t="n">
        <f aca="false">IF(R479&gt;=Parámetros!$B$7,I479,0)</f>
        <v>0</v>
      </c>
      <c r="V479" s="13" t="n">
        <f aca="false">R479*(1-G479)-T479-U479</f>
        <v>50.68</v>
      </c>
      <c r="W479" s="13" t="n">
        <f aca="false">V479-F479</f>
        <v>0.669999999999995</v>
      </c>
      <c r="X479" s="2" t="s">
        <v>13536</v>
      </c>
      <c r="Y479" s="2"/>
      <c r="Z479" s="13" t="n">
        <v>54</v>
      </c>
      <c r="AA479" s="2" t="s">
        <v>13507</v>
      </c>
    </row>
    <row r="480" customFormat="false" ht="15" hidden="false" customHeight="false" outlineLevel="0" collapsed="false">
      <c r="A480" s="8" t="s">
        <v>5905</v>
      </c>
      <c r="B480" s="10" t="str">
        <f aca="false">'Layout Mercado Libre'!C480</f>
        <v>Afrin No Drip Congestión Severa Oximetazolina 15 ml</v>
      </c>
      <c r="C480" s="10" t="str">
        <f aca="false">IFERROR(LEFT('Layout Mercado Libre'!E480,FIND(" &gt; ",'Layout Mercado Libre'!E480)-1),"")</f>
        <v>Salud y Equipamiento Médico</v>
      </c>
      <c r="D480" s="12" t="n">
        <v>115.52</v>
      </c>
      <c r="E480" s="13" t="n">
        <f aca="false">Parámetros!$B$5</f>
        <v>4</v>
      </c>
      <c r="F480" s="13" t="n">
        <f aca="false">D480+E480</f>
        <v>119.52</v>
      </c>
      <c r="G480" s="3" t="n">
        <f aca="false">IF(C480="",Parámetros!$B$9,IFERROR(VLOOKUP(C480,Parámetros!$A$20:$B$23,2,FALSE()),Parámetros!$B$9))</f>
        <v>0.14</v>
      </c>
      <c r="H480" s="14" t="n">
        <v>0.07</v>
      </c>
      <c r="I480" s="12" t="n">
        <v>75</v>
      </c>
      <c r="J480" s="13" t="n">
        <f aca="false">ROUNDUP((F480+Parámetros!$C$13)/(1-G480),0)</f>
        <v>169</v>
      </c>
      <c r="K480" s="13" t="n">
        <f aca="false">ROUNDUP((F480+Parámetros!$C$14)/(1-G480),0)</f>
        <v>174</v>
      </c>
      <c r="L480" s="13" t="n">
        <f aca="false">ROUNDUP((F480+Parámetros!$C$15)/(1-G480),0)</f>
        <v>182</v>
      </c>
      <c r="M480" s="13" t="n">
        <f aca="false">MAX(ROUNDUP((F480+I480)/(1-G480),0),Parámetros!$B$7)</f>
        <v>299</v>
      </c>
      <c r="N480" s="12" t="n">
        <v>192.77</v>
      </c>
      <c r="O480" s="12" t="n">
        <v>115.05</v>
      </c>
      <c r="P480" s="13" t="n">
        <f aca="false">Parámetros!$B$6</f>
        <v>1</v>
      </c>
      <c r="Q480" s="13" t="n">
        <f aca="false">IF(AND(ISNUMBER(O480),O480-P480&gt;=Parámetros!$B$7),M480,IF(J480&lt;Parámetros!$B$13,J480,IF(K480&lt;Parámetros!$B$14,K480,IF(L480&lt;Parámetros!$B$15,L480,M480))))</f>
        <v>182</v>
      </c>
      <c r="R480" s="13" t="n">
        <f aca="false">IF(AND(ISNUMBER(O480),O480-P480&gt;=Q480),O480-P480,Q480)</f>
        <v>182</v>
      </c>
      <c r="S480" s="3" t="n">
        <f aca="false">IF(ISNUMBER(O480),R480/O480-1,"")</f>
        <v>0.581920903954802</v>
      </c>
      <c r="T480" s="13" t="n">
        <f aca="false">VLOOKUP(R480,Parámetros!$A$13:$C$16,3,TRUE())</f>
        <v>37</v>
      </c>
      <c r="U480" s="13" t="n">
        <f aca="false">IF(R480&gt;=Parámetros!$B$7,I480,0)</f>
        <v>0</v>
      </c>
      <c r="V480" s="13" t="n">
        <f aca="false">R480*(1-G480)-T480-U480</f>
        <v>119.52</v>
      </c>
      <c r="W480" s="13" t="n">
        <f aca="false">V480-F480</f>
        <v>0</v>
      </c>
      <c r="X480" s="2" t="s">
        <v>13569</v>
      </c>
      <c r="Y480" s="2"/>
      <c r="Z480" s="13" t="n">
        <v>146</v>
      </c>
      <c r="AA480" s="2" t="s">
        <v>13504</v>
      </c>
    </row>
    <row r="481" customFormat="false" ht="15" hidden="false" customHeight="false" outlineLevel="0" collapsed="false">
      <c r="A481" s="8" t="s">
        <v>5917</v>
      </c>
      <c r="B481" s="10" t="str">
        <f aca="false">'Layout Mercado Libre'!C481</f>
        <v>Adel Claritromicina 500 mg 10 Tabletas</v>
      </c>
      <c r="C481" s="10" t="str">
        <f aca="false">IFERROR(LEFT('Layout Mercado Libre'!E481,FIND(" &gt; ",'Layout Mercado Libre'!E481)-1),"")</f>
        <v>Salud y Equipamiento Médico</v>
      </c>
      <c r="D481" s="12" t="n">
        <v>634.4</v>
      </c>
      <c r="E481" s="13" t="n">
        <f aca="false">Parámetros!$B$5</f>
        <v>4</v>
      </c>
      <c r="F481" s="13" t="n">
        <f aca="false">D481+E481</f>
        <v>638.4</v>
      </c>
      <c r="G481" s="3" t="n">
        <f aca="false">IF(C481="",Parámetros!$B$9,IFERROR(VLOOKUP(C481,Parámetros!$A$20:$B$23,2,FALSE()),Parámetros!$B$9))</f>
        <v>0.14</v>
      </c>
      <c r="H481" s="14" t="n">
        <v>0.14</v>
      </c>
      <c r="I481" s="12" t="n">
        <v>75</v>
      </c>
      <c r="J481" s="13" t="n">
        <f aca="false">ROUNDUP((F481+Parámetros!$C$13)/(1-G481),0)</f>
        <v>772</v>
      </c>
      <c r="K481" s="13" t="n">
        <f aca="false">ROUNDUP((F481+Parámetros!$C$14)/(1-G481),0)</f>
        <v>778</v>
      </c>
      <c r="L481" s="13" t="n">
        <f aca="false">ROUNDUP((F481+Parámetros!$C$15)/(1-G481),0)</f>
        <v>786</v>
      </c>
      <c r="M481" s="13" t="n">
        <f aca="false">MAX(ROUNDUP((F481+I481)/(1-G481),0),Parámetros!$B$7)</f>
        <v>830</v>
      </c>
      <c r="N481" s="12" t="n">
        <v>1159.13</v>
      </c>
      <c r="O481" s="12" t="n">
        <v>1027</v>
      </c>
      <c r="P481" s="13" t="n">
        <f aca="false">Parámetros!$B$6</f>
        <v>1</v>
      </c>
      <c r="Q481" s="13" t="n">
        <f aca="false">IF(AND(ISNUMBER(O481),O481-P481&gt;=Parámetros!$B$7),M481,IF(J481&lt;Parámetros!$B$13,J481,IF(K481&lt;Parámetros!$B$14,K481,IF(L481&lt;Parámetros!$B$15,L481,M481))))</f>
        <v>830</v>
      </c>
      <c r="R481" s="13" t="n">
        <f aca="false">IF(AND(ISNUMBER(O481),O481-P481&gt;=Q481),O481-P481,Q481)</f>
        <v>1026</v>
      </c>
      <c r="S481" s="3" t="n">
        <f aca="false">IF(ISNUMBER(O481),R481/O481-1,"")</f>
        <v>-0.000973709834469316</v>
      </c>
      <c r="T481" s="13" t="n">
        <f aca="false">VLOOKUP(R481,Parámetros!$A$13:$C$16,3,TRUE())</f>
        <v>0</v>
      </c>
      <c r="U481" s="13" t="n">
        <f aca="false">IF(R481&gt;=Parámetros!$B$7,I481,0)</f>
        <v>75</v>
      </c>
      <c r="V481" s="13" t="n">
        <f aca="false">R481*(1-G481)-T481-U481</f>
        <v>807.36</v>
      </c>
      <c r="W481" s="13" t="n">
        <f aca="false">V481-F481</f>
        <v>168.96</v>
      </c>
      <c r="X481" s="2" t="s">
        <v>13533</v>
      </c>
      <c r="Y481" s="2"/>
      <c r="Z481" s="13" t="n">
        <v>775</v>
      </c>
      <c r="AA481" s="2" t="s">
        <v>13519</v>
      </c>
    </row>
    <row r="482" customFormat="false" ht="15" hidden="false" customHeight="false" outlineLevel="0" collapsed="false">
      <c r="A482" s="8" t="s">
        <v>5926</v>
      </c>
      <c r="B482" s="10" t="str">
        <f aca="false">'Layout Mercado Libre'!C482</f>
        <v>Jarsix Loratadina Betametasona Solución 100/5 mg 60 ml</v>
      </c>
      <c r="C482" s="10" t="str">
        <f aca="false">IFERROR(LEFT('Layout Mercado Libre'!E482,FIND(" &gt; ",'Layout Mercado Libre'!E482)-1),"")</f>
        <v>Salud y Equipamiento Médico</v>
      </c>
      <c r="D482" s="12" t="n">
        <v>359.9</v>
      </c>
      <c r="E482" s="13" t="n">
        <f aca="false">Parámetros!$B$5</f>
        <v>4</v>
      </c>
      <c r="F482" s="13" t="n">
        <f aca="false">D482+E482</f>
        <v>363.9</v>
      </c>
      <c r="G482" s="3" t="n">
        <f aca="false">IF(C482="",Parámetros!$B$9,IFERROR(VLOOKUP(C482,Parámetros!$A$20:$B$23,2,FALSE()),Parámetros!$B$9))</f>
        <v>0.14</v>
      </c>
      <c r="H482" s="14" t="n">
        <v>0.12</v>
      </c>
      <c r="I482" s="12" t="n">
        <v>75</v>
      </c>
      <c r="J482" s="13" t="n">
        <f aca="false">ROUNDUP((F482+Parámetros!$C$13)/(1-G482),0)</f>
        <v>453</v>
      </c>
      <c r="K482" s="13" t="n">
        <f aca="false">ROUNDUP((F482+Parámetros!$C$14)/(1-G482),0)</f>
        <v>459</v>
      </c>
      <c r="L482" s="13" t="n">
        <f aca="false">ROUNDUP((F482+Parámetros!$C$15)/(1-G482),0)</f>
        <v>467</v>
      </c>
      <c r="M482" s="13" t="n">
        <f aca="false">MAX(ROUNDUP((F482+I482)/(1-G482),0),Parámetros!$B$7)</f>
        <v>511</v>
      </c>
      <c r="N482" s="12" t="n">
        <v>609.56</v>
      </c>
      <c r="O482" s="12" t="n">
        <v>573.21</v>
      </c>
      <c r="P482" s="13" t="n">
        <f aca="false">Parámetros!$B$6</f>
        <v>1</v>
      </c>
      <c r="Q482" s="13" t="n">
        <f aca="false">IF(AND(ISNUMBER(O482),O482-P482&gt;=Parámetros!$B$7),M482,IF(J482&lt;Parámetros!$B$13,J482,IF(K482&lt;Parámetros!$B$14,K482,IF(L482&lt;Parámetros!$B$15,L482,M482))))</f>
        <v>511</v>
      </c>
      <c r="R482" s="13" t="n">
        <f aca="false">IF(AND(ISNUMBER(O482),O482-P482&gt;=Q482),O482-P482,Q482)</f>
        <v>572.21</v>
      </c>
      <c r="S482" s="3" t="n">
        <f aca="false">IF(ISNUMBER(O482),R482/O482-1,"")</f>
        <v>-0.00174456133005352</v>
      </c>
      <c r="T482" s="13" t="n">
        <f aca="false">VLOOKUP(R482,Parámetros!$A$13:$C$16,3,TRUE())</f>
        <v>0</v>
      </c>
      <c r="U482" s="13" t="n">
        <f aca="false">IF(R482&gt;=Parámetros!$B$7,I482,0)</f>
        <v>75</v>
      </c>
      <c r="V482" s="13" t="n">
        <f aca="false">R482*(1-G482)-T482-U482</f>
        <v>417.1006</v>
      </c>
      <c r="W482" s="13" t="n">
        <f aca="false">V482-F482</f>
        <v>53.2006000000001</v>
      </c>
      <c r="X482" s="2" t="s">
        <v>13598</v>
      </c>
      <c r="Y482" s="2"/>
      <c r="Z482" s="13" t="n">
        <v>406</v>
      </c>
      <c r="AA482" s="2" t="s">
        <v>13523</v>
      </c>
    </row>
    <row r="483" customFormat="false" ht="15" hidden="false" customHeight="false" outlineLevel="0" collapsed="false">
      <c r="A483" s="8" t="s">
        <v>5938</v>
      </c>
      <c r="B483" s="10" t="str">
        <f aca="false">'Layout Mercado Libre'!C483</f>
        <v>Postinor Unidosis Levonorgestrel 1.5 mg 1 Tableta</v>
      </c>
      <c r="C483" s="10" t="str">
        <f aca="false">IFERROR(LEFT('Layout Mercado Libre'!E483,FIND(" &gt; ",'Layout Mercado Libre'!E483)-1),"")</f>
        <v>Salud y Equipamiento Médico</v>
      </c>
      <c r="D483" s="12" t="n">
        <v>37.5</v>
      </c>
      <c r="E483" s="13" t="n">
        <f aca="false">Parámetros!$B$5</f>
        <v>4</v>
      </c>
      <c r="F483" s="13" t="n">
        <f aca="false">D483+E483</f>
        <v>41.5</v>
      </c>
      <c r="G483" s="3" t="n">
        <f aca="false">IF(C483="",Parámetros!$B$9,IFERROR(VLOOKUP(C483,Parámetros!$A$20:$B$23,2,FALSE()),Parámetros!$B$9))</f>
        <v>0.14</v>
      </c>
      <c r="H483" s="14" t="n">
        <v>0.12</v>
      </c>
      <c r="I483" s="12" t="n">
        <v>75</v>
      </c>
      <c r="J483" s="13" t="n">
        <f aca="false">ROUNDUP((F483+Parámetros!$C$13)/(1-G483),0)</f>
        <v>78</v>
      </c>
      <c r="K483" s="13" t="n">
        <f aca="false">ROUNDUP((F483+Parámetros!$C$14)/(1-G483),0)</f>
        <v>84</v>
      </c>
      <c r="L483" s="13" t="n">
        <f aca="false">ROUNDUP((F483+Parámetros!$C$15)/(1-G483),0)</f>
        <v>92</v>
      </c>
      <c r="M483" s="13" t="n">
        <f aca="false">MAX(ROUNDUP((F483+I483)/(1-G483),0),Parámetros!$B$7)</f>
        <v>299</v>
      </c>
      <c r="N483" s="12" t="n">
        <v>178.94</v>
      </c>
      <c r="O483" s="12" t="n">
        <v>227.88</v>
      </c>
      <c r="P483" s="13" t="n">
        <f aca="false">Parámetros!$B$6</f>
        <v>1</v>
      </c>
      <c r="Q483" s="13" t="n">
        <f aca="false">IF(AND(ISNUMBER(O483),O483-P483&gt;=Parámetros!$B$7),M483,IF(J483&lt;Parámetros!$B$13,J483,IF(K483&lt;Parámetros!$B$14,K483,IF(L483&lt;Parámetros!$B$15,L483,M483))))</f>
        <v>78</v>
      </c>
      <c r="R483" s="13" t="n">
        <f aca="false">IF(AND(ISNUMBER(O483),O483-P483&gt;=Q483),O483-P483,Q483)</f>
        <v>226.88</v>
      </c>
      <c r="S483" s="3" t="n">
        <f aca="false">IF(ISNUMBER(O483),R483/O483-1,"")</f>
        <v>-0.00438827453045465</v>
      </c>
      <c r="T483" s="13" t="n">
        <f aca="false">VLOOKUP(R483,Parámetros!$A$13:$C$16,3,TRUE())</f>
        <v>37</v>
      </c>
      <c r="U483" s="13" t="n">
        <f aca="false">IF(R483&gt;=Parámetros!$B$7,I483,0)</f>
        <v>0</v>
      </c>
      <c r="V483" s="13" t="n">
        <f aca="false">R483*(1-G483)-T483-U483</f>
        <v>158.1168</v>
      </c>
      <c r="W483" s="13" t="n">
        <f aca="false">V483-F483</f>
        <v>116.6168</v>
      </c>
      <c r="X483" s="2" t="s">
        <v>13646</v>
      </c>
      <c r="Y483" s="2"/>
      <c r="Z483" s="13" t="n">
        <v>140</v>
      </c>
      <c r="AA483" s="2" t="s">
        <v>13586</v>
      </c>
    </row>
    <row r="484" customFormat="false" ht="15" hidden="false" customHeight="false" outlineLevel="0" collapsed="false">
      <c r="A484" s="8" t="s">
        <v>5948</v>
      </c>
      <c r="B484" s="10" t="str">
        <f aca="false">'Layout Mercado Libre'!C484</f>
        <v>Herklin Clásico Shampoo Anti Piojos Fenotrina 0.2% 60 ml</v>
      </c>
      <c r="C484" s="10" t="str">
        <f aca="false">IFERROR(LEFT('Layout Mercado Libre'!E484,FIND(" &gt; ",'Layout Mercado Libre'!E484)-1),"")</f>
        <v>Salud y Equipamiento Médico</v>
      </c>
      <c r="D484" s="12" t="n">
        <v>77.55</v>
      </c>
      <c r="E484" s="13" t="n">
        <f aca="false">Parámetros!$B$5</f>
        <v>4</v>
      </c>
      <c r="F484" s="13" t="n">
        <f aca="false">D484+E484</f>
        <v>81.55</v>
      </c>
      <c r="G484" s="3" t="n">
        <f aca="false">IF(C484="",Parámetros!$B$9,IFERROR(VLOOKUP(C484,Parámetros!$A$20:$B$23,2,FALSE()),Parámetros!$B$9))</f>
        <v>0.14</v>
      </c>
      <c r="H484" s="14" t="n">
        <v>0.12</v>
      </c>
      <c r="I484" s="12" t="n">
        <v>75</v>
      </c>
      <c r="J484" s="13" t="n">
        <f aca="false">ROUNDUP((F484+Parámetros!$C$13)/(1-G484),0)</f>
        <v>124</v>
      </c>
      <c r="K484" s="13" t="n">
        <f aca="false">ROUNDUP((F484+Parámetros!$C$14)/(1-G484),0)</f>
        <v>130</v>
      </c>
      <c r="L484" s="13" t="n">
        <f aca="false">ROUNDUP((F484+Parámetros!$C$15)/(1-G484),0)</f>
        <v>138</v>
      </c>
      <c r="M484" s="13" t="n">
        <f aca="false">MAX(ROUNDUP((F484+I484)/(1-G484),0),Parámetros!$B$7)</f>
        <v>299</v>
      </c>
      <c r="N484" s="12" t="n">
        <v>116.89</v>
      </c>
      <c r="O484" s="12" t="n">
        <v>92.66</v>
      </c>
      <c r="P484" s="13" t="n">
        <f aca="false">Parámetros!$B$6</f>
        <v>1</v>
      </c>
      <c r="Q484" s="13" t="n">
        <f aca="false">IF(AND(ISNUMBER(O484),O484-P484&gt;=Parámetros!$B$7),M484,IF(J484&lt;Parámetros!$B$13,J484,IF(K484&lt;Parámetros!$B$14,K484,IF(L484&lt;Parámetros!$B$15,L484,M484))))</f>
        <v>130</v>
      </c>
      <c r="R484" s="13" t="n">
        <f aca="false">IF(AND(ISNUMBER(O484),O484-P484&gt;=Q484),O484-P484,Q484)</f>
        <v>130</v>
      </c>
      <c r="S484" s="3" t="n">
        <f aca="false">IF(ISNUMBER(O484),R484/O484-1,"")</f>
        <v>0.402978631556227</v>
      </c>
      <c r="T484" s="13" t="n">
        <f aca="false">VLOOKUP(R484,Parámetros!$A$13:$C$16,3,TRUE())</f>
        <v>30</v>
      </c>
      <c r="U484" s="13" t="n">
        <f aca="false">IF(R484&gt;=Parámetros!$B$7,I484,0)</f>
        <v>0</v>
      </c>
      <c r="V484" s="13" t="n">
        <f aca="false">R484*(1-G484)-T484-U484</f>
        <v>81.8</v>
      </c>
      <c r="W484" s="13" t="n">
        <f aca="false">V484-F484</f>
        <v>0.25</v>
      </c>
      <c r="X484" s="2" t="s">
        <v>13598</v>
      </c>
      <c r="Y484" s="2"/>
      <c r="Z484" s="13" t="n">
        <v>102.6</v>
      </c>
      <c r="AA484" s="2" t="s">
        <v>13523</v>
      </c>
    </row>
    <row r="485" customFormat="false" ht="15" hidden="false" customHeight="false" outlineLevel="0" collapsed="false">
      <c r="A485" s="8" t="s">
        <v>5962</v>
      </c>
      <c r="B485" s="10" t="str">
        <f aca="false">'Layout Mercado Libre'!C485</f>
        <v>Stadium Dexketoprofeno 25 mg 10 Tabletas</v>
      </c>
      <c r="C485" s="10" t="str">
        <f aca="false">IFERROR(LEFT('Layout Mercado Libre'!E485,FIND(" &gt; ",'Layout Mercado Libre'!E485)-1),"")</f>
        <v>Salud y Equipamiento Médico</v>
      </c>
      <c r="D485" s="12" t="n">
        <v>379</v>
      </c>
      <c r="E485" s="13" t="n">
        <f aca="false">Parámetros!$B$5</f>
        <v>4</v>
      </c>
      <c r="F485" s="13" t="n">
        <f aca="false">D485+E485</f>
        <v>383</v>
      </c>
      <c r="G485" s="3" t="n">
        <f aca="false">IF(C485="",Parámetros!$B$9,IFERROR(VLOOKUP(C485,Parámetros!$A$20:$B$23,2,FALSE()),Parámetros!$B$9))</f>
        <v>0.14</v>
      </c>
      <c r="H485" s="14" t="n">
        <v>0.14</v>
      </c>
      <c r="I485" s="12" t="n">
        <v>75</v>
      </c>
      <c r="J485" s="13" t="n">
        <f aca="false">ROUNDUP((F485+Parámetros!$C$13)/(1-G485),0)</f>
        <v>475</v>
      </c>
      <c r="K485" s="13" t="n">
        <f aca="false">ROUNDUP((F485+Parámetros!$C$14)/(1-G485),0)</f>
        <v>481</v>
      </c>
      <c r="L485" s="13" t="n">
        <f aca="false">ROUNDUP((F485+Parámetros!$C$15)/(1-G485),0)</f>
        <v>489</v>
      </c>
      <c r="M485" s="13" t="n">
        <f aca="false">MAX(ROUNDUP((F485+I485)/(1-G485),0),Parámetros!$B$7)</f>
        <v>533</v>
      </c>
      <c r="N485" s="12" t="n">
        <v>592.27</v>
      </c>
      <c r="O485" s="12" t="n">
        <v>476.81</v>
      </c>
      <c r="P485" s="13" t="n">
        <f aca="false">Parámetros!$B$6</f>
        <v>1</v>
      </c>
      <c r="Q485" s="13" t="n">
        <f aca="false">IF(AND(ISNUMBER(O485),O485-P485&gt;=Parámetros!$B$7),M485,IF(J485&lt;Parámetros!$B$13,J485,IF(K485&lt;Parámetros!$B$14,K485,IF(L485&lt;Parámetros!$B$15,L485,M485))))</f>
        <v>533</v>
      </c>
      <c r="R485" s="13" t="n">
        <f aca="false">IF(AND(ISNUMBER(O485),O485-P485&gt;=Q485),O485-P485,Q485)</f>
        <v>533</v>
      </c>
      <c r="S485" s="3" t="n">
        <f aca="false">IF(ISNUMBER(O485),R485/O485-1,"")</f>
        <v>0.11784568276672</v>
      </c>
      <c r="T485" s="13" t="n">
        <f aca="false">VLOOKUP(R485,Parámetros!$A$13:$C$16,3,TRUE())</f>
        <v>0</v>
      </c>
      <c r="U485" s="13" t="n">
        <f aca="false">IF(R485&gt;=Parámetros!$B$7,I485,0)</f>
        <v>75</v>
      </c>
      <c r="V485" s="13" t="n">
        <f aca="false">R485*(1-G485)-T485-U485</f>
        <v>383.38</v>
      </c>
      <c r="W485" s="13" t="n">
        <f aca="false">V485-F485</f>
        <v>0.379999999999995</v>
      </c>
      <c r="X485" s="2" t="s">
        <v>13533</v>
      </c>
      <c r="Y485" s="2"/>
      <c r="Z485" s="13" t="n">
        <v>495</v>
      </c>
      <c r="AA485" s="2" t="s">
        <v>13537</v>
      </c>
    </row>
    <row r="486" customFormat="false" ht="15" hidden="false" customHeight="false" outlineLevel="0" collapsed="false">
      <c r="A486" s="8" t="s">
        <v>5973</v>
      </c>
      <c r="B486" s="10" t="str">
        <f aca="false">'Layout Mercado Libre'!C486</f>
        <v>Alka-Seltzer Boost 10 Tabletas Efervescentes</v>
      </c>
      <c r="C486" s="10" t="str">
        <f aca="false">IFERROR(LEFT('Layout Mercado Libre'!E486,FIND(" &gt; ",'Layout Mercado Libre'!E486)-1),"")</f>
        <v>Salud y Equipamiento Médico</v>
      </c>
      <c r="D486" s="12" t="n">
        <v>46.26</v>
      </c>
      <c r="E486" s="13" t="n">
        <f aca="false">Parámetros!$B$5</f>
        <v>4</v>
      </c>
      <c r="F486" s="13" t="n">
        <f aca="false">D486+E486</f>
        <v>50.26</v>
      </c>
      <c r="G486" s="3" t="n">
        <f aca="false">IF(C486="",Parámetros!$B$9,IFERROR(VLOOKUP(C486,Parámetros!$A$20:$B$23,2,FALSE()),Parámetros!$B$9))</f>
        <v>0.14</v>
      </c>
      <c r="H486" s="14" t="n">
        <v>0.14</v>
      </c>
      <c r="I486" s="12" t="n">
        <v>75</v>
      </c>
      <c r="J486" s="13" t="n">
        <f aca="false">ROUNDUP((F486+Parámetros!$C$13)/(1-G486),0)</f>
        <v>88</v>
      </c>
      <c r="K486" s="13" t="n">
        <f aca="false">ROUNDUP((F486+Parámetros!$C$14)/(1-G486),0)</f>
        <v>94</v>
      </c>
      <c r="L486" s="13" t="n">
        <f aca="false">ROUNDUP((F486+Parámetros!$C$15)/(1-G486),0)</f>
        <v>102</v>
      </c>
      <c r="M486" s="13" t="n">
        <f aca="false">MAX(ROUNDUP((F486+I486)/(1-G486),0),Parámetros!$B$7)</f>
        <v>299</v>
      </c>
      <c r="N486" s="12" t="n">
        <v>122.49</v>
      </c>
      <c r="O486" s="12" t="n">
        <v>149</v>
      </c>
      <c r="P486" s="13" t="n">
        <f aca="false">Parámetros!$B$6</f>
        <v>1</v>
      </c>
      <c r="Q486" s="13" t="n">
        <f aca="false">IF(AND(ISNUMBER(O486),O486-P486&gt;=Parámetros!$B$7),M486,IF(J486&lt;Parámetros!$B$13,J486,IF(K486&lt;Parámetros!$B$14,K486,IF(L486&lt;Parámetros!$B$15,L486,M486))))</f>
        <v>88</v>
      </c>
      <c r="R486" s="13" t="n">
        <f aca="false">IF(AND(ISNUMBER(O486),O486-P486&gt;=Q486),O486-P486,Q486)</f>
        <v>148</v>
      </c>
      <c r="S486" s="3" t="n">
        <f aca="false">IF(ISNUMBER(O486),R486/O486-1,"")</f>
        <v>-0.00671140939597315</v>
      </c>
      <c r="T486" s="13" t="n">
        <f aca="false">VLOOKUP(R486,Parámetros!$A$13:$C$16,3,TRUE())</f>
        <v>30</v>
      </c>
      <c r="U486" s="13" t="n">
        <f aca="false">IF(R486&gt;=Parámetros!$B$7,I486,0)</f>
        <v>0</v>
      </c>
      <c r="V486" s="13" t="n">
        <f aca="false">R486*(1-G486)-T486-U486</f>
        <v>97.28</v>
      </c>
      <c r="W486" s="13" t="n">
        <f aca="false">V486-F486</f>
        <v>47.02</v>
      </c>
      <c r="X486" s="2" t="s">
        <v>13533</v>
      </c>
      <c r="Y486" s="2"/>
      <c r="Z486" s="13" t="n">
        <v>49</v>
      </c>
      <c r="AA486" s="2" t="s">
        <v>13518</v>
      </c>
    </row>
    <row r="487" customFormat="false" ht="15" hidden="false" customHeight="false" outlineLevel="0" collapsed="false">
      <c r="A487" s="8" t="s">
        <v>5986</v>
      </c>
      <c r="B487" s="10" t="str">
        <f aca="false">'Layout Mercado Libre'!C487</f>
        <v>Gel Fijador Xtreme Professional Transparente 250 g</v>
      </c>
      <c r="C487" s="10" t="str">
        <f aca="false">IFERROR(LEFT('Layout Mercado Libre'!E487,FIND(" &gt; ",'Layout Mercado Libre'!E487)-1),"")</f>
        <v>Belleza y Cuidado Personal</v>
      </c>
      <c r="D487" s="12" t="n">
        <v>20.95</v>
      </c>
      <c r="E487" s="13" t="n">
        <f aca="false">Parámetros!$B$5</f>
        <v>4</v>
      </c>
      <c r="F487" s="13" t="n">
        <f aca="false">D487+E487</f>
        <v>24.95</v>
      </c>
      <c r="G487" s="3" t="n">
        <f aca="false">IF(C487="",Parámetros!$B$9,IFERROR(VLOOKUP(C487,Parámetros!$A$20:$B$23,2,FALSE()),Parámetros!$B$9))</f>
        <v>0.14</v>
      </c>
      <c r="H487" s="14" t="n">
        <v>0.34</v>
      </c>
      <c r="I487" s="12" t="n">
        <v>75</v>
      </c>
      <c r="J487" s="13" t="n">
        <f aca="false">ROUNDUP((F487+Parámetros!$C$13)/(1-G487),0)</f>
        <v>59</v>
      </c>
      <c r="K487" s="13" t="n">
        <f aca="false">ROUNDUP((F487+Parámetros!$C$14)/(1-G487),0)</f>
        <v>64</v>
      </c>
      <c r="L487" s="13" t="n">
        <f aca="false">ROUNDUP((F487+Parámetros!$C$15)/(1-G487),0)</f>
        <v>73</v>
      </c>
      <c r="M487" s="13" t="n">
        <f aca="false">MAX(ROUNDUP((F487+I487)/(1-G487),0),Parámetros!$B$7)</f>
        <v>299</v>
      </c>
      <c r="N487" s="12" t="n">
        <v>76.23</v>
      </c>
      <c r="O487" s="12" t="n">
        <v>25</v>
      </c>
      <c r="P487" s="13" t="n">
        <f aca="false">Parámetros!$B$6</f>
        <v>1</v>
      </c>
      <c r="Q487" s="13" t="n">
        <f aca="false">IF(AND(ISNUMBER(O487),O487-P487&gt;=Parámetros!$B$7),M487,IF(J487&lt;Parámetros!$B$13,J487,IF(K487&lt;Parámetros!$B$14,K487,IF(L487&lt;Parámetros!$B$15,L487,M487))))</f>
        <v>59</v>
      </c>
      <c r="R487" s="13" t="n">
        <f aca="false">IF(AND(ISNUMBER(O487),O487-P487&gt;=Q487),O487-P487,Q487)</f>
        <v>59</v>
      </c>
      <c r="S487" s="3" t="n">
        <f aca="false">IF(ISNUMBER(O487),R487/O487-1,"")</f>
        <v>1.36</v>
      </c>
      <c r="T487" s="13" t="n">
        <f aca="false">VLOOKUP(R487,Parámetros!$A$13:$C$16,3,TRUE())</f>
        <v>25</v>
      </c>
      <c r="U487" s="13" t="n">
        <f aca="false">IF(R487&gt;=Parámetros!$B$7,I487,0)</f>
        <v>0</v>
      </c>
      <c r="V487" s="13" t="n">
        <f aca="false">R487*(1-G487)-T487-U487</f>
        <v>25.74</v>
      </c>
      <c r="W487" s="13" t="n">
        <f aca="false">V487-F487</f>
        <v>0.790000000000003</v>
      </c>
      <c r="X487" s="2" t="s">
        <v>13694</v>
      </c>
      <c r="Y487" s="2"/>
      <c r="Z487" s="13"/>
      <c r="AA487" s="2"/>
    </row>
    <row r="488" customFormat="false" ht="15" hidden="false" customHeight="false" outlineLevel="0" collapsed="false">
      <c r="A488" s="8" t="s">
        <v>5999</v>
      </c>
      <c r="B488" s="10" t="str">
        <f aca="false">'Layout Mercado Libre'!C488</f>
        <v>Crema Teatrical Rosas y Lanolina 400 g</v>
      </c>
      <c r="C488" s="10" t="str">
        <f aca="false">IFERROR(LEFT('Layout Mercado Libre'!E488,FIND(" &gt; ",'Layout Mercado Libre'!E488)-1),"")</f>
        <v>Belleza y Cuidado Personal</v>
      </c>
      <c r="D488" s="12" t="n">
        <v>74</v>
      </c>
      <c r="E488" s="13" t="n">
        <f aca="false">Parámetros!$B$5</f>
        <v>4</v>
      </c>
      <c r="F488" s="13" t="n">
        <f aca="false">D488+E488</f>
        <v>78</v>
      </c>
      <c r="G488" s="3" t="n">
        <f aca="false">IF(C488="",Parámetros!$B$9,IFERROR(VLOOKUP(C488,Parámetros!$A$20:$B$23,2,FALSE()),Parámetros!$B$9))</f>
        <v>0.14</v>
      </c>
      <c r="H488" s="14" t="n">
        <v>0.51</v>
      </c>
      <c r="I488" s="12" t="n">
        <v>90</v>
      </c>
      <c r="J488" s="13" t="n">
        <f aca="false">ROUNDUP((F488+Parámetros!$C$13)/(1-G488),0)</f>
        <v>120</v>
      </c>
      <c r="K488" s="13" t="n">
        <f aca="false">ROUNDUP((F488+Parámetros!$C$14)/(1-G488),0)</f>
        <v>126</v>
      </c>
      <c r="L488" s="13" t="n">
        <f aca="false">ROUNDUP((F488+Parámetros!$C$15)/(1-G488),0)</f>
        <v>134</v>
      </c>
      <c r="M488" s="13" t="n">
        <f aca="false">MAX(ROUNDUP((F488+I488)/(1-G488),0),Parámetros!$B$7)</f>
        <v>299</v>
      </c>
      <c r="N488" s="12" t="n">
        <v>225.44</v>
      </c>
      <c r="O488" s="12" t="n">
        <v>95.61</v>
      </c>
      <c r="P488" s="13" t="n">
        <f aca="false">Parámetros!$B$6</f>
        <v>1</v>
      </c>
      <c r="Q488" s="13" t="n">
        <f aca="false">IF(AND(ISNUMBER(O488),O488-P488&gt;=Parámetros!$B$7),M488,IF(J488&lt;Parámetros!$B$13,J488,IF(K488&lt;Parámetros!$B$14,K488,IF(L488&lt;Parámetros!$B$15,L488,M488))))</f>
        <v>126</v>
      </c>
      <c r="R488" s="13" t="n">
        <f aca="false">IF(AND(ISNUMBER(O488),O488-P488&gt;=Q488),O488-P488,Q488)</f>
        <v>126</v>
      </c>
      <c r="S488" s="3" t="n">
        <f aca="false">IF(ISNUMBER(O488),R488/O488-1,"")</f>
        <v>0.317853780985253</v>
      </c>
      <c r="T488" s="13" t="n">
        <f aca="false">VLOOKUP(R488,Parámetros!$A$13:$C$16,3,TRUE())</f>
        <v>30</v>
      </c>
      <c r="U488" s="13" t="n">
        <f aca="false">IF(R488&gt;=Parámetros!$B$7,I488,0)</f>
        <v>0</v>
      </c>
      <c r="V488" s="13" t="n">
        <f aca="false">R488*(1-G488)-T488-U488</f>
        <v>78.36</v>
      </c>
      <c r="W488" s="13" t="n">
        <f aca="false">V488-F488</f>
        <v>0.359999999999999</v>
      </c>
      <c r="X488" s="2" t="s">
        <v>13505</v>
      </c>
      <c r="Y488" s="2"/>
      <c r="Z488" s="13"/>
      <c r="AA488" s="2"/>
    </row>
    <row r="489" customFormat="false" ht="15" hidden="false" customHeight="false" outlineLevel="0" collapsed="false">
      <c r="A489" s="8" t="s">
        <v>6012</v>
      </c>
      <c r="B489" s="10" t="str">
        <f aca="false">'Layout Mercado Libre'!C489</f>
        <v>Adimod Pidotimod 400 mg/7 ml Solución 10 Frascos</v>
      </c>
      <c r="C489" s="10" t="str">
        <f aca="false">IFERROR(LEFT('Layout Mercado Libre'!E489,FIND(" &gt; ",'Layout Mercado Libre'!E489)-1),"")</f>
        <v>Salud y Equipamiento Médico</v>
      </c>
      <c r="D489" s="12" t="n">
        <v>477.78</v>
      </c>
      <c r="E489" s="13" t="n">
        <f aca="false">Parámetros!$B$5</f>
        <v>4</v>
      </c>
      <c r="F489" s="13" t="n">
        <f aca="false">D489+E489</f>
        <v>481.78</v>
      </c>
      <c r="G489" s="3" t="n">
        <f aca="false">IF(C489="",Parámetros!$B$9,IFERROR(VLOOKUP(C489,Parámetros!$A$20:$B$23,2,FALSE()),Parámetros!$B$9))</f>
        <v>0.14</v>
      </c>
      <c r="H489" s="14" t="n">
        <v>0.13</v>
      </c>
      <c r="I489" s="12" t="n">
        <v>75</v>
      </c>
      <c r="J489" s="13" t="n">
        <f aca="false">ROUNDUP((F489+Parámetros!$C$13)/(1-G489),0)</f>
        <v>590</v>
      </c>
      <c r="K489" s="13" t="n">
        <f aca="false">ROUNDUP((F489+Parámetros!$C$14)/(1-G489),0)</f>
        <v>596</v>
      </c>
      <c r="L489" s="13" t="n">
        <f aca="false">ROUNDUP((F489+Parámetros!$C$15)/(1-G489),0)</f>
        <v>604</v>
      </c>
      <c r="M489" s="13" t="n">
        <f aca="false">MAX(ROUNDUP((F489+I489)/(1-G489),0),Parámetros!$B$7)</f>
        <v>648</v>
      </c>
      <c r="N489" s="12" t="n">
        <v>928.01</v>
      </c>
      <c r="O489" s="12" t="n">
        <v>605.73</v>
      </c>
      <c r="P489" s="13" t="n">
        <f aca="false">Parámetros!$B$6</f>
        <v>1</v>
      </c>
      <c r="Q489" s="13" t="n">
        <f aca="false">IF(AND(ISNUMBER(O489),O489-P489&gt;=Parámetros!$B$7),M489,IF(J489&lt;Parámetros!$B$13,J489,IF(K489&lt;Parámetros!$B$14,K489,IF(L489&lt;Parámetros!$B$15,L489,M489))))</f>
        <v>648</v>
      </c>
      <c r="R489" s="13" t="n">
        <f aca="false">IF(AND(ISNUMBER(O489),O489-P489&gt;=Q489),O489-P489,Q489)</f>
        <v>648</v>
      </c>
      <c r="S489" s="3" t="n">
        <f aca="false">IF(ISNUMBER(O489),R489/O489-1,"")</f>
        <v>0.0697835669357634</v>
      </c>
      <c r="T489" s="13" t="n">
        <f aca="false">VLOOKUP(R489,Parámetros!$A$13:$C$16,3,TRUE())</f>
        <v>0</v>
      </c>
      <c r="U489" s="13" t="n">
        <f aca="false">IF(R489&gt;=Parámetros!$B$7,I489,0)</f>
        <v>75</v>
      </c>
      <c r="V489" s="13" t="n">
        <f aca="false">R489*(1-G489)-T489-U489</f>
        <v>482.28</v>
      </c>
      <c r="W489" s="13" t="n">
        <f aca="false">V489-F489</f>
        <v>0.5</v>
      </c>
      <c r="X489" s="2" t="s">
        <v>13695</v>
      </c>
      <c r="Y489" s="2"/>
      <c r="Z489" s="13" t="n">
        <v>658</v>
      </c>
      <c r="AA489" s="2" t="s">
        <v>13500</v>
      </c>
    </row>
    <row r="490" customFormat="false" ht="15" hidden="false" customHeight="false" outlineLevel="0" collapsed="false">
      <c r="A490" s="8" t="s">
        <v>6021</v>
      </c>
      <c r="B490" s="10" t="str">
        <f aca="false">'Layout Mercado Libre'!C490</f>
        <v>Syncol Paracetamol Pamabrom Pirilamina 24 Comprimidos</v>
      </c>
      <c r="C490" s="10" t="str">
        <f aca="false">IFERROR(LEFT('Layout Mercado Libre'!E490,FIND(" &gt; ",'Layout Mercado Libre'!E490)-1),"")</f>
        <v>Salud y Equipamiento Médico</v>
      </c>
      <c r="D490" s="12" t="n">
        <v>95.6</v>
      </c>
      <c r="E490" s="13" t="n">
        <f aca="false">Parámetros!$B$5</f>
        <v>4</v>
      </c>
      <c r="F490" s="13" t="n">
        <f aca="false">D490+E490</f>
        <v>99.6</v>
      </c>
      <c r="G490" s="3" t="n">
        <f aca="false">IF(C490="",Parámetros!$B$9,IFERROR(VLOOKUP(C490,Parámetros!$A$20:$B$23,2,FALSE()),Parámetros!$B$9))</f>
        <v>0.14</v>
      </c>
      <c r="H490" s="14" t="n">
        <v>0.17</v>
      </c>
      <c r="I490" s="12" t="n">
        <v>75</v>
      </c>
      <c r="J490" s="13" t="n">
        <f aca="false">ROUNDUP((F490+Parámetros!$C$13)/(1-G490),0)</f>
        <v>145</v>
      </c>
      <c r="K490" s="13" t="n">
        <f aca="false">ROUNDUP((F490+Parámetros!$C$14)/(1-G490),0)</f>
        <v>151</v>
      </c>
      <c r="L490" s="13" t="n">
        <f aca="false">ROUNDUP((F490+Parámetros!$C$15)/(1-G490),0)</f>
        <v>159</v>
      </c>
      <c r="M490" s="13" t="n">
        <f aca="false">MAX(ROUNDUP((F490+I490)/(1-G490),0),Parámetros!$B$7)</f>
        <v>299</v>
      </c>
      <c r="N490" s="12" t="n">
        <v>187.36</v>
      </c>
      <c r="O490" s="12" t="n">
        <v>99.66</v>
      </c>
      <c r="P490" s="13" t="n">
        <f aca="false">Parámetros!$B$6</f>
        <v>1</v>
      </c>
      <c r="Q490" s="13" t="n">
        <f aca="false">IF(AND(ISNUMBER(O490),O490-P490&gt;=Parámetros!$B$7),M490,IF(J490&lt;Parámetros!$B$13,J490,IF(K490&lt;Parámetros!$B$14,K490,IF(L490&lt;Parámetros!$B$15,L490,M490))))</f>
        <v>159</v>
      </c>
      <c r="R490" s="13" t="n">
        <f aca="false">IF(AND(ISNUMBER(O490),O490-P490&gt;=Q490),O490-P490,Q490)</f>
        <v>159</v>
      </c>
      <c r="S490" s="3" t="n">
        <f aca="false">IF(ISNUMBER(O490),R490/O490-1,"")</f>
        <v>0.595424443106562</v>
      </c>
      <c r="T490" s="13" t="n">
        <f aca="false">VLOOKUP(R490,Parámetros!$A$13:$C$16,3,TRUE())</f>
        <v>37</v>
      </c>
      <c r="U490" s="13" t="n">
        <f aca="false">IF(R490&gt;=Parámetros!$B$7,I490,0)</f>
        <v>0</v>
      </c>
      <c r="V490" s="13" t="n">
        <f aca="false">R490*(1-G490)-T490-U490</f>
        <v>99.74</v>
      </c>
      <c r="W490" s="13" t="n">
        <f aca="false">V490-F490</f>
        <v>0.140000000000015</v>
      </c>
      <c r="X490" s="2" t="s">
        <v>13576</v>
      </c>
      <c r="Y490" s="2"/>
      <c r="Z490" s="13" t="n">
        <v>155.5</v>
      </c>
      <c r="AA490" s="2" t="s">
        <v>13518</v>
      </c>
    </row>
    <row r="491" customFormat="false" ht="15" hidden="false" customHeight="false" outlineLevel="0" collapsed="false">
      <c r="A491" s="8" t="s">
        <v>6034</v>
      </c>
      <c r="B491" s="10" t="str">
        <f aca="false">'Layout Mercado Libre'!C491</f>
        <v>Concor Bisoprolol 5 mg 30 Tabletas</v>
      </c>
      <c r="C491" s="10" t="str">
        <f aca="false">IFERROR(LEFT('Layout Mercado Libre'!E491,FIND(" &gt; ",'Layout Mercado Libre'!E491)-1),"")</f>
        <v>Salud y Equipamiento Médico</v>
      </c>
      <c r="D491" s="12" t="n">
        <v>465</v>
      </c>
      <c r="E491" s="13" t="n">
        <f aca="false">Parámetros!$B$5</f>
        <v>4</v>
      </c>
      <c r="F491" s="13" t="n">
        <f aca="false">D491+E491</f>
        <v>469</v>
      </c>
      <c r="G491" s="3" t="n">
        <f aca="false">IF(C491="",Parámetros!$B$9,IFERROR(VLOOKUP(C491,Parámetros!$A$20:$B$23,2,FALSE()),Parámetros!$B$9))</f>
        <v>0.14</v>
      </c>
      <c r="H491" s="14" t="n">
        <v>0.19</v>
      </c>
      <c r="I491" s="12" t="n">
        <v>75</v>
      </c>
      <c r="J491" s="13" t="n">
        <f aca="false">ROUNDUP((F491+Parámetros!$C$13)/(1-G491),0)</f>
        <v>575</v>
      </c>
      <c r="K491" s="13" t="n">
        <f aca="false">ROUNDUP((F491+Parámetros!$C$14)/(1-G491),0)</f>
        <v>581</v>
      </c>
      <c r="L491" s="13" t="n">
        <f aca="false">ROUNDUP((F491+Parámetros!$C$15)/(1-G491),0)</f>
        <v>589</v>
      </c>
      <c r="M491" s="13" t="n">
        <f aca="false">MAX(ROUNDUP((F491+I491)/(1-G491),0),Parámetros!$B$7)</f>
        <v>633</v>
      </c>
      <c r="N491" s="12" t="n">
        <v>1052.82</v>
      </c>
      <c r="O491" s="12" t="n">
        <v>750</v>
      </c>
      <c r="P491" s="13" t="n">
        <f aca="false">Parámetros!$B$6</f>
        <v>1</v>
      </c>
      <c r="Q491" s="13" t="n">
        <f aca="false">IF(AND(ISNUMBER(O491),O491-P491&gt;=Parámetros!$B$7),M491,IF(J491&lt;Parámetros!$B$13,J491,IF(K491&lt;Parámetros!$B$14,K491,IF(L491&lt;Parámetros!$B$15,L491,M491))))</f>
        <v>633</v>
      </c>
      <c r="R491" s="13" t="n">
        <f aca="false">IF(AND(ISNUMBER(O491),O491-P491&gt;=Q491),O491-P491,Q491)</f>
        <v>749</v>
      </c>
      <c r="S491" s="3" t="n">
        <f aca="false">IF(ISNUMBER(O491),R491/O491-1,"")</f>
        <v>-0.0013333333333333</v>
      </c>
      <c r="T491" s="13" t="n">
        <f aca="false">VLOOKUP(R491,Parámetros!$A$13:$C$16,3,TRUE())</f>
        <v>0</v>
      </c>
      <c r="U491" s="13" t="n">
        <f aca="false">IF(R491&gt;=Parámetros!$B$7,I491,0)</f>
        <v>75</v>
      </c>
      <c r="V491" s="13" t="n">
        <f aca="false">R491*(1-G491)-T491-U491</f>
        <v>569.14</v>
      </c>
      <c r="W491" s="13" t="n">
        <f aca="false">V491-F491</f>
        <v>100.14</v>
      </c>
      <c r="X491" s="2" t="s">
        <v>13501</v>
      </c>
      <c r="Y491" s="2"/>
      <c r="Z491" s="13" t="n">
        <v>999</v>
      </c>
      <c r="AA491" s="2" t="s">
        <v>13512</v>
      </c>
    </row>
    <row r="492" customFormat="false" ht="15" hidden="false" customHeight="false" outlineLevel="0" collapsed="false">
      <c r="A492" s="8" t="s">
        <v>6047</v>
      </c>
      <c r="B492" s="10" t="str">
        <f aca="false">'Layout Mercado Libre'!C492</f>
        <v>Ciproflox DM Ciprofloxacino 1 g 7 Tabletas</v>
      </c>
      <c r="C492" s="10" t="str">
        <f aca="false">IFERROR(LEFT('Layout Mercado Libre'!E492,FIND(" &gt; ",'Layout Mercado Libre'!E492)-1),"")</f>
        <v>Salud y Equipamiento Médico</v>
      </c>
      <c r="D492" s="12" t="n">
        <v>628.3</v>
      </c>
      <c r="E492" s="13" t="n">
        <f aca="false">Parámetros!$B$5</f>
        <v>4</v>
      </c>
      <c r="F492" s="13" t="n">
        <f aca="false">D492+E492</f>
        <v>632.3</v>
      </c>
      <c r="G492" s="3" t="n">
        <f aca="false">IF(C492="",Parámetros!$B$9,IFERROR(VLOOKUP(C492,Parámetros!$A$20:$B$23,2,FALSE()),Parámetros!$B$9))</f>
        <v>0.14</v>
      </c>
      <c r="H492" s="14" t="n">
        <v>0.14</v>
      </c>
      <c r="I492" s="12" t="n">
        <v>75</v>
      </c>
      <c r="J492" s="13" t="n">
        <f aca="false">ROUNDUP((F492+Parámetros!$C$13)/(1-G492),0)</f>
        <v>765</v>
      </c>
      <c r="K492" s="13" t="n">
        <f aca="false">ROUNDUP((F492+Parámetros!$C$14)/(1-G492),0)</f>
        <v>771</v>
      </c>
      <c r="L492" s="13" t="n">
        <f aca="false">ROUNDUP((F492+Parámetros!$C$15)/(1-G492),0)</f>
        <v>779</v>
      </c>
      <c r="M492" s="13" t="n">
        <f aca="false">MAX(ROUNDUP((F492+I492)/(1-G492),0),Parámetros!$B$7)</f>
        <v>823</v>
      </c>
      <c r="N492" s="12" t="n">
        <v>1061.75</v>
      </c>
      <c r="O492" s="12" t="n">
        <v>1028</v>
      </c>
      <c r="P492" s="13" t="n">
        <f aca="false">Parámetros!$B$6</f>
        <v>1</v>
      </c>
      <c r="Q492" s="13" t="n">
        <f aca="false">IF(AND(ISNUMBER(O492),O492-P492&gt;=Parámetros!$B$7),M492,IF(J492&lt;Parámetros!$B$13,J492,IF(K492&lt;Parámetros!$B$14,K492,IF(L492&lt;Parámetros!$B$15,L492,M492))))</f>
        <v>823</v>
      </c>
      <c r="R492" s="13" t="n">
        <f aca="false">IF(AND(ISNUMBER(O492),O492-P492&gt;=Q492),O492-P492,Q492)</f>
        <v>1027</v>
      </c>
      <c r="S492" s="3" t="n">
        <f aca="false">IF(ISNUMBER(O492),R492/O492-1,"")</f>
        <v>-0.000972762645914393</v>
      </c>
      <c r="T492" s="13" t="n">
        <f aca="false">VLOOKUP(R492,Parámetros!$A$13:$C$16,3,TRUE())</f>
        <v>0</v>
      </c>
      <c r="U492" s="13" t="n">
        <f aca="false">IF(R492&gt;=Parámetros!$B$7,I492,0)</f>
        <v>75</v>
      </c>
      <c r="V492" s="13" t="n">
        <f aca="false">R492*(1-G492)-T492-U492</f>
        <v>808.22</v>
      </c>
      <c r="W492" s="13" t="n">
        <f aca="false">V492-F492</f>
        <v>175.92</v>
      </c>
      <c r="X492" s="2" t="s">
        <v>13657</v>
      </c>
      <c r="Y492" s="2"/>
      <c r="Z492" s="13" t="n">
        <v>650</v>
      </c>
      <c r="AA492" s="2" t="s">
        <v>13523</v>
      </c>
    </row>
    <row r="493" customFormat="false" ht="15" hidden="false" customHeight="false" outlineLevel="0" collapsed="false">
      <c r="A493" s="8" t="s">
        <v>6062</v>
      </c>
      <c r="B493" s="10" t="str">
        <f aca="false">'Layout Mercado Libre'!C493</f>
        <v>Crema Dental Colgate Triple Acción Menta Original 75 ml</v>
      </c>
      <c r="C493" s="10" t="str">
        <f aca="false">IFERROR(LEFT('Layout Mercado Libre'!E493,FIND(" &gt; ",'Layout Mercado Libre'!E493)-1),"")</f>
        <v>Belleza y Cuidado Personal</v>
      </c>
      <c r="D493" s="12" t="n">
        <v>13.36</v>
      </c>
      <c r="E493" s="13" t="n">
        <f aca="false">Parámetros!$B$5</f>
        <v>4</v>
      </c>
      <c r="F493" s="13" t="n">
        <f aca="false">D493+E493</f>
        <v>17.36</v>
      </c>
      <c r="G493" s="3" t="n">
        <f aca="false">IF(C493="",Parámetros!$B$9,IFERROR(VLOOKUP(C493,Parámetros!$A$20:$B$23,2,FALSE()),Parámetros!$B$9))</f>
        <v>0.14</v>
      </c>
      <c r="H493" s="14" t="n">
        <v>0.14</v>
      </c>
      <c r="I493" s="12" t="n">
        <v>75</v>
      </c>
      <c r="J493" s="13" t="n">
        <f aca="false">ROUNDUP((F493+Parámetros!$C$13)/(1-G493),0)</f>
        <v>50</v>
      </c>
      <c r="K493" s="13" t="n">
        <f aca="false">ROUNDUP((F493+Parámetros!$C$14)/(1-G493),0)</f>
        <v>56</v>
      </c>
      <c r="L493" s="13" t="n">
        <f aca="false">ROUNDUP((F493+Parámetros!$C$15)/(1-G493),0)</f>
        <v>64</v>
      </c>
      <c r="M493" s="13" t="n">
        <f aca="false">MAX(ROUNDUP((F493+I493)/(1-G493),0),Parámetros!$B$7)</f>
        <v>299</v>
      </c>
      <c r="N493" s="12" t="n">
        <v>61.5</v>
      </c>
      <c r="O493" s="12" t="n">
        <v>74</v>
      </c>
      <c r="P493" s="13" t="n">
        <f aca="false">Parámetros!$B$6</f>
        <v>1</v>
      </c>
      <c r="Q493" s="13" t="n">
        <f aca="false">IF(AND(ISNUMBER(O493),O493-P493&gt;=Parámetros!$B$7),M493,IF(J493&lt;Parámetros!$B$13,J493,IF(K493&lt;Parámetros!$B$14,K493,IF(L493&lt;Parámetros!$B$15,L493,M493))))</f>
        <v>50</v>
      </c>
      <c r="R493" s="13" t="n">
        <f aca="false">IF(AND(ISNUMBER(O493),O493-P493&gt;=Q493),O493-P493,Q493)</f>
        <v>73</v>
      </c>
      <c r="S493" s="3" t="n">
        <f aca="false">IF(ISNUMBER(O493),R493/O493-1,"")</f>
        <v>-0.0135135135135135</v>
      </c>
      <c r="T493" s="13" t="n">
        <f aca="false">VLOOKUP(R493,Parámetros!$A$13:$C$16,3,TRUE())</f>
        <v>25</v>
      </c>
      <c r="U493" s="13" t="n">
        <f aca="false">IF(R493&gt;=Parámetros!$B$7,I493,0)</f>
        <v>0</v>
      </c>
      <c r="V493" s="13" t="n">
        <f aca="false">R493*(1-G493)-T493-U493</f>
        <v>37.78</v>
      </c>
      <c r="W493" s="13" t="n">
        <f aca="false">V493-F493</f>
        <v>20.42</v>
      </c>
      <c r="X493" s="2" t="s">
        <v>13696</v>
      </c>
      <c r="Y493" s="2"/>
      <c r="Z493" s="13" t="n">
        <v>34.5</v>
      </c>
      <c r="AA493" s="2" t="s">
        <v>13617</v>
      </c>
    </row>
    <row r="494" customFormat="false" ht="15" hidden="false" customHeight="false" outlineLevel="0" collapsed="false">
      <c r="A494" s="8" t="s">
        <v>6071</v>
      </c>
      <c r="B494" s="10" t="str">
        <f aca="false">'Layout Mercado Libre'!C494</f>
        <v>Afumix Fluconazol Tinidazol 4 Tabletas</v>
      </c>
      <c r="C494" s="10" t="str">
        <f aca="false">IFERROR(LEFT('Layout Mercado Libre'!E494,FIND(" &gt; ",'Layout Mercado Libre'!E494)-1),"")</f>
        <v>Salud y Equipamiento Médico</v>
      </c>
      <c r="D494" s="12" t="n">
        <v>626.32</v>
      </c>
      <c r="E494" s="13" t="n">
        <f aca="false">Parámetros!$B$5</f>
        <v>4</v>
      </c>
      <c r="F494" s="13" t="n">
        <f aca="false">D494+E494</f>
        <v>630.32</v>
      </c>
      <c r="G494" s="3" t="n">
        <f aca="false">IF(C494="",Parámetros!$B$9,IFERROR(VLOOKUP(C494,Parámetros!$A$20:$B$23,2,FALSE()),Parámetros!$B$9))</f>
        <v>0.14</v>
      </c>
      <c r="H494" s="14" t="n">
        <v>0.13</v>
      </c>
      <c r="I494" s="12" t="n">
        <v>75</v>
      </c>
      <c r="J494" s="13" t="n">
        <f aca="false">ROUNDUP((F494+Parámetros!$C$13)/(1-G494),0)</f>
        <v>762</v>
      </c>
      <c r="K494" s="13" t="n">
        <f aca="false">ROUNDUP((F494+Parámetros!$C$14)/(1-G494),0)</f>
        <v>768</v>
      </c>
      <c r="L494" s="13" t="n">
        <f aca="false">ROUNDUP((F494+Parámetros!$C$15)/(1-G494),0)</f>
        <v>776</v>
      </c>
      <c r="M494" s="13" t="n">
        <f aca="false">MAX(ROUNDUP((F494+I494)/(1-G494),0),Parámetros!$B$7)</f>
        <v>821</v>
      </c>
      <c r="N494" s="12" t="n">
        <v>1043.04</v>
      </c>
      <c r="O494" s="12" t="n">
        <v>868</v>
      </c>
      <c r="P494" s="13" t="n">
        <f aca="false">Parámetros!$B$6</f>
        <v>1</v>
      </c>
      <c r="Q494" s="13" t="n">
        <f aca="false">IF(AND(ISNUMBER(O494),O494-P494&gt;=Parámetros!$B$7),M494,IF(J494&lt;Parámetros!$B$13,J494,IF(K494&lt;Parámetros!$B$14,K494,IF(L494&lt;Parámetros!$B$15,L494,M494))))</f>
        <v>821</v>
      </c>
      <c r="R494" s="13" t="n">
        <f aca="false">IF(AND(ISNUMBER(O494),O494-P494&gt;=Q494),O494-P494,Q494)</f>
        <v>867</v>
      </c>
      <c r="S494" s="3" t="n">
        <f aca="false">IF(ISNUMBER(O494),R494/O494-1,"")</f>
        <v>-0.00115207373271886</v>
      </c>
      <c r="T494" s="13" t="n">
        <f aca="false">VLOOKUP(R494,Parámetros!$A$13:$C$16,3,TRUE())</f>
        <v>0</v>
      </c>
      <c r="U494" s="13" t="n">
        <f aca="false">IF(R494&gt;=Parámetros!$B$7,I494,0)</f>
        <v>75</v>
      </c>
      <c r="V494" s="13" t="n">
        <f aca="false">R494*(1-G494)-T494-U494</f>
        <v>670.62</v>
      </c>
      <c r="W494" s="13" t="n">
        <f aca="false">V494-F494</f>
        <v>40.3</v>
      </c>
      <c r="X494" s="2" t="s">
        <v>13663</v>
      </c>
      <c r="Y494" s="2"/>
      <c r="Z494" s="13" t="n">
        <v>654</v>
      </c>
      <c r="AA494" s="2" t="s">
        <v>13518</v>
      </c>
    </row>
    <row r="495" customFormat="false" ht="15" hidden="false" customHeight="false" outlineLevel="0" collapsed="false">
      <c r="A495" s="8" t="s">
        <v>6082</v>
      </c>
      <c r="B495" s="10" t="str">
        <f aca="false">'Layout Mercado Libre'!C495</f>
        <v>Supositorios Senosiain Bebé Glicerol 1478 mg 10 Piezas</v>
      </c>
      <c r="C495" s="10" t="str">
        <f aca="false">IFERROR(LEFT('Layout Mercado Libre'!E495,FIND(" &gt; ",'Layout Mercado Libre'!E495)-1),"")</f>
        <v>Salud y Equipamiento Médico</v>
      </c>
      <c r="D495" s="12" t="n">
        <v>58.74</v>
      </c>
      <c r="E495" s="13" t="n">
        <f aca="false">Parámetros!$B$5</f>
        <v>4</v>
      </c>
      <c r="F495" s="13" t="n">
        <f aca="false">D495+E495</f>
        <v>62.74</v>
      </c>
      <c r="G495" s="3" t="n">
        <f aca="false">IF(C495="",Parámetros!$B$9,IFERROR(VLOOKUP(C495,Parámetros!$A$20:$B$23,2,FALSE()),Parámetros!$B$9))</f>
        <v>0.14</v>
      </c>
      <c r="H495" s="14" t="n">
        <v>0.14</v>
      </c>
      <c r="I495" s="12" t="n">
        <v>75</v>
      </c>
      <c r="J495" s="13" t="n">
        <f aca="false">ROUNDUP((F495+Parámetros!$C$13)/(1-G495),0)</f>
        <v>103</v>
      </c>
      <c r="K495" s="13" t="n">
        <f aca="false">ROUNDUP((F495+Parámetros!$C$14)/(1-G495),0)</f>
        <v>108</v>
      </c>
      <c r="L495" s="13" t="n">
        <f aca="false">ROUNDUP((F495+Parámetros!$C$15)/(1-G495),0)</f>
        <v>116</v>
      </c>
      <c r="M495" s="13" t="n">
        <f aca="false">MAX(ROUNDUP((F495+I495)/(1-G495),0),Parámetros!$B$7)</f>
        <v>299</v>
      </c>
      <c r="N495" s="12" t="n">
        <v>131.13</v>
      </c>
      <c r="O495" s="12" t="n">
        <v>88</v>
      </c>
      <c r="P495" s="13" t="n">
        <f aca="false">Parámetros!$B$6</f>
        <v>1</v>
      </c>
      <c r="Q495" s="13" t="n">
        <f aca="false">IF(AND(ISNUMBER(O495),O495-P495&gt;=Parámetros!$B$7),M495,IF(J495&lt;Parámetros!$B$13,J495,IF(K495&lt;Parámetros!$B$14,K495,IF(L495&lt;Parámetros!$B$15,L495,M495))))</f>
        <v>108</v>
      </c>
      <c r="R495" s="13" t="n">
        <f aca="false">IF(AND(ISNUMBER(O495),O495-P495&gt;=Q495),O495-P495,Q495)</f>
        <v>108</v>
      </c>
      <c r="S495" s="3" t="n">
        <f aca="false">IF(ISNUMBER(O495),R495/O495-1,"")</f>
        <v>0.227272727272727</v>
      </c>
      <c r="T495" s="13" t="n">
        <f aca="false">VLOOKUP(R495,Parámetros!$A$13:$C$16,3,TRUE())</f>
        <v>30</v>
      </c>
      <c r="U495" s="13" t="n">
        <f aca="false">IF(R495&gt;=Parámetros!$B$7,I495,0)</f>
        <v>0</v>
      </c>
      <c r="V495" s="13" t="n">
        <f aca="false">R495*(1-G495)-T495-U495</f>
        <v>62.88</v>
      </c>
      <c r="W495" s="13" t="n">
        <f aca="false">V495-F495</f>
        <v>0.139999999999993</v>
      </c>
      <c r="X495" s="2" t="s">
        <v>13634</v>
      </c>
      <c r="Y495" s="2"/>
      <c r="Z495" s="13" t="n">
        <v>80.5</v>
      </c>
      <c r="AA495" s="2" t="s">
        <v>13518</v>
      </c>
    </row>
    <row r="496" customFormat="false" ht="15" hidden="false" customHeight="false" outlineLevel="0" collapsed="false">
      <c r="A496" s="8" t="s">
        <v>6094</v>
      </c>
      <c r="B496" s="10" t="str">
        <f aca="false">'Layout Mercado Libre'!C496</f>
        <v>Kit Glucómetro Accu-Chek Active Roche</v>
      </c>
      <c r="C496" s="10" t="str">
        <f aca="false">IFERROR(LEFT('Layout Mercado Libre'!E496,FIND(" &gt; ",'Layout Mercado Libre'!E496)-1),"")</f>
        <v>Salud y Equipamiento Médico</v>
      </c>
      <c r="D496" s="12" t="n">
        <v>431.03</v>
      </c>
      <c r="E496" s="13" t="n">
        <f aca="false">Parámetros!$B$5</f>
        <v>4</v>
      </c>
      <c r="F496" s="13" t="n">
        <f aca="false">D496+E496</f>
        <v>435.03</v>
      </c>
      <c r="G496" s="3" t="n">
        <f aca="false">IF(C496="",Parámetros!$B$9,IFERROR(VLOOKUP(C496,Parámetros!$A$20:$B$23,2,FALSE()),Parámetros!$B$9))</f>
        <v>0.14</v>
      </c>
      <c r="H496" s="14" t="n">
        <v>0.5</v>
      </c>
      <c r="I496" s="12" t="n">
        <v>75</v>
      </c>
      <c r="J496" s="13" t="n">
        <f aca="false">ROUNDUP((F496+Parámetros!$C$13)/(1-G496),0)</f>
        <v>535</v>
      </c>
      <c r="K496" s="13" t="n">
        <f aca="false">ROUNDUP((F496+Parámetros!$C$14)/(1-G496),0)</f>
        <v>541</v>
      </c>
      <c r="L496" s="13" t="n">
        <f aca="false">ROUNDUP((F496+Parámetros!$C$15)/(1-G496),0)</f>
        <v>549</v>
      </c>
      <c r="M496" s="13" t="n">
        <f aca="false">MAX(ROUNDUP((F496+I496)/(1-G496),0),Parámetros!$B$7)</f>
        <v>594</v>
      </c>
      <c r="N496" s="12" t="n">
        <v>762.68</v>
      </c>
      <c r="O496" s="12" t="n">
        <v>529</v>
      </c>
      <c r="P496" s="13" t="n">
        <f aca="false">Parámetros!$B$6</f>
        <v>1</v>
      </c>
      <c r="Q496" s="13" t="n">
        <f aca="false">IF(AND(ISNUMBER(O496),O496-P496&gt;=Parámetros!$B$7),M496,IF(J496&lt;Parámetros!$B$13,J496,IF(K496&lt;Parámetros!$B$14,K496,IF(L496&lt;Parámetros!$B$15,L496,M496))))</f>
        <v>594</v>
      </c>
      <c r="R496" s="13" t="n">
        <f aca="false">IF(AND(ISNUMBER(O496),O496-P496&gt;=Q496),O496-P496,Q496)</f>
        <v>594</v>
      </c>
      <c r="S496" s="3" t="n">
        <f aca="false">IF(ISNUMBER(O496),R496/O496-1,"")</f>
        <v>0.122873345935728</v>
      </c>
      <c r="T496" s="13" t="n">
        <f aca="false">VLOOKUP(R496,Parámetros!$A$13:$C$16,3,TRUE())</f>
        <v>0</v>
      </c>
      <c r="U496" s="13" t="n">
        <f aca="false">IF(R496&gt;=Parámetros!$B$7,I496,0)</f>
        <v>75</v>
      </c>
      <c r="V496" s="13" t="n">
        <f aca="false">R496*(1-G496)-T496-U496</f>
        <v>435.84</v>
      </c>
      <c r="W496" s="13" t="n">
        <f aca="false">V496-F496</f>
        <v>0.810000000000002</v>
      </c>
      <c r="X496" s="2" t="s">
        <v>13577</v>
      </c>
      <c r="Y496" s="2"/>
      <c r="Z496" s="13" t="n">
        <v>679</v>
      </c>
      <c r="AA496" s="2" t="s">
        <v>13552</v>
      </c>
    </row>
    <row r="497" customFormat="false" ht="15" hidden="false" customHeight="false" outlineLevel="0" collapsed="false">
      <c r="A497" s="8" t="s">
        <v>6103</v>
      </c>
      <c r="B497" s="10" t="str">
        <f aca="false">'Layout Mercado Libre'!C497</f>
        <v>Danzen Serratiopeptidasa 5 mg 30 Tabletas</v>
      </c>
      <c r="C497" s="10" t="str">
        <f aca="false">IFERROR(LEFT('Layout Mercado Libre'!E497,FIND(" &gt; ",'Layout Mercado Libre'!E497)-1),"")</f>
        <v>Salud y Equipamiento Médico</v>
      </c>
      <c r="D497" s="12" t="n">
        <v>248.04</v>
      </c>
      <c r="E497" s="13" t="n">
        <f aca="false">Parámetros!$B$5</f>
        <v>4</v>
      </c>
      <c r="F497" s="13" t="n">
        <f aca="false">D497+E497</f>
        <v>252.04</v>
      </c>
      <c r="G497" s="3" t="n">
        <f aca="false">IF(C497="",Parámetros!$B$9,IFERROR(VLOOKUP(C497,Parámetros!$A$20:$B$23,2,FALSE()),Parámetros!$B$9))</f>
        <v>0.14</v>
      </c>
      <c r="H497" s="14" t="n">
        <v>0.19</v>
      </c>
      <c r="I497" s="12" t="n">
        <v>75</v>
      </c>
      <c r="J497" s="13" t="n">
        <f aca="false">ROUNDUP((F497+Parámetros!$C$13)/(1-G497),0)</f>
        <v>323</v>
      </c>
      <c r="K497" s="13" t="n">
        <f aca="false">ROUNDUP((F497+Parámetros!$C$14)/(1-G497),0)</f>
        <v>328</v>
      </c>
      <c r="L497" s="13" t="n">
        <f aca="false">ROUNDUP((F497+Parámetros!$C$15)/(1-G497),0)</f>
        <v>337</v>
      </c>
      <c r="M497" s="13" t="n">
        <f aca="false">MAX(ROUNDUP((F497+I497)/(1-G497),0),Parámetros!$B$7)</f>
        <v>381</v>
      </c>
      <c r="N497" s="12" t="n">
        <v>502.1</v>
      </c>
      <c r="O497" s="12" t="n">
        <v>439</v>
      </c>
      <c r="P497" s="13" t="n">
        <f aca="false">Parámetros!$B$6</f>
        <v>1</v>
      </c>
      <c r="Q497" s="13" t="n">
        <f aca="false">IF(AND(ISNUMBER(O497),O497-P497&gt;=Parámetros!$B$7),M497,IF(J497&lt;Parámetros!$B$13,J497,IF(K497&lt;Parámetros!$B$14,K497,IF(L497&lt;Parámetros!$B$15,L497,M497))))</f>
        <v>381</v>
      </c>
      <c r="R497" s="13" t="n">
        <f aca="false">IF(AND(ISNUMBER(O497),O497-P497&gt;=Q497),O497-P497,Q497)</f>
        <v>438</v>
      </c>
      <c r="S497" s="3" t="n">
        <f aca="false">IF(ISNUMBER(O497),R497/O497-1,"")</f>
        <v>-0.00227790432801822</v>
      </c>
      <c r="T497" s="13" t="n">
        <f aca="false">VLOOKUP(R497,Parámetros!$A$13:$C$16,3,TRUE())</f>
        <v>0</v>
      </c>
      <c r="U497" s="13" t="n">
        <f aca="false">IF(R497&gt;=Parámetros!$B$7,I497,0)</f>
        <v>75</v>
      </c>
      <c r="V497" s="13" t="n">
        <f aca="false">R497*(1-G497)-T497-U497</f>
        <v>301.68</v>
      </c>
      <c r="W497" s="13" t="n">
        <f aca="false">V497-F497</f>
        <v>49.64</v>
      </c>
      <c r="X497" s="2" t="s">
        <v>13501</v>
      </c>
      <c r="Y497" s="2"/>
      <c r="Z497" s="13" t="n">
        <v>302</v>
      </c>
      <c r="AA497" s="2" t="s">
        <v>13512</v>
      </c>
    </row>
    <row r="498" customFormat="false" ht="15" hidden="false" customHeight="false" outlineLevel="0" collapsed="false">
      <c r="A498" s="8" t="s">
        <v>6115</v>
      </c>
      <c r="B498" s="10" t="str">
        <f aca="false">'Layout Mercado Libre'!C498</f>
        <v>Dalvear Dropropizina Bromhexina Jarabe Adulto 200 ml</v>
      </c>
      <c r="C498" s="10" t="str">
        <f aca="false">IFERROR(LEFT('Layout Mercado Libre'!E498,FIND(" &gt; ",'Layout Mercado Libre'!E498)-1),"")</f>
        <v>Salud y Equipamiento Médico</v>
      </c>
      <c r="D498" s="12" t="n">
        <v>208</v>
      </c>
      <c r="E498" s="13" t="n">
        <f aca="false">Parámetros!$B$5</f>
        <v>4</v>
      </c>
      <c r="F498" s="13" t="n">
        <f aca="false">D498+E498</f>
        <v>212</v>
      </c>
      <c r="G498" s="3" t="n">
        <f aca="false">IF(C498="",Parámetros!$B$9,IFERROR(VLOOKUP(C498,Parámetros!$A$20:$B$23,2,FALSE()),Parámetros!$B$9))</f>
        <v>0.14</v>
      </c>
      <c r="H498" s="14" t="n">
        <v>0.29</v>
      </c>
      <c r="I498" s="12" t="n">
        <v>75</v>
      </c>
      <c r="J498" s="13" t="n">
        <f aca="false">ROUNDUP((F498+Parámetros!$C$13)/(1-G498),0)</f>
        <v>276</v>
      </c>
      <c r="K498" s="13" t="n">
        <f aca="false">ROUNDUP((F498+Parámetros!$C$14)/(1-G498),0)</f>
        <v>282</v>
      </c>
      <c r="L498" s="13" t="n">
        <f aca="false">ROUNDUP((F498+Parámetros!$C$15)/(1-G498),0)</f>
        <v>290</v>
      </c>
      <c r="M498" s="13" t="n">
        <f aca="false">MAX(ROUNDUP((F498+I498)/(1-G498),0),Parámetros!$B$7)</f>
        <v>334</v>
      </c>
      <c r="N498" s="12" t="n">
        <v>443.2</v>
      </c>
      <c r="O498" s="12" t="n">
        <v>414.81</v>
      </c>
      <c r="P498" s="13" t="n">
        <f aca="false">Parámetros!$B$6</f>
        <v>1</v>
      </c>
      <c r="Q498" s="13" t="n">
        <f aca="false">IF(AND(ISNUMBER(O498),O498-P498&gt;=Parámetros!$B$7),M498,IF(J498&lt;Parámetros!$B$13,J498,IF(K498&lt;Parámetros!$B$14,K498,IF(L498&lt;Parámetros!$B$15,L498,M498))))</f>
        <v>334</v>
      </c>
      <c r="R498" s="13" t="n">
        <f aca="false">IF(AND(ISNUMBER(O498),O498-P498&gt;=Q498),O498-P498,Q498)</f>
        <v>413.81</v>
      </c>
      <c r="S498" s="3" t="n">
        <f aca="false">IF(ISNUMBER(O498),R498/O498-1,"")</f>
        <v>-0.00241074226754423</v>
      </c>
      <c r="T498" s="13" t="n">
        <f aca="false">VLOOKUP(R498,Parámetros!$A$13:$C$16,3,TRUE())</f>
        <v>0</v>
      </c>
      <c r="U498" s="13" t="n">
        <f aca="false">IF(R498&gt;=Parámetros!$B$7,I498,0)</f>
        <v>75</v>
      </c>
      <c r="V498" s="13" t="n">
        <f aca="false">R498*(1-G498)-T498-U498</f>
        <v>280.8766</v>
      </c>
      <c r="W498" s="13" t="n">
        <f aca="false">V498-F498</f>
        <v>68.8766</v>
      </c>
      <c r="X498" s="2" t="s">
        <v>13632</v>
      </c>
      <c r="Y498" s="2"/>
      <c r="Z498" s="13" t="n">
        <v>297</v>
      </c>
      <c r="AA498" s="2" t="s">
        <v>13500</v>
      </c>
    </row>
    <row r="499" customFormat="false" ht="15" hidden="false" customHeight="false" outlineLevel="0" collapsed="false">
      <c r="A499" s="8" t="s">
        <v>6130</v>
      </c>
      <c r="B499" s="10" t="str">
        <f aca="false">'Layout Mercado Libre'!C499</f>
        <v>Tinte Just For Men Barba y Bigote Negro B-55</v>
      </c>
      <c r="C499" s="10" t="str">
        <f aca="false">IFERROR(LEFT('Layout Mercado Libre'!E499,FIND(" &gt; ",'Layout Mercado Libre'!E499)-1),"")</f>
        <v>Belleza y Cuidado Personal</v>
      </c>
      <c r="D499" s="12" t="n">
        <v>147.53</v>
      </c>
      <c r="E499" s="13" t="n">
        <f aca="false">Parámetros!$B$5</f>
        <v>4</v>
      </c>
      <c r="F499" s="13" t="n">
        <f aca="false">D499+E499</f>
        <v>151.53</v>
      </c>
      <c r="G499" s="3" t="n">
        <f aca="false">IF(C499="",Parámetros!$B$9,IFERROR(VLOOKUP(C499,Parámetros!$A$20:$B$23,2,FALSE()),Parámetros!$B$9))</f>
        <v>0.14</v>
      </c>
      <c r="H499" s="14" t="n">
        <v>0.4</v>
      </c>
      <c r="I499" s="12" t="n">
        <v>75</v>
      </c>
      <c r="J499" s="13" t="n">
        <f aca="false">ROUNDUP((F499+Parámetros!$C$13)/(1-G499),0)</f>
        <v>206</v>
      </c>
      <c r="K499" s="13" t="n">
        <f aca="false">ROUNDUP((F499+Parámetros!$C$14)/(1-G499),0)</f>
        <v>212</v>
      </c>
      <c r="L499" s="13" t="n">
        <f aca="false">ROUNDUP((F499+Parámetros!$C$15)/(1-G499),0)</f>
        <v>220</v>
      </c>
      <c r="M499" s="13" t="n">
        <f aca="false">MAX(ROUNDUP((F499+I499)/(1-G499),0),Parámetros!$B$7)</f>
        <v>299</v>
      </c>
      <c r="N499" s="12" t="n">
        <v>374.28</v>
      </c>
      <c r="O499" s="12" t="n">
        <v>345</v>
      </c>
      <c r="P499" s="13" t="n">
        <f aca="false">Parámetros!$B$6</f>
        <v>1</v>
      </c>
      <c r="Q499" s="13" t="n">
        <f aca="false">IF(AND(ISNUMBER(O499),O499-P499&gt;=Parámetros!$B$7),M499,IF(J499&lt;Parámetros!$B$13,J499,IF(K499&lt;Parámetros!$B$14,K499,IF(L499&lt;Parámetros!$B$15,L499,M499))))</f>
        <v>299</v>
      </c>
      <c r="R499" s="13" t="n">
        <f aca="false">IF(AND(ISNUMBER(O499),O499-P499&gt;=Q499),O499-P499,Q499)</f>
        <v>344</v>
      </c>
      <c r="S499" s="3" t="n">
        <f aca="false">IF(ISNUMBER(O499),R499/O499-1,"")</f>
        <v>-0.00289855072463763</v>
      </c>
      <c r="T499" s="13" t="n">
        <f aca="false">VLOOKUP(R499,Parámetros!$A$13:$C$16,3,TRUE())</f>
        <v>0</v>
      </c>
      <c r="U499" s="13" t="n">
        <f aca="false">IF(R499&gt;=Parámetros!$B$7,I499,0)</f>
        <v>75</v>
      </c>
      <c r="V499" s="13" t="n">
        <f aca="false">R499*(1-G499)-T499-U499</f>
        <v>220.84</v>
      </c>
      <c r="W499" s="13" t="n">
        <f aca="false">V499-F499</f>
        <v>69.31</v>
      </c>
      <c r="X499" s="2" t="s">
        <v>13674</v>
      </c>
      <c r="Y499" s="2"/>
      <c r="Z499" s="13" t="n">
        <v>276</v>
      </c>
      <c r="AA499" s="2" t="s">
        <v>13500</v>
      </c>
    </row>
    <row r="500" customFormat="false" ht="15" hidden="false" customHeight="false" outlineLevel="0" collapsed="false">
      <c r="A500" s="8" t="s">
        <v>6147</v>
      </c>
      <c r="B500" s="10" t="str">
        <f aca="false">'Layout Mercado Libre'!C500</f>
        <v>Hemosin-K Solución Inyectable 10 mg/10 mg 3 Aplicaciones</v>
      </c>
      <c r="C500" s="10" t="str">
        <f aca="false">IFERROR(LEFT('Layout Mercado Libre'!E500,FIND(" &gt; ",'Layout Mercado Libre'!E500)-1),"")</f>
        <v>Salud y Equipamiento Médico</v>
      </c>
      <c r="D500" s="12" t="n">
        <v>414.72</v>
      </c>
      <c r="E500" s="13" t="n">
        <f aca="false">Parámetros!$B$5</f>
        <v>4</v>
      </c>
      <c r="F500" s="13" t="n">
        <f aca="false">D500+E500</f>
        <v>418.72</v>
      </c>
      <c r="G500" s="3" t="n">
        <f aca="false">IF(C500="",Parámetros!$B$9,IFERROR(VLOOKUP(C500,Parámetros!$A$20:$B$23,2,FALSE()),Parámetros!$B$9))</f>
        <v>0.14</v>
      </c>
      <c r="H500" s="14" t="n">
        <v>0.15</v>
      </c>
      <c r="I500" s="12" t="n">
        <v>75</v>
      </c>
      <c r="J500" s="13" t="n">
        <f aca="false">ROUNDUP((F500+Parámetros!$C$13)/(1-G500),0)</f>
        <v>516</v>
      </c>
      <c r="K500" s="13" t="n">
        <f aca="false">ROUNDUP((F500+Parámetros!$C$14)/(1-G500),0)</f>
        <v>522</v>
      </c>
      <c r="L500" s="13" t="n">
        <f aca="false">ROUNDUP((F500+Parámetros!$C$15)/(1-G500),0)</f>
        <v>530</v>
      </c>
      <c r="M500" s="13" t="n">
        <f aca="false">MAX(ROUNDUP((F500+I500)/(1-G500),0),Parámetros!$B$7)</f>
        <v>575</v>
      </c>
      <c r="N500" s="12"/>
      <c r="O500" s="12"/>
      <c r="P500" s="13" t="n">
        <f aca="false">Parámetros!$B$6</f>
        <v>1</v>
      </c>
      <c r="Q500" s="13" t="n">
        <f aca="false">IF(AND(ISNUMBER(O500),O500-P500&gt;=Parámetros!$B$7),M500,IF(J500&lt;Parámetros!$B$13,J500,IF(K500&lt;Parámetros!$B$14,K500,IF(L500&lt;Parámetros!$B$15,L500,M500))))</f>
        <v>575</v>
      </c>
      <c r="R500" s="13" t="n">
        <f aca="false">IF(AND(ISNUMBER(O500),O500-P500&gt;=Q500),O500-P500,Q500)</f>
        <v>575</v>
      </c>
      <c r="S500" s="3" t="str">
        <f aca="false">IF(ISNUMBER(O500),R500/O500-1,"")</f>
        <v/>
      </c>
      <c r="T500" s="13" t="n">
        <f aca="false">VLOOKUP(R500,Parámetros!$A$13:$C$16,3,TRUE())</f>
        <v>0</v>
      </c>
      <c r="U500" s="13" t="n">
        <f aca="false">IF(R500&gt;=Parámetros!$B$7,I500,0)</f>
        <v>75</v>
      </c>
      <c r="V500" s="13" t="n">
        <f aca="false">R500*(1-G500)-T500-U500</f>
        <v>419.5</v>
      </c>
      <c r="W500" s="13" t="n">
        <f aca="false">V500-F500</f>
        <v>0.779999999999973</v>
      </c>
      <c r="X500" s="2" t="s">
        <v>13559</v>
      </c>
      <c r="Y500" s="2"/>
      <c r="Z500" s="13" t="n">
        <v>498</v>
      </c>
      <c r="AA500" s="2" t="s">
        <v>13500</v>
      </c>
    </row>
    <row r="501" customFormat="false" ht="15" hidden="false" customHeight="false" outlineLevel="0" collapsed="false">
      <c r="A501" s="8" t="s">
        <v>6160</v>
      </c>
      <c r="B501" s="10" t="str">
        <f aca="false">'Layout Mercado Libre'!C501</f>
        <v>Talco para Bebé Mennen Baby Magic Azul 100 g</v>
      </c>
      <c r="C501" s="10" t="str">
        <f aca="false">IFERROR(LEFT('Layout Mercado Libre'!E501,FIND(" &gt; ",'Layout Mercado Libre'!E501)-1),"")</f>
        <v>Bebés</v>
      </c>
      <c r="D501" s="12" t="n">
        <v>34.68</v>
      </c>
      <c r="E501" s="13" t="n">
        <f aca="false">Parámetros!$B$5</f>
        <v>4</v>
      </c>
      <c r="F501" s="13" t="n">
        <f aca="false">D501+E501</f>
        <v>38.68</v>
      </c>
      <c r="G501" s="3" t="n">
        <f aca="false">IF(C501="",Parámetros!$B$9,IFERROR(VLOOKUP(C501,Parámetros!$A$20:$B$23,2,FALSE()),Parámetros!$B$9))</f>
        <v>0.15</v>
      </c>
      <c r="H501" s="14" t="n">
        <v>0.16</v>
      </c>
      <c r="I501" s="12" t="n">
        <v>75</v>
      </c>
      <c r="J501" s="13" t="n">
        <f aca="false">ROUNDUP((F501+Parámetros!$C$13)/(1-G501),0)</f>
        <v>75</v>
      </c>
      <c r="K501" s="13" t="n">
        <f aca="false">ROUNDUP((F501+Parámetros!$C$14)/(1-G501),0)</f>
        <v>81</v>
      </c>
      <c r="L501" s="13" t="n">
        <f aca="false">ROUNDUP((F501+Parámetros!$C$15)/(1-G501),0)</f>
        <v>90</v>
      </c>
      <c r="M501" s="13" t="n">
        <f aca="false">MAX(ROUNDUP((F501+I501)/(1-G501),0),Parámetros!$B$7)</f>
        <v>299</v>
      </c>
      <c r="N501" s="12" t="n">
        <v>174.85</v>
      </c>
      <c r="O501" s="12" t="n">
        <v>41.65</v>
      </c>
      <c r="P501" s="13" t="n">
        <f aca="false">Parámetros!$B$6</f>
        <v>1</v>
      </c>
      <c r="Q501" s="13" t="n">
        <f aca="false">IF(AND(ISNUMBER(O501),O501-P501&gt;=Parámetros!$B$7),M501,IF(J501&lt;Parámetros!$B$13,J501,IF(K501&lt;Parámetros!$B$14,K501,IF(L501&lt;Parámetros!$B$15,L501,M501))))</f>
        <v>75</v>
      </c>
      <c r="R501" s="13" t="n">
        <f aca="false">IF(AND(ISNUMBER(O501),O501-P501&gt;=Q501),O501-P501,Q501)</f>
        <v>75</v>
      </c>
      <c r="S501" s="3" t="n">
        <f aca="false">IF(ISNUMBER(O501),R501/O501-1,"")</f>
        <v>0.800720288115246</v>
      </c>
      <c r="T501" s="13" t="n">
        <f aca="false">VLOOKUP(R501,Parámetros!$A$13:$C$16,3,TRUE())</f>
        <v>25</v>
      </c>
      <c r="U501" s="13" t="n">
        <f aca="false">IF(R501&gt;=Parámetros!$B$7,I501,0)</f>
        <v>0</v>
      </c>
      <c r="V501" s="13" t="n">
        <f aca="false">R501*(1-G501)-T501-U501</f>
        <v>38.75</v>
      </c>
      <c r="W501" s="13" t="n">
        <f aca="false">V501-F501</f>
        <v>0.0700000000000003</v>
      </c>
      <c r="X501" s="2" t="s">
        <v>13550</v>
      </c>
      <c r="Y501" s="2"/>
      <c r="Z501" s="13" t="n">
        <v>41.65</v>
      </c>
      <c r="AA501" s="2" t="s">
        <v>13500</v>
      </c>
    </row>
    <row r="502" customFormat="false" ht="15" hidden="false" customHeight="false" outlineLevel="0" collapsed="false">
      <c r="A502" s="8" t="s">
        <v>6174</v>
      </c>
      <c r="B502" s="10" t="str">
        <f aca="false">'Layout Mercado Libre'!C502</f>
        <v>Dapagliflozina 10 mg 28 Tabletas Camber</v>
      </c>
      <c r="C502" s="10" t="str">
        <f aca="false">IFERROR(LEFT('Layout Mercado Libre'!E502,FIND(" &gt; ",'Layout Mercado Libre'!E502)-1),"")</f>
        <v>Salud y Equipamiento Médico</v>
      </c>
      <c r="D502" s="12" t="n">
        <v>323.59</v>
      </c>
      <c r="E502" s="13" t="n">
        <f aca="false">Parámetros!$B$5</f>
        <v>4</v>
      </c>
      <c r="F502" s="13" t="n">
        <f aca="false">D502+E502</f>
        <v>327.59</v>
      </c>
      <c r="G502" s="3" t="n">
        <f aca="false">IF(C502="",Parámetros!$B$9,IFERROR(VLOOKUP(C502,Parámetros!$A$20:$B$23,2,FALSE()),Parámetros!$B$9))</f>
        <v>0.14</v>
      </c>
      <c r="H502" s="14" t="n">
        <v>0.18</v>
      </c>
      <c r="I502" s="12" t="n">
        <v>75</v>
      </c>
      <c r="J502" s="13" t="n">
        <f aca="false">ROUNDUP((F502+Parámetros!$C$13)/(1-G502),0)</f>
        <v>410</v>
      </c>
      <c r="K502" s="13" t="n">
        <f aca="false">ROUNDUP((F502+Parámetros!$C$14)/(1-G502),0)</f>
        <v>416</v>
      </c>
      <c r="L502" s="13" t="n">
        <f aca="false">ROUNDUP((F502+Parámetros!$C$15)/(1-G502),0)</f>
        <v>424</v>
      </c>
      <c r="M502" s="13" t="n">
        <f aca="false">MAX(ROUNDUP((F502+I502)/(1-G502),0),Parámetros!$B$7)</f>
        <v>469</v>
      </c>
      <c r="N502" s="12" t="n">
        <v>524.18</v>
      </c>
      <c r="O502" s="12" t="n">
        <v>455</v>
      </c>
      <c r="P502" s="13" t="n">
        <f aca="false">Parámetros!$B$6</f>
        <v>1</v>
      </c>
      <c r="Q502" s="13" t="n">
        <f aca="false">IF(AND(ISNUMBER(O502),O502-P502&gt;=Parámetros!$B$7),M502,IF(J502&lt;Parámetros!$B$13,J502,IF(K502&lt;Parámetros!$B$14,K502,IF(L502&lt;Parámetros!$B$15,L502,M502))))</f>
        <v>469</v>
      </c>
      <c r="R502" s="13" t="n">
        <f aca="false">IF(AND(ISNUMBER(O502),O502-P502&gt;=Q502),O502-P502,Q502)</f>
        <v>469</v>
      </c>
      <c r="S502" s="3" t="n">
        <f aca="false">IF(ISNUMBER(O502),R502/O502-1,"")</f>
        <v>0.0307692307692307</v>
      </c>
      <c r="T502" s="13" t="n">
        <f aca="false">VLOOKUP(R502,Parámetros!$A$13:$C$16,3,TRUE())</f>
        <v>0</v>
      </c>
      <c r="U502" s="13" t="n">
        <f aca="false">IF(R502&gt;=Parámetros!$B$7,I502,0)</f>
        <v>75</v>
      </c>
      <c r="V502" s="13" t="n">
        <f aca="false">R502*(1-G502)-T502-U502</f>
        <v>328.34</v>
      </c>
      <c r="W502" s="13" t="n">
        <f aca="false">V502-F502</f>
        <v>0.75</v>
      </c>
      <c r="X502" s="2" t="s">
        <v>13499</v>
      </c>
      <c r="Y502" s="2"/>
      <c r="Z502" s="13" t="n">
        <v>760</v>
      </c>
      <c r="AA502" s="2" t="s">
        <v>13617</v>
      </c>
    </row>
    <row r="503" customFormat="false" ht="15" hidden="false" customHeight="false" outlineLevel="0" collapsed="false">
      <c r="A503" s="8" t="s">
        <v>6188</v>
      </c>
      <c r="B503" s="10" t="str">
        <f aca="false">'Layout Mercado Libre'!C503</f>
        <v>Crema Facial Pond's Clarant B3 FPS 30 200 g</v>
      </c>
      <c r="C503" s="10" t="str">
        <f aca="false">IFERROR(LEFT('Layout Mercado Libre'!E503,FIND(" &gt; ",'Layout Mercado Libre'!E503)-1),"")</f>
        <v>Belleza y Cuidado Personal</v>
      </c>
      <c r="D503" s="12" t="n">
        <v>105.0805</v>
      </c>
      <c r="E503" s="13" t="n">
        <f aca="false">Parámetros!$B$5</f>
        <v>4</v>
      </c>
      <c r="F503" s="13" t="n">
        <f aca="false">D503+E503</f>
        <v>109.0805</v>
      </c>
      <c r="G503" s="3" t="n">
        <f aca="false">IF(C503="",Parámetros!$B$9,IFERROR(VLOOKUP(C503,Parámetros!$A$20:$B$23,2,FALSE()),Parámetros!$B$9))</f>
        <v>0.14</v>
      </c>
      <c r="H503" s="14" t="n">
        <v>0.28</v>
      </c>
      <c r="I503" s="12" t="n">
        <v>75</v>
      </c>
      <c r="J503" s="13" t="n">
        <f aca="false">ROUNDUP((F503+Parámetros!$C$13)/(1-G503),0)</f>
        <v>156</v>
      </c>
      <c r="K503" s="13" t="n">
        <f aca="false">ROUNDUP((F503+Parámetros!$C$14)/(1-G503),0)</f>
        <v>162</v>
      </c>
      <c r="L503" s="13" t="n">
        <f aca="false">ROUNDUP((F503+Parámetros!$C$15)/(1-G503),0)</f>
        <v>170</v>
      </c>
      <c r="M503" s="13" t="n">
        <f aca="false">MAX(ROUNDUP((F503+I503)/(1-G503),0),Parámetros!$B$7)</f>
        <v>299</v>
      </c>
      <c r="N503" s="12" t="n">
        <v>332.99</v>
      </c>
      <c r="O503" s="12" t="n">
        <v>162</v>
      </c>
      <c r="P503" s="13" t="n">
        <f aca="false">Parámetros!$B$6</f>
        <v>1</v>
      </c>
      <c r="Q503" s="13" t="n">
        <f aca="false">IF(AND(ISNUMBER(O503),O503-P503&gt;=Parámetros!$B$7),M503,IF(J503&lt;Parámetros!$B$13,J503,IF(K503&lt;Parámetros!$B$14,K503,IF(L503&lt;Parámetros!$B$15,L503,M503))))</f>
        <v>170</v>
      </c>
      <c r="R503" s="13" t="n">
        <f aca="false">IF(AND(ISNUMBER(O503),O503-P503&gt;=Q503),O503-P503,Q503)</f>
        <v>170</v>
      </c>
      <c r="S503" s="3" t="n">
        <f aca="false">IF(ISNUMBER(O503),R503/O503-1,"")</f>
        <v>0.0493827160493827</v>
      </c>
      <c r="T503" s="13" t="n">
        <f aca="false">VLOOKUP(R503,Parámetros!$A$13:$C$16,3,TRUE())</f>
        <v>37</v>
      </c>
      <c r="U503" s="13" t="n">
        <f aca="false">IF(R503&gt;=Parámetros!$B$7,I503,0)</f>
        <v>0</v>
      </c>
      <c r="V503" s="13" t="n">
        <f aca="false">R503*(1-G503)-T503-U503</f>
        <v>109.2</v>
      </c>
      <c r="W503" s="13" t="n">
        <f aca="false">V503-F503</f>
        <v>0.119499999999988</v>
      </c>
      <c r="X503" s="2" t="s">
        <v>13680</v>
      </c>
      <c r="Y503" s="2"/>
      <c r="Z503" s="13" t="n">
        <v>162</v>
      </c>
      <c r="AA503" s="2" t="s">
        <v>13526</v>
      </c>
    </row>
    <row r="504" customFormat="false" ht="15" hidden="false" customHeight="false" outlineLevel="0" collapsed="false">
      <c r="A504" s="8" t="s">
        <v>6203</v>
      </c>
      <c r="B504" s="10" t="str">
        <f aca="false">'Layout Mercado Libre'!C504</f>
        <v>Suero Rehidratante Electrolit Manzana 625 ml</v>
      </c>
      <c r="C504" s="10" t="str">
        <f aca="false">IFERROR(LEFT('Layout Mercado Libre'!E504,FIND(" &gt; ",'Layout Mercado Libre'!E504)-1),"")</f>
        <v>Salud y Equipamiento Médico</v>
      </c>
      <c r="D504" s="12" t="n">
        <v>20.14</v>
      </c>
      <c r="E504" s="13" t="n">
        <f aca="false">Parámetros!$B$5</f>
        <v>4</v>
      </c>
      <c r="F504" s="13" t="n">
        <f aca="false">D504+E504</f>
        <v>24.14</v>
      </c>
      <c r="G504" s="3" t="n">
        <f aca="false">IF(C504="",Parámetros!$B$9,IFERROR(VLOOKUP(C504,Parámetros!$A$20:$B$23,2,FALSE()),Parámetros!$B$9))</f>
        <v>0.14</v>
      </c>
      <c r="H504" s="14" t="n">
        <v>0.8</v>
      </c>
      <c r="I504" s="12" t="n">
        <v>90</v>
      </c>
      <c r="J504" s="13" t="n">
        <f aca="false">ROUNDUP((F504+Parámetros!$C$13)/(1-G504),0)</f>
        <v>58</v>
      </c>
      <c r="K504" s="13" t="n">
        <f aca="false">ROUNDUP((F504+Parámetros!$C$14)/(1-G504),0)</f>
        <v>63</v>
      </c>
      <c r="L504" s="13" t="n">
        <f aca="false">ROUNDUP((F504+Parámetros!$C$15)/(1-G504),0)</f>
        <v>72</v>
      </c>
      <c r="M504" s="13" t="n">
        <f aca="false">MAX(ROUNDUP((F504+I504)/(1-G504),0),Parámetros!$B$7)</f>
        <v>299</v>
      </c>
      <c r="N504" s="12" t="n">
        <v>35.67</v>
      </c>
      <c r="O504" s="12" t="n">
        <v>34</v>
      </c>
      <c r="P504" s="13" t="n">
        <f aca="false">Parámetros!$B$6</f>
        <v>1</v>
      </c>
      <c r="Q504" s="13" t="n">
        <f aca="false">IF(AND(ISNUMBER(O504),O504-P504&gt;=Parámetros!$B$7),M504,IF(J504&lt;Parámetros!$B$13,J504,IF(K504&lt;Parámetros!$B$14,K504,IF(L504&lt;Parámetros!$B$15,L504,M504))))</f>
        <v>58</v>
      </c>
      <c r="R504" s="13" t="n">
        <f aca="false">IF(AND(ISNUMBER(O504),O504-P504&gt;=Q504),O504-P504,Q504)</f>
        <v>58</v>
      </c>
      <c r="S504" s="3" t="n">
        <f aca="false">IF(ISNUMBER(O504),R504/O504-1,"")</f>
        <v>0.705882352941176</v>
      </c>
      <c r="T504" s="13" t="n">
        <f aca="false">VLOOKUP(R504,Parámetros!$A$13:$C$16,3,TRUE())</f>
        <v>25</v>
      </c>
      <c r="U504" s="13" t="n">
        <f aca="false">IF(R504&gt;=Parámetros!$B$7,I504,0)</f>
        <v>0</v>
      </c>
      <c r="V504" s="13" t="n">
        <f aca="false">R504*(1-G504)-T504-U504</f>
        <v>24.88</v>
      </c>
      <c r="W504" s="13" t="n">
        <f aca="false">V504-F504</f>
        <v>0.740000000000002</v>
      </c>
      <c r="X504" s="2" t="s">
        <v>13687</v>
      </c>
      <c r="Y504" s="2"/>
      <c r="Z504" s="13" t="n">
        <v>25</v>
      </c>
      <c r="AA504" s="2" t="s">
        <v>13497</v>
      </c>
    </row>
    <row r="505" customFormat="false" ht="15" hidden="false" customHeight="false" outlineLevel="0" collapsed="false">
      <c r="A505" s="8" t="s">
        <v>6214</v>
      </c>
      <c r="B505" s="10" t="str">
        <f aca="false">'Layout Mercado Libre'!C505</f>
        <v>Gasa Estéril Dibar Monarca 10 x 10 cm 8 Capas 100 Piezas</v>
      </c>
      <c r="C505" s="10" t="str">
        <f aca="false">IFERROR(LEFT('Layout Mercado Libre'!E505,FIND(" &gt; ",'Layout Mercado Libre'!E505)-1),"")</f>
        <v>Salud y Equipamiento Médico</v>
      </c>
      <c r="D505" s="12" t="n">
        <v>114.66</v>
      </c>
      <c r="E505" s="13" t="n">
        <f aca="false">Parámetros!$B$5</f>
        <v>4</v>
      </c>
      <c r="F505" s="13" t="n">
        <f aca="false">D505+E505</f>
        <v>118.66</v>
      </c>
      <c r="G505" s="3" t="n">
        <f aca="false">IF(C505="",Parámetros!$B$9,IFERROR(VLOOKUP(C505,Parámetros!$A$20:$B$23,2,FALSE()),Parámetros!$B$9))</f>
        <v>0.14</v>
      </c>
      <c r="H505" s="14" t="n">
        <v>0.75</v>
      </c>
      <c r="I505" s="12" t="n">
        <v>90</v>
      </c>
      <c r="J505" s="13" t="n">
        <f aca="false">ROUNDUP((F505+Parámetros!$C$13)/(1-G505),0)</f>
        <v>168</v>
      </c>
      <c r="K505" s="13" t="n">
        <f aca="false">ROUNDUP((F505+Parámetros!$C$14)/(1-G505),0)</f>
        <v>173</v>
      </c>
      <c r="L505" s="13" t="n">
        <f aca="false">ROUNDUP((F505+Parámetros!$C$15)/(1-G505),0)</f>
        <v>181</v>
      </c>
      <c r="M505" s="13" t="n">
        <f aca="false">MAX(ROUNDUP((F505+I505)/(1-G505),0),Parámetros!$B$7)</f>
        <v>299</v>
      </c>
      <c r="N505" s="12" t="n">
        <v>255.55</v>
      </c>
      <c r="O505" s="12" t="n">
        <v>255.55</v>
      </c>
      <c r="P505" s="13" t="n">
        <f aca="false">Parámetros!$B$6</f>
        <v>1</v>
      </c>
      <c r="Q505" s="13" t="n">
        <f aca="false">IF(AND(ISNUMBER(O505),O505-P505&gt;=Parámetros!$B$7),M505,IF(J505&lt;Parámetros!$B$13,J505,IF(K505&lt;Parámetros!$B$14,K505,IF(L505&lt;Parámetros!$B$15,L505,M505))))</f>
        <v>181</v>
      </c>
      <c r="R505" s="13" t="n">
        <f aca="false">IF(AND(ISNUMBER(O505),O505-P505&gt;=Q505),O505-P505,Q505)</f>
        <v>254.55</v>
      </c>
      <c r="S505" s="3" t="n">
        <f aca="false">IF(ISNUMBER(O505),R505/O505-1,"")</f>
        <v>-0.00391312854627279</v>
      </c>
      <c r="T505" s="13" t="n">
        <f aca="false">VLOOKUP(R505,Parámetros!$A$13:$C$16,3,TRUE())</f>
        <v>37</v>
      </c>
      <c r="U505" s="13" t="n">
        <f aca="false">IF(R505&gt;=Parámetros!$B$7,I505,0)</f>
        <v>0</v>
      </c>
      <c r="V505" s="13" t="n">
        <f aca="false">R505*(1-G505)-T505-U505</f>
        <v>181.913</v>
      </c>
      <c r="W505" s="13" t="n">
        <f aca="false">V505-F505</f>
        <v>63.253</v>
      </c>
      <c r="X505" s="2" t="s">
        <v>13541</v>
      </c>
      <c r="Y505" s="2"/>
      <c r="Z505" s="13"/>
      <c r="AA505" s="2"/>
    </row>
    <row r="506" customFormat="false" ht="15" hidden="false" customHeight="false" outlineLevel="0" collapsed="false">
      <c r="A506" s="8" t="s">
        <v>6225</v>
      </c>
      <c r="B506" s="10" t="str">
        <f aca="false">'Layout Mercado Libre'!C506</f>
        <v>Condones Sico Sensitive Delgados de Látex 3 Piezas</v>
      </c>
      <c r="C506" s="10" t="str">
        <f aca="false">IFERROR(LEFT('Layout Mercado Libre'!E506,FIND(" &gt; ",'Layout Mercado Libre'!E506)-1),"")</f>
        <v>Salud y Equipamiento Médico</v>
      </c>
      <c r="D506" s="12" t="n">
        <v>52.95</v>
      </c>
      <c r="E506" s="13" t="n">
        <f aca="false">Parámetros!$B$5</f>
        <v>4</v>
      </c>
      <c r="F506" s="13" t="n">
        <f aca="false">D506+E506</f>
        <v>56.95</v>
      </c>
      <c r="G506" s="3" t="n">
        <f aca="false">IF(C506="",Parámetros!$B$9,IFERROR(VLOOKUP(C506,Parámetros!$A$20:$B$23,2,FALSE()),Parámetros!$B$9))</f>
        <v>0.14</v>
      </c>
      <c r="H506" s="14" t="n">
        <v>0.17</v>
      </c>
      <c r="I506" s="12" t="n">
        <v>75</v>
      </c>
      <c r="J506" s="13" t="n">
        <f aca="false">ROUNDUP((F506+Parámetros!$C$13)/(1-G506),0)</f>
        <v>96</v>
      </c>
      <c r="K506" s="13" t="n">
        <f aca="false">ROUNDUP((F506+Parámetros!$C$14)/(1-G506),0)</f>
        <v>102</v>
      </c>
      <c r="L506" s="13" t="n">
        <f aca="false">ROUNDUP((F506+Parámetros!$C$15)/(1-G506),0)</f>
        <v>110</v>
      </c>
      <c r="M506" s="13" t="n">
        <f aca="false">MAX(ROUNDUP((F506+I506)/(1-G506),0),Parámetros!$B$7)</f>
        <v>299</v>
      </c>
      <c r="N506" s="12" t="n">
        <v>166.8</v>
      </c>
      <c r="O506" s="12" t="n">
        <v>68.45</v>
      </c>
      <c r="P506" s="13" t="n">
        <f aca="false">Parámetros!$B$6</f>
        <v>1</v>
      </c>
      <c r="Q506" s="13" t="n">
        <f aca="false">IF(AND(ISNUMBER(O506),O506-P506&gt;=Parámetros!$B$7),M506,IF(J506&lt;Parámetros!$B$13,J506,IF(K506&lt;Parámetros!$B$14,K506,IF(L506&lt;Parámetros!$B$15,L506,M506))))</f>
        <v>96</v>
      </c>
      <c r="R506" s="13" t="n">
        <f aca="false">IF(AND(ISNUMBER(O506),O506-P506&gt;=Q506),O506-P506,Q506)</f>
        <v>96</v>
      </c>
      <c r="S506" s="3" t="n">
        <f aca="false">IF(ISNUMBER(O506),R506/O506-1,"")</f>
        <v>0.402483564645727</v>
      </c>
      <c r="T506" s="13" t="n">
        <f aca="false">VLOOKUP(R506,Parámetros!$A$13:$C$16,3,TRUE())</f>
        <v>25</v>
      </c>
      <c r="U506" s="13" t="n">
        <f aca="false">IF(R506&gt;=Parámetros!$B$7,I506,0)</f>
        <v>0</v>
      </c>
      <c r="V506" s="13" t="n">
        <f aca="false">R506*(1-G506)-T506-U506</f>
        <v>57.56</v>
      </c>
      <c r="W506" s="13" t="n">
        <f aca="false">V506-F506</f>
        <v>0.609999999999999</v>
      </c>
      <c r="X506" s="2" t="s">
        <v>13697</v>
      </c>
      <c r="Y506" s="2"/>
      <c r="Z506" s="13" t="n">
        <v>103.5</v>
      </c>
      <c r="AA506" s="2" t="s">
        <v>13518</v>
      </c>
    </row>
    <row r="507" customFormat="false" ht="15" hidden="false" customHeight="false" outlineLevel="0" collapsed="false">
      <c r="A507" s="8" t="s">
        <v>6240</v>
      </c>
      <c r="B507" s="10" t="str">
        <f aca="false">'Layout Mercado Libre'!C507</f>
        <v>Nexium Mups Esomeprazol 40 mg 14 Tabletas</v>
      </c>
      <c r="C507" s="10" t="str">
        <f aca="false">IFERROR(LEFT('Layout Mercado Libre'!E507,FIND(" &gt; ",'Layout Mercado Libre'!E507)-1),"")</f>
        <v>Salud y Equipamiento Médico</v>
      </c>
      <c r="D507" s="12" t="n">
        <v>410</v>
      </c>
      <c r="E507" s="13" t="n">
        <f aca="false">Parámetros!$B$5</f>
        <v>4</v>
      </c>
      <c r="F507" s="13" t="n">
        <f aca="false">D507+E507</f>
        <v>414</v>
      </c>
      <c r="G507" s="3" t="n">
        <f aca="false">IF(C507="",Parámetros!$B$9,IFERROR(VLOOKUP(C507,Parámetros!$A$20:$B$23,2,FALSE()),Parámetros!$B$9))</f>
        <v>0.14</v>
      </c>
      <c r="H507" s="14" t="n">
        <v>0.15</v>
      </c>
      <c r="I507" s="12" t="n">
        <v>75</v>
      </c>
      <c r="J507" s="13" t="n">
        <f aca="false">ROUNDUP((F507+Parámetros!$C$13)/(1-G507),0)</f>
        <v>511</v>
      </c>
      <c r="K507" s="13" t="n">
        <f aca="false">ROUNDUP((F507+Parámetros!$C$14)/(1-G507),0)</f>
        <v>517</v>
      </c>
      <c r="L507" s="13" t="n">
        <f aca="false">ROUNDUP((F507+Parámetros!$C$15)/(1-G507),0)</f>
        <v>525</v>
      </c>
      <c r="M507" s="13" t="n">
        <f aca="false">MAX(ROUNDUP((F507+I507)/(1-G507),0),Parámetros!$B$7)</f>
        <v>569</v>
      </c>
      <c r="N507" s="12" t="n">
        <v>1056.11</v>
      </c>
      <c r="O507" s="12" t="n">
        <v>719</v>
      </c>
      <c r="P507" s="13" t="n">
        <f aca="false">Parámetros!$B$6</f>
        <v>1</v>
      </c>
      <c r="Q507" s="13" t="n">
        <f aca="false">IF(AND(ISNUMBER(O507),O507-P507&gt;=Parámetros!$B$7),M507,IF(J507&lt;Parámetros!$B$13,J507,IF(K507&lt;Parámetros!$B$14,K507,IF(L507&lt;Parámetros!$B$15,L507,M507))))</f>
        <v>569</v>
      </c>
      <c r="R507" s="13" t="n">
        <f aca="false">IF(AND(ISNUMBER(O507),O507-P507&gt;=Q507),O507-P507,Q507)</f>
        <v>718</v>
      </c>
      <c r="S507" s="3" t="n">
        <f aca="false">IF(ISNUMBER(O507),R507/O507-1,"")</f>
        <v>-0.00139082058414464</v>
      </c>
      <c r="T507" s="13" t="n">
        <f aca="false">VLOOKUP(R507,Parámetros!$A$13:$C$16,3,TRUE())</f>
        <v>0</v>
      </c>
      <c r="U507" s="13" t="n">
        <f aca="false">IF(R507&gt;=Parámetros!$B$7,I507,0)</f>
        <v>75</v>
      </c>
      <c r="V507" s="13" t="n">
        <f aca="false">R507*(1-G507)-T507-U507</f>
        <v>542.48</v>
      </c>
      <c r="W507" s="13" t="n">
        <f aca="false">V507-F507</f>
        <v>128.48</v>
      </c>
      <c r="X507" s="2" t="s">
        <v>13554</v>
      </c>
      <c r="Y507" s="2"/>
      <c r="Z507" s="13" t="n">
        <v>928</v>
      </c>
      <c r="AA507" s="2" t="s">
        <v>13507</v>
      </c>
    </row>
    <row r="508" customFormat="false" ht="15" hidden="false" customHeight="false" outlineLevel="0" collapsed="false">
      <c r="A508" s="8" t="s">
        <v>6253</v>
      </c>
      <c r="B508" s="10" t="str">
        <f aca="false">'Layout Mercado Libre'!C508</f>
        <v>Enjuague Bucal Lacer Perioxidin Clorhexidina 0.12% 200 ml</v>
      </c>
      <c r="C508" s="10" t="str">
        <f aca="false">IFERROR(LEFT('Layout Mercado Libre'!E508,FIND(" &gt; ",'Layout Mercado Libre'!E508)-1),"")</f>
        <v>Belleza y Cuidado Personal</v>
      </c>
      <c r="D508" s="12" t="n">
        <v>243.79</v>
      </c>
      <c r="E508" s="13" t="n">
        <f aca="false">Parámetros!$B$5</f>
        <v>4</v>
      </c>
      <c r="F508" s="13" t="n">
        <f aca="false">D508+E508</f>
        <v>247.79</v>
      </c>
      <c r="G508" s="3" t="n">
        <f aca="false">IF(C508="",Parámetros!$B$9,IFERROR(VLOOKUP(C508,Parámetros!$A$20:$B$23,2,FALSE()),Parámetros!$B$9))</f>
        <v>0.14</v>
      </c>
      <c r="H508" s="14" t="n">
        <v>0.29</v>
      </c>
      <c r="I508" s="12" t="n">
        <v>75</v>
      </c>
      <c r="J508" s="13" t="n">
        <f aca="false">ROUNDUP((F508+Parámetros!$C$13)/(1-G508),0)</f>
        <v>318</v>
      </c>
      <c r="K508" s="13" t="n">
        <f aca="false">ROUNDUP((F508+Parámetros!$C$14)/(1-G508),0)</f>
        <v>324</v>
      </c>
      <c r="L508" s="13" t="n">
        <f aca="false">ROUNDUP((F508+Parámetros!$C$15)/(1-G508),0)</f>
        <v>332</v>
      </c>
      <c r="M508" s="13" t="n">
        <f aca="false">MAX(ROUNDUP((F508+I508)/(1-G508),0),Parámetros!$B$7)</f>
        <v>376</v>
      </c>
      <c r="N508" s="12" t="n">
        <v>531.37</v>
      </c>
      <c r="O508" s="12" t="n">
        <v>538</v>
      </c>
      <c r="P508" s="13" t="n">
        <f aca="false">Parámetros!$B$6</f>
        <v>1</v>
      </c>
      <c r="Q508" s="13" t="n">
        <f aca="false">IF(AND(ISNUMBER(O508),O508-P508&gt;=Parámetros!$B$7),M508,IF(J508&lt;Parámetros!$B$13,J508,IF(K508&lt;Parámetros!$B$14,K508,IF(L508&lt;Parámetros!$B$15,L508,M508))))</f>
        <v>376</v>
      </c>
      <c r="R508" s="13" t="n">
        <f aca="false">IF(AND(ISNUMBER(O508),O508-P508&gt;=Q508),O508-P508,Q508)</f>
        <v>537</v>
      </c>
      <c r="S508" s="3" t="n">
        <f aca="false">IF(ISNUMBER(O508),R508/O508-1,"")</f>
        <v>-0.0018587360594795</v>
      </c>
      <c r="T508" s="13" t="n">
        <f aca="false">VLOOKUP(R508,Parámetros!$A$13:$C$16,3,TRUE())</f>
        <v>0</v>
      </c>
      <c r="U508" s="13" t="n">
        <f aca="false">IF(R508&gt;=Parámetros!$B$7,I508,0)</f>
        <v>75</v>
      </c>
      <c r="V508" s="13" t="n">
        <f aca="false">R508*(1-G508)-T508-U508</f>
        <v>386.82</v>
      </c>
      <c r="W508" s="13" t="n">
        <f aca="false">V508-F508</f>
        <v>139.03</v>
      </c>
      <c r="X508" s="2" t="s">
        <v>13632</v>
      </c>
      <c r="Y508" s="2"/>
      <c r="Z508" s="13" t="n">
        <v>401.25</v>
      </c>
      <c r="AA508" s="2" t="s">
        <v>13504</v>
      </c>
    </row>
    <row r="509" customFormat="false" ht="15" hidden="false" customHeight="false" outlineLevel="0" collapsed="false">
      <c r="A509" s="8" t="s">
        <v>6267</v>
      </c>
      <c r="B509" s="10" t="str">
        <f aca="false">'Layout Mercado Libre'!C509</f>
        <v>Redoxon AOX Vitamina C, D y Zinc 10 Tabletas Efervescentes</v>
      </c>
      <c r="C509" s="10" t="str">
        <f aca="false">IFERROR(LEFT('Layout Mercado Libre'!E509,FIND(" &gt; ",'Layout Mercado Libre'!E509)-1),"")</f>
        <v>Salud y Equipamiento Médico</v>
      </c>
      <c r="D509" s="12" t="n">
        <v>131.67</v>
      </c>
      <c r="E509" s="13" t="n">
        <f aca="false">Parámetros!$B$5</f>
        <v>4</v>
      </c>
      <c r="F509" s="13" t="n">
        <f aca="false">D509+E509</f>
        <v>135.67</v>
      </c>
      <c r="G509" s="3" t="n">
        <f aca="false">IF(C509="",Parámetros!$B$9,IFERROR(VLOOKUP(C509,Parámetros!$A$20:$B$23,2,FALSE()),Parámetros!$B$9))</f>
        <v>0.14</v>
      </c>
      <c r="H509" s="14" t="n">
        <v>0.14</v>
      </c>
      <c r="I509" s="12" t="n">
        <v>75</v>
      </c>
      <c r="J509" s="13" t="n">
        <f aca="false">ROUNDUP((F509+Parámetros!$C$13)/(1-G509),0)</f>
        <v>187</v>
      </c>
      <c r="K509" s="13" t="n">
        <f aca="false">ROUNDUP((F509+Parámetros!$C$14)/(1-G509),0)</f>
        <v>193</v>
      </c>
      <c r="L509" s="13" t="n">
        <f aca="false">ROUNDUP((F509+Parámetros!$C$15)/(1-G509),0)</f>
        <v>201</v>
      </c>
      <c r="M509" s="13" t="n">
        <f aca="false">MAX(ROUNDUP((F509+I509)/(1-G509),0),Parámetros!$B$7)</f>
        <v>299</v>
      </c>
      <c r="N509" s="12" t="n">
        <v>242.15</v>
      </c>
      <c r="O509" s="12" t="n">
        <v>128.57</v>
      </c>
      <c r="P509" s="13" t="n">
        <f aca="false">Parámetros!$B$6</f>
        <v>1</v>
      </c>
      <c r="Q509" s="13" t="n">
        <f aca="false">IF(AND(ISNUMBER(O509),O509-P509&gt;=Parámetros!$B$7),M509,IF(J509&lt;Parámetros!$B$13,J509,IF(K509&lt;Parámetros!$B$14,K509,IF(L509&lt;Parámetros!$B$15,L509,M509))))</f>
        <v>201</v>
      </c>
      <c r="R509" s="13" t="n">
        <f aca="false">IF(AND(ISNUMBER(O509),O509-P509&gt;=Q509),O509-P509,Q509)</f>
        <v>201</v>
      </c>
      <c r="S509" s="3" t="n">
        <f aca="false">IF(ISNUMBER(O509),R509/O509-1,"")</f>
        <v>0.56335070389671</v>
      </c>
      <c r="T509" s="13" t="n">
        <f aca="false">VLOOKUP(R509,Parámetros!$A$13:$C$16,3,TRUE())</f>
        <v>37</v>
      </c>
      <c r="U509" s="13" t="n">
        <f aca="false">IF(R509&gt;=Parámetros!$B$7,I509,0)</f>
        <v>0</v>
      </c>
      <c r="V509" s="13" t="n">
        <f aca="false">R509*(1-G509)-T509-U509</f>
        <v>135.86</v>
      </c>
      <c r="W509" s="13" t="n">
        <f aca="false">V509-F509</f>
        <v>0.189999999999998</v>
      </c>
      <c r="X509" s="2" t="s">
        <v>13533</v>
      </c>
      <c r="Y509" s="2"/>
      <c r="Z509" s="13" t="n">
        <v>139</v>
      </c>
      <c r="AA509" s="2" t="s">
        <v>13520</v>
      </c>
    </row>
    <row r="510" customFormat="false" ht="15" hidden="false" customHeight="false" outlineLevel="0" collapsed="false">
      <c r="A510" s="8" t="s">
        <v>6280</v>
      </c>
      <c r="B510" s="10" t="str">
        <f aca="false">'Layout Mercado Libre'!C510</f>
        <v>Toallitas Desmaquillantes Claris Aloe Vera 40 Piezas</v>
      </c>
      <c r="C510" s="10" t="str">
        <f aca="false">IFERROR(LEFT('Layout Mercado Libre'!E510,FIND(" &gt; ",'Layout Mercado Libre'!E510)-1),"")</f>
        <v>Belleza y Cuidado Personal</v>
      </c>
      <c r="D510" s="12" t="n">
        <v>16.26</v>
      </c>
      <c r="E510" s="13" t="n">
        <f aca="false">Parámetros!$B$5</f>
        <v>4</v>
      </c>
      <c r="F510" s="13" t="n">
        <f aca="false">D510+E510</f>
        <v>20.26</v>
      </c>
      <c r="G510" s="3" t="n">
        <f aca="false">IF(C510="",Parámetros!$B$9,IFERROR(VLOOKUP(C510,Parámetros!$A$20:$B$23,2,FALSE()),Parámetros!$B$9))</f>
        <v>0.14</v>
      </c>
      <c r="H510" s="14" t="n">
        <v>0.31</v>
      </c>
      <c r="I510" s="12" t="n">
        <v>75</v>
      </c>
      <c r="J510" s="13" t="n">
        <f aca="false">ROUNDUP((F510+Parámetros!$C$13)/(1-G510),0)</f>
        <v>53</v>
      </c>
      <c r="K510" s="13" t="n">
        <f aca="false">ROUNDUP((F510+Parámetros!$C$14)/(1-G510),0)</f>
        <v>59</v>
      </c>
      <c r="L510" s="13" t="n">
        <f aca="false">ROUNDUP((F510+Parámetros!$C$15)/(1-G510),0)</f>
        <v>67</v>
      </c>
      <c r="M510" s="13" t="n">
        <f aca="false">MAX(ROUNDUP((F510+I510)/(1-G510),0),Parámetros!$B$7)</f>
        <v>299</v>
      </c>
      <c r="N510" s="12" t="n">
        <v>90.24</v>
      </c>
      <c r="O510" s="12" t="n">
        <v>62</v>
      </c>
      <c r="P510" s="13" t="n">
        <f aca="false">Parámetros!$B$6</f>
        <v>1</v>
      </c>
      <c r="Q510" s="13" t="n">
        <f aca="false">IF(AND(ISNUMBER(O510),O510-P510&gt;=Parámetros!$B$7),M510,IF(J510&lt;Parámetros!$B$13,J510,IF(K510&lt;Parámetros!$B$14,K510,IF(L510&lt;Parámetros!$B$15,L510,M510))))</f>
        <v>53</v>
      </c>
      <c r="R510" s="13" t="n">
        <f aca="false">IF(AND(ISNUMBER(O510),O510-P510&gt;=Q510),O510-P510,Q510)</f>
        <v>61</v>
      </c>
      <c r="S510" s="3" t="n">
        <f aca="false">IF(ISNUMBER(O510),R510/O510-1,"")</f>
        <v>-0.0161290322580645</v>
      </c>
      <c r="T510" s="13" t="n">
        <f aca="false">VLOOKUP(R510,Parámetros!$A$13:$C$16,3,TRUE())</f>
        <v>25</v>
      </c>
      <c r="U510" s="13" t="n">
        <f aca="false">IF(R510&gt;=Parámetros!$B$7,I510,0)</f>
        <v>0</v>
      </c>
      <c r="V510" s="13" t="n">
        <f aca="false">R510*(1-G510)-T510-U510</f>
        <v>27.46</v>
      </c>
      <c r="W510" s="13" t="n">
        <f aca="false">V510-F510</f>
        <v>7.2</v>
      </c>
      <c r="X510" s="2" t="s">
        <v>13698</v>
      </c>
      <c r="Y510" s="2"/>
      <c r="Z510" s="13" t="n">
        <v>25</v>
      </c>
      <c r="AA510" s="2" t="s">
        <v>13526</v>
      </c>
    </row>
    <row r="511" customFormat="false" ht="15" hidden="false" customHeight="false" outlineLevel="0" collapsed="false">
      <c r="A511" s="8" t="s">
        <v>6296</v>
      </c>
      <c r="B511" s="10" t="str">
        <f aca="false">'Layout Mercado Libre'!C511</f>
        <v>Suero Rehidratante Electrolit Mora Azul 625 ml</v>
      </c>
      <c r="C511" s="10" t="str">
        <f aca="false">IFERROR(LEFT('Layout Mercado Libre'!E511,FIND(" &gt; ",'Layout Mercado Libre'!E511)-1),"")</f>
        <v>Salud y Equipamiento Médico</v>
      </c>
      <c r="D511" s="12" t="n">
        <v>20.14</v>
      </c>
      <c r="E511" s="13" t="n">
        <f aca="false">Parámetros!$B$5</f>
        <v>4</v>
      </c>
      <c r="F511" s="13" t="n">
        <f aca="false">D511+E511</f>
        <v>24.14</v>
      </c>
      <c r="G511" s="3" t="n">
        <f aca="false">IF(C511="",Parámetros!$B$9,IFERROR(VLOOKUP(C511,Parámetros!$A$20:$B$23,2,FALSE()),Parámetros!$B$9))</f>
        <v>0.14</v>
      </c>
      <c r="H511" s="14" t="n">
        <v>0.8</v>
      </c>
      <c r="I511" s="12" t="n">
        <v>90</v>
      </c>
      <c r="J511" s="13" t="n">
        <f aca="false">ROUNDUP((F511+Parámetros!$C$13)/(1-G511),0)</f>
        <v>58</v>
      </c>
      <c r="K511" s="13" t="n">
        <f aca="false">ROUNDUP((F511+Parámetros!$C$14)/(1-G511),0)</f>
        <v>63</v>
      </c>
      <c r="L511" s="13" t="n">
        <f aca="false">ROUNDUP((F511+Parámetros!$C$15)/(1-G511),0)</f>
        <v>72</v>
      </c>
      <c r="M511" s="13" t="n">
        <f aca="false">MAX(ROUNDUP((F511+I511)/(1-G511),0),Parámetros!$B$7)</f>
        <v>299</v>
      </c>
      <c r="N511" s="12" t="n">
        <v>40.62</v>
      </c>
      <c r="O511" s="12" t="n">
        <v>34</v>
      </c>
      <c r="P511" s="13" t="n">
        <f aca="false">Parámetros!$B$6</f>
        <v>1</v>
      </c>
      <c r="Q511" s="13" t="n">
        <f aca="false">IF(AND(ISNUMBER(O511),O511-P511&gt;=Parámetros!$B$7),M511,IF(J511&lt;Parámetros!$B$13,J511,IF(K511&lt;Parámetros!$B$14,K511,IF(L511&lt;Parámetros!$B$15,L511,M511))))</f>
        <v>58</v>
      </c>
      <c r="R511" s="13" t="n">
        <f aca="false">IF(AND(ISNUMBER(O511),O511-P511&gt;=Q511),O511-P511,Q511)</f>
        <v>58</v>
      </c>
      <c r="S511" s="3" t="n">
        <f aca="false">IF(ISNUMBER(O511),R511/O511-1,"")</f>
        <v>0.705882352941176</v>
      </c>
      <c r="T511" s="13" t="n">
        <f aca="false">VLOOKUP(R511,Parámetros!$A$13:$C$16,3,TRUE())</f>
        <v>25</v>
      </c>
      <c r="U511" s="13" t="n">
        <f aca="false">IF(R511&gt;=Parámetros!$B$7,I511,0)</f>
        <v>0</v>
      </c>
      <c r="V511" s="13" t="n">
        <f aca="false">R511*(1-G511)-T511-U511</f>
        <v>24.88</v>
      </c>
      <c r="W511" s="13" t="n">
        <f aca="false">V511-F511</f>
        <v>0.740000000000002</v>
      </c>
      <c r="X511" s="2" t="s">
        <v>13687</v>
      </c>
      <c r="Y511" s="2"/>
      <c r="Z511" s="13" t="n">
        <v>25</v>
      </c>
      <c r="AA511" s="2" t="s">
        <v>13507</v>
      </c>
    </row>
    <row r="512" customFormat="false" ht="15" hidden="false" customHeight="false" outlineLevel="0" collapsed="false">
      <c r="A512" s="8" t="s">
        <v>6306</v>
      </c>
      <c r="B512" s="10" t="str">
        <f aca="false">'Layout Mercado Libre'!C512</f>
        <v>Pañales Bbtips Sensitive Etapa 6 Unisex 40 Piezas</v>
      </c>
      <c r="C512" s="10" t="str">
        <f aca="false">IFERROR(LEFT('Layout Mercado Libre'!E512,FIND(" &gt; ",'Layout Mercado Libre'!E512)-1),"")</f>
        <v>Bebés</v>
      </c>
      <c r="D512" s="12" t="n">
        <v>171.81</v>
      </c>
      <c r="E512" s="13" t="n">
        <f aca="false">Parámetros!$B$5</f>
        <v>4</v>
      </c>
      <c r="F512" s="13" t="n">
        <f aca="false">D512+E512</f>
        <v>175.81</v>
      </c>
      <c r="G512" s="3" t="n">
        <f aca="false">IF(C512="",Parámetros!$B$9,IFERROR(VLOOKUP(C512,Parámetros!$A$20:$B$23,2,FALSE()),Parámetros!$B$9))</f>
        <v>0.15</v>
      </c>
      <c r="H512" s="14" t="n">
        <v>3.2</v>
      </c>
      <c r="I512" s="12" t="n">
        <v>125</v>
      </c>
      <c r="J512" s="13" t="n">
        <f aca="false">ROUNDUP((F512+Parámetros!$C$13)/(1-G512),0)</f>
        <v>237</v>
      </c>
      <c r="K512" s="13" t="n">
        <f aca="false">ROUNDUP((F512+Parámetros!$C$14)/(1-G512),0)</f>
        <v>243</v>
      </c>
      <c r="L512" s="13" t="n">
        <f aca="false">ROUNDUP((F512+Parámetros!$C$15)/(1-G512),0)</f>
        <v>251</v>
      </c>
      <c r="M512" s="13" t="n">
        <f aca="false">MAX(ROUNDUP((F512+I512)/(1-G512),0),Parámetros!$B$7)</f>
        <v>354</v>
      </c>
      <c r="N512" s="12" t="n">
        <v>525.97</v>
      </c>
      <c r="O512" s="12" t="n">
        <v>199</v>
      </c>
      <c r="P512" s="13" t="n">
        <f aca="false">Parámetros!$B$6</f>
        <v>1</v>
      </c>
      <c r="Q512" s="13" t="n">
        <f aca="false">IF(AND(ISNUMBER(O512),O512-P512&gt;=Parámetros!$B$7),M512,IF(J512&lt;Parámetros!$B$13,J512,IF(K512&lt;Parámetros!$B$14,K512,IF(L512&lt;Parámetros!$B$15,L512,M512))))</f>
        <v>251</v>
      </c>
      <c r="R512" s="13" t="n">
        <f aca="false">IF(AND(ISNUMBER(O512),O512-P512&gt;=Q512),O512-P512,Q512)</f>
        <v>251</v>
      </c>
      <c r="S512" s="3" t="n">
        <f aca="false">IF(ISNUMBER(O512),R512/O512-1,"")</f>
        <v>0.261306532663317</v>
      </c>
      <c r="T512" s="13" t="n">
        <f aca="false">VLOOKUP(R512,Parámetros!$A$13:$C$16,3,TRUE())</f>
        <v>37</v>
      </c>
      <c r="U512" s="13" t="n">
        <f aca="false">IF(R512&gt;=Parámetros!$B$7,I512,0)</f>
        <v>0</v>
      </c>
      <c r="V512" s="13" t="n">
        <f aca="false">R512*(1-G512)-T512-U512</f>
        <v>176.35</v>
      </c>
      <c r="W512" s="13" t="n">
        <f aca="false">V512-F512</f>
        <v>0.539999999999992</v>
      </c>
      <c r="X512" s="2" t="s">
        <v>13510</v>
      </c>
      <c r="Y512" s="2"/>
      <c r="Z512" s="13" t="n">
        <v>196.2</v>
      </c>
      <c r="AA512" s="2" t="s">
        <v>13497</v>
      </c>
    </row>
    <row r="513" customFormat="false" ht="15" hidden="false" customHeight="false" outlineLevel="0" collapsed="false">
      <c r="A513" s="8" t="s">
        <v>6321</v>
      </c>
      <c r="B513" s="10" t="str">
        <f aca="false">'Layout Mercado Libre'!C513</f>
        <v>Avamys 2A Furoato de Fluticasona 27.5 mcg 120 Dosis</v>
      </c>
      <c r="C513" s="10" t="str">
        <f aca="false">IFERROR(LEFT('Layout Mercado Libre'!E513,FIND(" &gt; ",'Layout Mercado Libre'!E513)-1),"")</f>
        <v>Salud y Equipamiento Médico</v>
      </c>
      <c r="D513" s="12" t="n">
        <v>501.6</v>
      </c>
      <c r="E513" s="13" t="n">
        <f aca="false">Parámetros!$B$5</f>
        <v>4</v>
      </c>
      <c r="F513" s="13" t="n">
        <f aca="false">D513+E513</f>
        <v>505.6</v>
      </c>
      <c r="G513" s="3" t="n">
        <f aca="false">IF(C513="",Parámetros!$B$9,IFERROR(VLOOKUP(C513,Parámetros!$A$20:$B$23,2,FALSE()),Parámetros!$B$9))</f>
        <v>0.14</v>
      </c>
      <c r="H513" s="14" t="n">
        <v>0.39</v>
      </c>
      <c r="I513" s="12" t="n">
        <v>75</v>
      </c>
      <c r="J513" s="13" t="n">
        <f aca="false">ROUNDUP((F513+Parámetros!$C$13)/(1-G513),0)</f>
        <v>617</v>
      </c>
      <c r="K513" s="13" t="n">
        <f aca="false">ROUNDUP((F513+Parámetros!$C$14)/(1-G513),0)</f>
        <v>623</v>
      </c>
      <c r="L513" s="13" t="n">
        <f aca="false">ROUNDUP((F513+Parámetros!$C$15)/(1-G513),0)</f>
        <v>631</v>
      </c>
      <c r="M513" s="13" t="n">
        <f aca="false">MAX(ROUNDUP((F513+I513)/(1-G513),0),Parámetros!$B$7)</f>
        <v>676</v>
      </c>
      <c r="N513" s="12" t="n">
        <v>738.68</v>
      </c>
      <c r="O513" s="12" t="n">
        <v>429</v>
      </c>
      <c r="P513" s="13" t="n">
        <f aca="false">Parámetros!$B$6</f>
        <v>1</v>
      </c>
      <c r="Q513" s="13" t="n">
        <f aca="false">IF(AND(ISNUMBER(O513),O513-P513&gt;=Parámetros!$B$7),M513,IF(J513&lt;Parámetros!$B$13,J513,IF(K513&lt;Parámetros!$B$14,K513,IF(L513&lt;Parámetros!$B$15,L513,M513))))</f>
        <v>676</v>
      </c>
      <c r="R513" s="13" t="n">
        <f aca="false">IF(AND(ISNUMBER(O513),O513-P513&gt;=Q513),O513-P513,Q513)</f>
        <v>676</v>
      </c>
      <c r="S513" s="3" t="n">
        <f aca="false">IF(ISNUMBER(O513),R513/O513-1,"")</f>
        <v>0.575757575757576</v>
      </c>
      <c r="T513" s="13" t="n">
        <f aca="false">VLOOKUP(R513,Parámetros!$A$13:$C$16,3,TRUE())</f>
        <v>0</v>
      </c>
      <c r="U513" s="13" t="n">
        <f aca="false">IF(R513&gt;=Parámetros!$B$7,I513,0)</f>
        <v>75</v>
      </c>
      <c r="V513" s="13" t="n">
        <f aca="false">R513*(1-G513)-T513-U513</f>
        <v>506.36</v>
      </c>
      <c r="W513" s="13" t="n">
        <f aca="false">V513-F513</f>
        <v>0.759999999999991</v>
      </c>
      <c r="X513" s="2" t="s">
        <v>13615</v>
      </c>
      <c r="Y513" s="2"/>
      <c r="Z513" s="13" t="n">
        <v>589</v>
      </c>
      <c r="AA513" s="2" t="s">
        <v>13520</v>
      </c>
    </row>
    <row r="514" customFormat="false" ht="15" hidden="false" customHeight="false" outlineLevel="0" collapsed="false">
      <c r="A514" s="8" t="s">
        <v>6337</v>
      </c>
      <c r="B514" s="10" t="str">
        <f aca="false">'Layout Mercado Libre'!C514</f>
        <v>Buscapina Butilhioscina 10 mg 24 Tabletas</v>
      </c>
      <c r="C514" s="10" t="str">
        <f aca="false">IFERROR(LEFT('Layout Mercado Libre'!E514,FIND(" &gt; ",'Layout Mercado Libre'!E514)-1),"")</f>
        <v>Salud y Equipamiento Médico</v>
      </c>
      <c r="D514" s="12" t="n">
        <v>179.46</v>
      </c>
      <c r="E514" s="13" t="n">
        <f aca="false">Parámetros!$B$5</f>
        <v>4</v>
      </c>
      <c r="F514" s="13" t="n">
        <f aca="false">D514+E514</f>
        <v>183.46</v>
      </c>
      <c r="G514" s="3" t="n">
        <f aca="false">IF(C514="",Parámetros!$B$9,IFERROR(VLOOKUP(C514,Parámetros!$A$20:$B$23,2,FALSE()),Parámetros!$B$9))</f>
        <v>0.14</v>
      </c>
      <c r="H514" s="14" t="n">
        <v>0.17</v>
      </c>
      <c r="I514" s="12" t="n">
        <v>75</v>
      </c>
      <c r="J514" s="13" t="n">
        <f aca="false">ROUNDUP((F514+Parámetros!$C$13)/(1-G514),0)</f>
        <v>243</v>
      </c>
      <c r="K514" s="13" t="n">
        <f aca="false">ROUNDUP((F514+Parámetros!$C$14)/(1-G514),0)</f>
        <v>249</v>
      </c>
      <c r="L514" s="13" t="n">
        <f aca="false">ROUNDUP((F514+Parámetros!$C$15)/(1-G514),0)</f>
        <v>257</v>
      </c>
      <c r="M514" s="13" t="n">
        <f aca="false">MAX(ROUNDUP((F514+I514)/(1-G514),0),Parámetros!$B$7)</f>
        <v>301</v>
      </c>
      <c r="N514" s="12" t="n">
        <v>303.77</v>
      </c>
      <c r="O514" s="12" t="n">
        <v>191</v>
      </c>
      <c r="P514" s="13" t="n">
        <f aca="false">Parámetros!$B$6</f>
        <v>1</v>
      </c>
      <c r="Q514" s="13" t="n">
        <f aca="false">IF(AND(ISNUMBER(O514),O514-P514&gt;=Parámetros!$B$7),M514,IF(J514&lt;Parámetros!$B$13,J514,IF(K514&lt;Parámetros!$B$14,K514,IF(L514&lt;Parámetros!$B$15,L514,M514))))</f>
        <v>257</v>
      </c>
      <c r="R514" s="13" t="n">
        <f aca="false">IF(AND(ISNUMBER(O514),O514-P514&gt;=Q514),O514-P514,Q514)</f>
        <v>257</v>
      </c>
      <c r="S514" s="3" t="n">
        <f aca="false">IF(ISNUMBER(O514),R514/O514-1,"")</f>
        <v>0.345549738219895</v>
      </c>
      <c r="T514" s="13" t="n">
        <f aca="false">VLOOKUP(R514,Parámetros!$A$13:$C$16,3,TRUE())</f>
        <v>37</v>
      </c>
      <c r="U514" s="13" t="n">
        <f aca="false">IF(R514&gt;=Parámetros!$B$7,I514,0)</f>
        <v>0</v>
      </c>
      <c r="V514" s="13" t="n">
        <f aca="false">R514*(1-G514)-T514-U514</f>
        <v>184.02</v>
      </c>
      <c r="W514" s="13" t="n">
        <f aca="false">V514-F514</f>
        <v>0.560000000000002</v>
      </c>
      <c r="X514" s="2" t="s">
        <v>13593</v>
      </c>
      <c r="Y514" s="2"/>
      <c r="Z514" s="13" t="n">
        <v>235.5</v>
      </c>
      <c r="AA514" s="2" t="s">
        <v>13518</v>
      </c>
    </row>
    <row r="515" customFormat="false" ht="15" hidden="false" customHeight="false" outlineLevel="0" collapsed="false">
      <c r="A515" s="8" t="s">
        <v>6349</v>
      </c>
      <c r="B515" s="10" t="str">
        <f aca="false">'Layout Mercado Libre'!C515</f>
        <v>Xarelto Rivaroxabán 20 mg 28 Comprimidos</v>
      </c>
      <c r="C515" s="10" t="str">
        <f aca="false">IFERROR(LEFT('Layout Mercado Libre'!E515,FIND(" &gt; ",'Layout Mercado Libre'!E515)-1),"")</f>
        <v>Salud y Equipamiento Médico</v>
      </c>
      <c r="D515" s="12" t="n">
        <v>789.45</v>
      </c>
      <c r="E515" s="13" t="n">
        <f aca="false">Parámetros!$B$5</f>
        <v>4</v>
      </c>
      <c r="F515" s="13" t="n">
        <f aca="false">D515+E515</f>
        <v>793.45</v>
      </c>
      <c r="G515" s="3" t="n">
        <f aca="false">IF(C515="",Parámetros!$B$9,IFERROR(VLOOKUP(C515,Parámetros!$A$20:$B$23,2,FALSE()),Parámetros!$B$9))</f>
        <v>0.14</v>
      </c>
      <c r="H515" s="14" t="n">
        <v>0.18</v>
      </c>
      <c r="I515" s="12" t="n">
        <v>75</v>
      </c>
      <c r="J515" s="13" t="n">
        <f aca="false">ROUNDUP((F515+Parámetros!$C$13)/(1-G515),0)</f>
        <v>952</v>
      </c>
      <c r="K515" s="13" t="n">
        <f aca="false">ROUNDUP((F515+Parámetros!$C$14)/(1-G515),0)</f>
        <v>958</v>
      </c>
      <c r="L515" s="13" t="n">
        <f aca="false">ROUNDUP((F515+Parámetros!$C$15)/(1-G515),0)</f>
        <v>966</v>
      </c>
      <c r="M515" s="13" t="n">
        <f aca="false">MAX(ROUNDUP((F515+I515)/(1-G515),0),Parámetros!$B$7)</f>
        <v>1010</v>
      </c>
      <c r="N515" s="12" t="n">
        <v>3839.11</v>
      </c>
      <c r="O515" s="12" t="n">
        <v>1999</v>
      </c>
      <c r="P515" s="13" t="n">
        <f aca="false">Parámetros!$B$6</f>
        <v>1</v>
      </c>
      <c r="Q515" s="13" t="n">
        <f aca="false">IF(AND(ISNUMBER(O515),O515-P515&gt;=Parámetros!$B$7),M515,IF(J515&lt;Parámetros!$B$13,J515,IF(K515&lt;Parámetros!$B$14,K515,IF(L515&lt;Parámetros!$B$15,L515,M515))))</f>
        <v>1010</v>
      </c>
      <c r="R515" s="13" t="n">
        <f aca="false">IF(AND(ISNUMBER(O515),O515-P515&gt;=Q515),O515-P515,Q515)</f>
        <v>1998</v>
      </c>
      <c r="S515" s="3" t="n">
        <f aca="false">IF(ISNUMBER(O515),R515/O515-1,"")</f>
        <v>-0.000500250125062496</v>
      </c>
      <c r="T515" s="13" t="n">
        <f aca="false">VLOOKUP(R515,Parámetros!$A$13:$C$16,3,TRUE())</f>
        <v>0</v>
      </c>
      <c r="U515" s="13" t="n">
        <f aca="false">IF(R515&gt;=Parámetros!$B$7,I515,0)</f>
        <v>75</v>
      </c>
      <c r="V515" s="13" t="n">
        <f aca="false">R515*(1-G515)-T515-U515</f>
        <v>1643.28</v>
      </c>
      <c r="W515" s="13" t="n">
        <f aca="false">V515-F515</f>
        <v>849.83</v>
      </c>
      <c r="X515" s="2" t="s">
        <v>13648</v>
      </c>
      <c r="Y515" s="2"/>
      <c r="Z515" s="13" t="n">
        <v>2123</v>
      </c>
      <c r="AA515" s="2" t="s">
        <v>13507</v>
      </c>
    </row>
    <row r="516" customFormat="false" ht="15" hidden="false" customHeight="false" outlineLevel="0" collapsed="false">
      <c r="A516" s="8" t="s">
        <v>6362</v>
      </c>
      <c r="B516" s="10" t="str">
        <f aca="false">'Layout Mercado Libre'!C516</f>
        <v>Jeringa Insulina BD Ultra-Fine 0.3 ml 31G 6 mm 30 Piezas</v>
      </c>
      <c r="C516" s="10" t="str">
        <f aca="false">IFERROR(LEFT('Layout Mercado Libre'!E516,FIND(" &gt; ",'Layout Mercado Libre'!E516)-1),"")</f>
        <v>Salud y Equipamiento Médico</v>
      </c>
      <c r="D516" s="12" t="n">
        <v>120.63</v>
      </c>
      <c r="E516" s="13" t="n">
        <f aca="false">Parámetros!$B$5</f>
        <v>4</v>
      </c>
      <c r="F516" s="13" t="n">
        <f aca="false">D516+E516</f>
        <v>124.63</v>
      </c>
      <c r="G516" s="3" t="n">
        <f aca="false">IF(C516="",Parámetros!$B$9,IFERROR(VLOOKUP(C516,Parámetros!$A$20:$B$23,2,FALSE()),Parámetros!$B$9))</f>
        <v>0.14</v>
      </c>
      <c r="H516" s="14" t="n">
        <v>0.43</v>
      </c>
      <c r="I516" s="12" t="n">
        <v>75</v>
      </c>
      <c r="J516" s="13" t="n">
        <f aca="false">ROUNDUP((F516+Parámetros!$C$13)/(1-G516),0)</f>
        <v>174</v>
      </c>
      <c r="K516" s="13" t="n">
        <f aca="false">ROUNDUP((F516+Parámetros!$C$14)/(1-G516),0)</f>
        <v>180</v>
      </c>
      <c r="L516" s="13" t="n">
        <f aca="false">ROUNDUP((F516+Parámetros!$C$15)/(1-G516),0)</f>
        <v>188</v>
      </c>
      <c r="M516" s="13" t="n">
        <f aca="false">MAX(ROUNDUP((F516+I516)/(1-G516),0),Parámetros!$B$7)</f>
        <v>299</v>
      </c>
      <c r="N516" s="12"/>
      <c r="O516" s="12"/>
      <c r="P516" s="13" t="n">
        <f aca="false">Parámetros!$B$6</f>
        <v>1</v>
      </c>
      <c r="Q516" s="13" t="n">
        <f aca="false">IF(AND(ISNUMBER(O516),O516-P516&gt;=Parámetros!$B$7),M516,IF(J516&lt;Parámetros!$B$13,J516,IF(K516&lt;Parámetros!$B$14,K516,IF(L516&lt;Parámetros!$B$15,L516,M516))))</f>
        <v>188</v>
      </c>
      <c r="R516" s="13" t="n">
        <f aca="false">IF(AND(ISNUMBER(O516),O516-P516&gt;=Q516),O516-P516,Q516)</f>
        <v>188</v>
      </c>
      <c r="S516" s="3" t="str">
        <f aca="false">IF(ISNUMBER(O516),R516/O516-1,"")</f>
        <v/>
      </c>
      <c r="T516" s="13" t="n">
        <f aca="false">VLOOKUP(R516,Parámetros!$A$13:$C$16,3,TRUE())</f>
        <v>37</v>
      </c>
      <c r="U516" s="13" t="n">
        <f aca="false">IF(R516&gt;=Parámetros!$B$7,I516,0)</f>
        <v>0</v>
      </c>
      <c r="V516" s="13" t="n">
        <f aca="false">R516*(1-G516)-T516-U516</f>
        <v>124.68</v>
      </c>
      <c r="W516" s="13" t="n">
        <f aca="false">V516-F516</f>
        <v>0.0500000000000114</v>
      </c>
      <c r="X516" s="2" t="s">
        <v>13699</v>
      </c>
      <c r="Y516" s="2"/>
      <c r="Z516" s="13" t="n">
        <v>154</v>
      </c>
      <c r="AA516" s="2" t="s">
        <v>13518</v>
      </c>
    </row>
    <row r="517" customFormat="false" ht="15" hidden="false" customHeight="false" outlineLevel="0" collapsed="false">
      <c r="A517" s="8" t="s">
        <v>6371</v>
      </c>
      <c r="B517" s="10" t="str">
        <f aca="false">'Layout Mercado Libre'!C517</f>
        <v>Centrum Gender Adulto Mujer +50 Multivitamínico 60 Tabletas</v>
      </c>
      <c r="C517" s="10" t="str">
        <f aca="false">IFERROR(LEFT('Layout Mercado Libre'!E517,FIND(" &gt; ",'Layout Mercado Libre'!E517)-1),"")</f>
        <v>Salud y Equipamiento Médico</v>
      </c>
      <c r="D517" s="12" t="n">
        <v>327.2</v>
      </c>
      <c r="E517" s="13" t="n">
        <f aca="false">Parámetros!$B$5</f>
        <v>4</v>
      </c>
      <c r="F517" s="13" t="n">
        <f aca="false">D517+E517</f>
        <v>331.2</v>
      </c>
      <c r="G517" s="3" t="n">
        <f aca="false">IF(C517="",Parámetros!$B$9,IFERROR(VLOOKUP(C517,Parámetros!$A$20:$B$23,2,FALSE()),Parámetros!$B$9))</f>
        <v>0.14</v>
      </c>
      <c r="H517" s="14" t="n">
        <v>0.26</v>
      </c>
      <c r="I517" s="12" t="n">
        <v>75</v>
      </c>
      <c r="J517" s="13" t="n">
        <f aca="false">ROUNDUP((F517+Parámetros!$C$13)/(1-G517),0)</f>
        <v>415</v>
      </c>
      <c r="K517" s="13" t="n">
        <f aca="false">ROUNDUP((F517+Parámetros!$C$14)/(1-G517),0)</f>
        <v>420</v>
      </c>
      <c r="L517" s="13" t="n">
        <f aca="false">ROUNDUP((F517+Parámetros!$C$15)/(1-G517),0)</f>
        <v>429</v>
      </c>
      <c r="M517" s="13" t="n">
        <f aca="false">MAX(ROUNDUP((F517+I517)/(1-G517),0),Parámetros!$B$7)</f>
        <v>473</v>
      </c>
      <c r="N517" s="12" t="n">
        <v>507.64</v>
      </c>
      <c r="O517" s="12" t="n">
        <v>309</v>
      </c>
      <c r="P517" s="13" t="n">
        <f aca="false">Parámetros!$B$6</f>
        <v>1</v>
      </c>
      <c r="Q517" s="13" t="n">
        <f aca="false">IF(AND(ISNUMBER(O517),O517-P517&gt;=Parámetros!$B$7),M517,IF(J517&lt;Parámetros!$B$13,J517,IF(K517&lt;Parámetros!$B$14,K517,IF(L517&lt;Parámetros!$B$15,L517,M517))))</f>
        <v>473</v>
      </c>
      <c r="R517" s="13" t="n">
        <f aca="false">IF(AND(ISNUMBER(O517),O517-P517&gt;=Q517),O517-P517,Q517)</f>
        <v>473</v>
      </c>
      <c r="S517" s="3" t="n">
        <f aca="false">IF(ISNUMBER(O517),R517/O517-1,"")</f>
        <v>0.530744336569579</v>
      </c>
      <c r="T517" s="13" t="n">
        <f aca="false">VLOOKUP(R517,Parámetros!$A$13:$C$16,3,TRUE())</f>
        <v>0</v>
      </c>
      <c r="U517" s="13" t="n">
        <f aca="false">IF(R517&gt;=Parámetros!$B$7,I517,0)</f>
        <v>75</v>
      </c>
      <c r="V517" s="13" t="n">
        <f aca="false">R517*(1-G517)-T517-U517</f>
        <v>331.78</v>
      </c>
      <c r="W517" s="13" t="n">
        <f aca="false">V517-F517</f>
        <v>0.579999999999984</v>
      </c>
      <c r="X517" s="2" t="s">
        <v>13534</v>
      </c>
      <c r="Y517" s="2"/>
      <c r="Z517" s="13" t="n">
        <v>422</v>
      </c>
      <c r="AA517" s="2" t="s">
        <v>13518</v>
      </c>
    </row>
    <row r="518" customFormat="false" ht="15" hidden="false" customHeight="false" outlineLevel="0" collapsed="false">
      <c r="A518" s="8" t="s">
        <v>6386</v>
      </c>
      <c r="B518" s="10" t="str">
        <f aca="false">'Layout Mercado Libre'!C518</f>
        <v>Crema Dental Colgate Total 12 Clean Mint 50 ml</v>
      </c>
      <c r="C518" s="10" t="str">
        <f aca="false">IFERROR(LEFT('Layout Mercado Libre'!E518,FIND(" &gt; ",'Layout Mercado Libre'!E518)-1),"")</f>
        <v>Belleza y Cuidado Personal</v>
      </c>
      <c r="D518" s="12" t="n">
        <v>16.82</v>
      </c>
      <c r="E518" s="13" t="n">
        <f aca="false">Parámetros!$B$5</f>
        <v>4</v>
      </c>
      <c r="F518" s="13" t="n">
        <f aca="false">D518+E518</f>
        <v>20.82</v>
      </c>
      <c r="G518" s="3" t="n">
        <f aca="false">IF(C518="",Parámetros!$B$9,IFERROR(VLOOKUP(C518,Parámetros!$A$20:$B$23,2,FALSE()),Parámetros!$B$9))</f>
        <v>0.14</v>
      </c>
      <c r="H518" s="14" t="n">
        <v>0.11</v>
      </c>
      <c r="I518" s="12" t="n">
        <v>75</v>
      </c>
      <c r="J518" s="13" t="n">
        <f aca="false">ROUNDUP((F518+Parámetros!$C$13)/(1-G518),0)</f>
        <v>54</v>
      </c>
      <c r="K518" s="13" t="n">
        <f aca="false">ROUNDUP((F518+Parámetros!$C$14)/(1-G518),0)</f>
        <v>60</v>
      </c>
      <c r="L518" s="13" t="n">
        <f aca="false">ROUNDUP((F518+Parámetros!$C$15)/(1-G518),0)</f>
        <v>68</v>
      </c>
      <c r="M518" s="13" t="n">
        <f aca="false">MAX(ROUNDUP((F518+I518)/(1-G518),0),Parámetros!$B$7)</f>
        <v>299</v>
      </c>
      <c r="N518" s="12"/>
      <c r="O518" s="12"/>
      <c r="P518" s="13" t="n">
        <f aca="false">Parámetros!$B$6</f>
        <v>1</v>
      </c>
      <c r="Q518" s="13" t="n">
        <f aca="false">IF(AND(ISNUMBER(O518),O518-P518&gt;=Parámetros!$B$7),M518,IF(J518&lt;Parámetros!$B$13,J518,IF(K518&lt;Parámetros!$B$14,K518,IF(L518&lt;Parámetros!$B$15,L518,M518))))</f>
        <v>54</v>
      </c>
      <c r="R518" s="13" t="n">
        <f aca="false">IF(AND(ISNUMBER(O518),O518-P518&gt;=Q518),O518-P518,Q518)</f>
        <v>54</v>
      </c>
      <c r="S518" s="3" t="str">
        <f aca="false">IF(ISNUMBER(O518),R518/O518-1,"")</f>
        <v/>
      </c>
      <c r="T518" s="13" t="n">
        <f aca="false">VLOOKUP(R518,Parámetros!$A$13:$C$16,3,TRUE())</f>
        <v>25</v>
      </c>
      <c r="U518" s="13" t="n">
        <f aca="false">IF(R518&gt;=Parámetros!$B$7,I518,0)</f>
        <v>0</v>
      </c>
      <c r="V518" s="13" t="n">
        <f aca="false">R518*(1-G518)-T518-U518</f>
        <v>21.44</v>
      </c>
      <c r="W518" s="13" t="n">
        <f aca="false">V518-F518</f>
        <v>0.619999999999997</v>
      </c>
      <c r="X518" s="2" t="s">
        <v>13638</v>
      </c>
      <c r="Y518" s="2"/>
      <c r="Z518" s="13"/>
      <c r="AA518" s="2"/>
    </row>
    <row r="519" customFormat="false" ht="15" hidden="false" customHeight="false" outlineLevel="0" collapsed="false">
      <c r="A519" s="8" t="s">
        <v>6397</v>
      </c>
      <c r="B519" s="10" t="str">
        <f aca="false">'Layout Mercado Libre'!C519</f>
        <v>Microdacyn 60 Solución Antiséptica 120 ml</v>
      </c>
      <c r="C519" s="10" t="str">
        <f aca="false">IFERROR(LEFT('Layout Mercado Libre'!E519,FIND(" &gt; ",'Layout Mercado Libre'!E519)-1),"")</f>
        <v>Salud y Equipamiento Médico</v>
      </c>
      <c r="D519" s="12" t="n">
        <v>176.9</v>
      </c>
      <c r="E519" s="13" t="n">
        <f aca="false">Parámetros!$B$5</f>
        <v>4</v>
      </c>
      <c r="F519" s="13" t="n">
        <f aca="false">D519+E519</f>
        <v>180.9</v>
      </c>
      <c r="G519" s="3" t="n">
        <f aca="false">IF(C519="",Parámetros!$B$9,IFERROR(VLOOKUP(C519,Parámetros!$A$20:$B$23,2,FALSE()),Parámetros!$B$9))</f>
        <v>0.14</v>
      </c>
      <c r="H519" s="14" t="n">
        <v>0.19</v>
      </c>
      <c r="I519" s="12" t="n">
        <v>75</v>
      </c>
      <c r="J519" s="13" t="n">
        <f aca="false">ROUNDUP((F519+Parámetros!$C$13)/(1-G519),0)</f>
        <v>240</v>
      </c>
      <c r="K519" s="13" t="n">
        <f aca="false">ROUNDUP((F519+Parámetros!$C$14)/(1-G519),0)</f>
        <v>246</v>
      </c>
      <c r="L519" s="13" t="n">
        <f aca="false">ROUNDUP((F519+Parámetros!$C$15)/(1-G519),0)</f>
        <v>254</v>
      </c>
      <c r="M519" s="13" t="n">
        <f aca="false">MAX(ROUNDUP((F519+I519)/(1-G519),0),Parámetros!$B$7)</f>
        <v>299</v>
      </c>
      <c r="N519" s="12" t="n">
        <v>352.3</v>
      </c>
      <c r="O519" s="12" t="n">
        <v>335</v>
      </c>
      <c r="P519" s="13" t="n">
        <f aca="false">Parámetros!$B$6</f>
        <v>1</v>
      </c>
      <c r="Q519" s="13" t="n">
        <f aca="false">IF(AND(ISNUMBER(O519),O519-P519&gt;=Parámetros!$B$7),M519,IF(J519&lt;Parámetros!$B$13,J519,IF(K519&lt;Parámetros!$B$14,K519,IF(L519&lt;Parámetros!$B$15,L519,M519))))</f>
        <v>299</v>
      </c>
      <c r="R519" s="13" t="n">
        <f aca="false">IF(AND(ISNUMBER(O519),O519-P519&gt;=Q519),O519-P519,Q519)</f>
        <v>334</v>
      </c>
      <c r="S519" s="3" t="n">
        <f aca="false">IF(ISNUMBER(O519),R519/O519-1,"")</f>
        <v>-0.0029850746268657</v>
      </c>
      <c r="T519" s="13" t="n">
        <f aca="false">VLOOKUP(R519,Parámetros!$A$13:$C$16,3,TRUE())</f>
        <v>0</v>
      </c>
      <c r="U519" s="13" t="n">
        <f aca="false">IF(R519&gt;=Parámetros!$B$7,I519,0)</f>
        <v>75</v>
      </c>
      <c r="V519" s="13" t="n">
        <f aca="false">R519*(1-G519)-T519-U519</f>
        <v>212.24</v>
      </c>
      <c r="W519" s="13" t="n">
        <f aca="false">V519-F519</f>
        <v>31.34</v>
      </c>
      <c r="X519" s="2" t="s">
        <v>13511</v>
      </c>
      <c r="Y519" s="2"/>
      <c r="Z519" s="13" t="n">
        <v>250.5</v>
      </c>
      <c r="AA519" s="2" t="s">
        <v>13520</v>
      </c>
    </row>
    <row r="520" customFormat="false" ht="15" hidden="false" customHeight="false" outlineLevel="0" collapsed="false">
      <c r="A520" s="8" t="s">
        <v>6406</v>
      </c>
      <c r="B520" s="10" t="str">
        <f aca="false">'Layout Mercado Libre'!C520</f>
        <v>Ki-Cab Tegoprazán 50 mg 30 Tabletas</v>
      </c>
      <c r="C520" s="10" t="str">
        <f aca="false">IFERROR(LEFT('Layout Mercado Libre'!E520,FIND(" &gt; ",'Layout Mercado Libre'!E520)-1),"")</f>
        <v>Salud y Equipamiento Médico</v>
      </c>
      <c r="D520" s="12" t="n">
        <v>1756.48</v>
      </c>
      <c r="E520" s="13" t="n">
        <f aca="false">Parámetros!$B$5</f>
        <v>4</v>
      </c>
      <c r="F520" s="13" t="n">
        <f aca="false">D520+E520</f>
        <v>1760.48</v>
      </c>
      <c r="G520" s="3" t="n">
        <f aca="false">IF(C520="",Parámetros!$B$9,IFERROR(VLOOKUP(C520,Parámetros!$A$20:$B$23,2,FALSE()),Parámetros!$B$9))</f>
        <v>0.14</v>
      </c>
      <c r="H520" s="14" t="n">
        <v>0.19</v>
      </c>
      <c r="I520" s="12" t="n">
        <v>75</v>
      </c>
      <c r="J520" s="13" t="n">
        <f aca="false">ROUNDUP((F520+Parámetros!$C$13)/(1-G520),0)</f>
        <v>2077</v>
      </c>
      <c r="K520" s="13" t="n">
        <f aca="false">ROUNDUP((F520+Parámetros!$C$14)/(1-G520),0)</f>
        <v>2082</v>
      </c>
      <c r="L520" s="13" t="n">
        <f aca="false">ROUNDUP((F520+Parámetros!$C$15)/(1-G520),0)</f>
        <v>2091</v>
      </c>
      <c r="M520" s="13" t="n">
        <f aca="false">MAX(ROUNDUP((F520+I520)/(1-G520),0),Parámetros!$B$7)</f>
        <v>2135</v>
      </c>
      <c r="N520" s="12" t="n">
        <v>2247.86</v>
      </c>
      <c r="O520" s="12" t="n">
        <v>2249</v>
      </c>
      <c r="P520" s="13" t="n">
        <f aca="false">Parámetros!$B$6</f>
        <v>1</v>
      </c>
      <c r="Q520" s="13" t="n">
        <f aca="false">IF(AND(ISNUMBER(O520),O520-P520&gt;=Parámetros!$B$7),M520,IF(J520&lt;Parámetros!$B$13,J520,IF(K520&lt;Parámetros!$B$14,K520,IF(L520&lt;Parámetros!$B$15,L520,M520))))</f>
        <v>2135</v>
      </c>
      <c r="R520" s="13" t="n">
        <f aca="false">IF(AND(ISNUMBER(O520),O520-P520&gt;=Q520),O520-P520,Q520)</f>
        <v>2248</v>
      </c>
      <c r="S520" s="3" t="n">
        <f aca="false">IF(ISNUMBER(O520),R520/O520-1,"")</f>
        <v>-0.000444642063139211</v>
      </c>
      <c r="T520" s="13" t="n">
        <f aca="false">VLOOKUP(R520,Parámetros!$A$13:$C$16,3,TRUE())</f>
        <v>0</v>
      </c>
      <c r="U520" s="13" t="n">
        <f aca="false">IF(R520&gt;=Parámetros!$B$7,I520,0)</f>
        <v>75</v>
      </c>
      <c r="V520" s="13" t="n">
        <f aca="false">R520*(1-G520)-T520-U520</f>
        <v>1858.28</v>
      </c>
      <c r="W520" s="13" t="n">
        <f aca="false">V520-F520</f>
        <v>97.8</v>
      </c>
      <c r="X520" s="2" t="s">
        <v>13501</v>
      </c>
      <c r="Y520" s="2"/>
      <c r="Z520" s="13" t="n">
        <v>1474</v>
      </c>
      <c r="AA520" s="2" t="s">
        <v>13507</v>
      </c>
    </row>
    <row r="521" customFormat="false" ht="15" hidden="false" customHeight="false" outlineLevel="0" collapsed="false">
      <c r="A521" s="8" t="s">
        <v>6416</v>
      </c>
      <c r="B521" s="10" t="str">
        <f aca="false">'Layout Mercado Libre'!C521</f>
        <v>Diane 2 mg/0.035 mg Ciproterona Etinilestradiol 21 Tabletas</v>
      </c>
      <c r="C521" s="10" t="str">
        <f aca="false">IFERROR(LEFT('Layout Mercado Libre'!E521,FIND(" &gt; ",'Layout Mercado Libre'!E521)-1),"")</f>
        <v>Salud y Equipamiento Médico</v>
      </c>
      <c r="D521" s="12" t="n">
        <v>410.88</v>
      </c>
      <c r="E521" s="13" t="n">
        <f aca="false">Parámetros!$B$5</f>
        <v>4</v>
      </c>
      <c r="F521" s="13" t="n">
        <f aca="false">D521+E521</f>
        <v>414.88</v>
      </c>
      <c r="G521" s="3" t="n">
        <f aca="false">IF(C521="",Parámetros!$B$9,IFERROR(VLOOKUP(C521,Parámetros!$A$20:$B$23,2,FALSE()),Parámetros!$B$9))</f>
        <v>0.14</v>
      </c>
      <c r="H521" s="14" t="n">
        <v>0.17</v>
      </c>
      <c r="I521" s="12" t="n">
        <v>75</v>
      </c>
      <c r="J521" s="13" t="n">
        <f aca="false">ROUNDUP((F521+Parámetros!$C$13)/(1-G521),0)</f>
        <v>512</v>
      </c>
      <c r="K521" s="13" t="n">
        <f aca="false">ROUNDUP((F521+Parámetros!$C$14)/(1-G521),0)</f>
        <v>518</v>
      </c>
      <c r="L521" s="13" t="n">
        <f aca="false">ROUNDUP((F521+Parámetros!$C$15)/(1-G521),0)</f>
        <v>526</v>
      </c>
      <c r="M521" s="13" t="n">
        <f aca="false">MAX(ROUNDUP((F521+I521)/(1-G521),0),Parámetros!$B$7)</f>
        <v>570</v>
      </c>
      <c r="N521" s="12"/>
      <c r="O521" s="12"/>
      <c r="P521" s="13" t="n">
        <f aca="false">Parámetros!$B$6</f>
        <v>1</v>
      </c>
      <c r="Q521" s="13" t="n">
        <f aca="false">IF(AND(ISNUMBER(O521),O521-P521&gt;=Parámetros!$B$7),M521,IF(J521&lt;Parámetros!$B$13,J521,IF(K521&lt;Parámetros!$B$14,K521,IF(L521&lt;Parámetros!$B$15,L521,M521))))</f>
        <v>570</v>
      </c>
      <c r="R521" s="13" t="n">
        <f aca="false">IF(AND(ISNUMBER(O521),O521-P521&gt;=Q521),O521-P521,Q521)</f>
        <v>570</v>
      </c>
      <c r="S521" s="3" t="str">
        <f aca="false">IF(ISNUMBER(O521),R521/O521-1,"")</f>
        <v/>
      </c>
      <c r="T521" s="13" t="n">
        <f aca="false">VLOOKUP(R521,Parámetros!$A$13:$C$16,3,TRUE())</f>
        <v>0</v>
      </c>
      <c r="U521" s="13" t="n">
        <f aca="false">IF(R521&gt;=Parámetros!$B$7,I521,0)</f>
        <v>75</v>
      </c>
      <c r="V521" s="13" t="n">
        <f aca="false">R521*(1-G521)-T521-U521</f>
        <v>415.2</v>
      </c>
      <c r="W521" s="13" t="n">
        <f aca="false">V521-F521</f>
        <v>0.319999999999993</v>
      </c>
      <c r="X521" s="2" t="s">
        <v>13700</v>
      </c>
      <c r="Y521" s="2"/>
      <c r="Z521" s="13" t="n">
        <v>606</v>
      </c>
      <c r="AA521" s="2" t="s">
        <v>13512</v>
      </c>
    </row>
    <row r="522" customFormat="false" ht="15" hidden="false" customHeight="false" outlineLevel="0" collapsed="false">
      <c r="A522" s="8" t="s">
        <v>6426</v>
      </c>
      <c r="B522" s="10" t="str">
        <f aca="false">'Layout Mercado Libre'!C522</f>
        <v>Contac Ultra Antigripal 12 Tabletas 500 mg/5 mg/2 mg</v>
      </c>
      <c r="C522" s="10" t="str">
        <f aca="false">IFERROR(LEFT('Layout Mercado Libre'!E522,FIND(" &gt; ",'Layout Mercado Libre'!E522)-1),"")</f>
        <v>Salud y Equipamiento Médico</v>
      </c>
      <c r="D522" s="12" t="n">
        <v>33.2</v>
      </c>
      <c r="E522" s="13" t="n">
        <f aca="false">Parámetros!$B$5</f>
        <v>4</v>
      </c>
      <c r="F522" s="13" t="n">
        <f aca="false">D522+E522</f>
        <v>37.2</v>
      </c>
      <c r="G522" s="3" t="n">
        <f aca="false">IF(C522="",Parámetros!$B$9,IFERROR(VLOOKUP(C522,Parámetros!$A$20:$B$23,2,FALSE()),Parámetros!$B$9))</f>
        <v>0.14</v>
      </c>
      <c r="H522" s="14" t="n">
        <v>0.15</v>
      </c>
      <c r="I522" s="12" t="n">
        <v>75</v>
      </c>
      <c r="J522" s="13" t="n">
        <f aca="false">ROUNDUP((F522+Parámetros!$C$13)/(1-G522),0)</f>
        <v>73</v>
      </c>
      <c r="K522" s="13" t="n">
        <f aca="false">ROUNDUP((F522+Parámetros!$C$14)/(1-G522),0)</f>
        <v>79</v>
      </c>
      <c r="L522" s="13" t="n">
        <f aca="false">ROUNDUP((F522+Parámetros!$C$15)/(1-G522),0)</f>
        <v>87</v>
      </c>
      <c r="M522" s="13" t="n">
        <f aca="false">MAX(ROUNDUP((F522+I522)/(1-G522),0),Parámetros!$B$7)</f>
        <v>299</v>
      </c>
      <c r="N522" s="12" t="n">
        <v>74.22</v>
      </c>
      <c r="O522" s="12" t="n">
        <v>38.46</v>
      </c>
      <c r="P522" s="13" t="n">
        <f aca="false">Parámetros!$B$6</f>
        <v>1</v>
      </c>
      <c r="Q522" s="13" t="n">
        <f aca="false">IF(AND(ISNUMBER(O522),O522-P522&gt;=Parámetros!$B$7),M522,IF(J522&lt;Parámetros!$B$13,J522,IF(K522&lt;Parámetros!$B$14,K522,IF(L522&lt;Parámetros!$B$15,L522,M522))))</f>
        <v>73</v>
      </c>
      <c r="R522" s="13" t="n">
        <f aca="false">IF(AND(ISNUMBER(O522),O522-P522&gt;=Q522),O522-P522,Q522)</f>
        <v>73</v>
      </c>
      <c r="S522" s="3" t="n">
        <f aca="false">IF(ISNUMBER(O522),R522/O522-1,"")</f>
        <v>0.898075923036922</v>
      </c>
      <c r="T522" s="13" t="n">
        <f aca="false">VLOOKUP(R522,Parámetros!$A$13:$C$16,3,TRUE())</f>
        <v>25</v>
      </c>
      <c r="U522" s="13" t="n">
        <f aca="false">IF(R522&gt;=Parámetros!$B$7,I522,0)</f>
        <v>0</v>
      </c>
      <c r="V522" s="13" t="n">
        <f aca="false">R522*(1-G522)-T522-U522</f>
        <v>37.78</v>
      </c>
      <c r="W522" s="13" t="n">
        <f aca="false">V522-F522</f>
        <v>0.579999999999998</v>
      </c>
      <c r="X522" s="2" t="s">
        <v>13536</v>
      </c>
      <c r="Y522" s="2"/>
      <c r="Z522" s="13" t="n">
        <v>40.5</v>
      </c>
      <c r="AA522" s="2" t="s">
        <v>13497</v>
      </c>
    </row>
    <row r="523" customFormat="false" ht="15" hidden="false" customHeight="false" outlineLevel="0" collapsed="false">
      <c r="A523" s="8" t="s">
        <v>6438</v>
      </c>
      <c r="B523" s="10" t="str">
        <f aca="false">'Layout Mercado Libre'!C523</f>
        <v>Tela Adhesiva Dibar 2.5 cm x 5 m 9 Carretes</v>
      </c>
      <c r="C523" s="10" t="str">
        <f aca="false">IFERROR(LEFT('Layout Mercado Libre'!E523,FIND(" &gt; ",'Layout Mercado Libre'!E523)-1),"")</f>
        <v>Salud y Equipamiento Médico</v>
      </c>
      <c r="D523" s="12" t="n">
        <v>173.81</v>
      </c>
      <c r="E523" s="13" t="n">
        <f aca="false">Parámetros!$B$5</f>
        <v>4</v>
      </c>
      <c r="F523" s="13" t="n">
        <f aca="false">D523+E523</f>
        <v>177.81</v>
      </c>
      <c r="G523" s="3" t="n">
        <f aca="false">IF(C523="",Parámetros!$B$9,IFERROR(VLOOKUP(C523,Parámetros!$A$20:$B$23,2,FALSE()),Parámetros!$B$9))</f>
        <v>0.14</v>
      </c>
      <c r="H523" s="14" t="n">
        <v>0.4</v>
      </c>
      <c r="I523" s="12" t="n">
        <v>75</v>
      </c>
      <c r="J523" s="13" t="n">
        <f aca="false">ROUNDUP((F523+Parámetros!$C$13)/(1-G523),0)</f>
        <v>236</v>
      </c>
      <c r="K523" s="13" t="n">
        <f aca="false">ROUNDUP((F523+Parámetros!$C$14)/(1-G523),0)</f>
        <v>242</v>
      </c>
      <c r="L523" s="13" t="n">
        <f aca="false">ROUNDUP((F523+Parámetros!$C$15)/(1-G523),0)</f>
        <v>250</v>
      </c>
      <c r="M523" s="13" t="n">
        <f aca="false">MAX(ROUNDUP((F523+I523)/(1-G523),0),Parámetros!$B$7)</f>
        <v>299</v>
      </c>
      <c r="N523" s="12"/>
      <c r="O523" s="12"/>
      <c r="P523" s="13" t="n">
        <f aca="false">Parámetros!$B$6</f>
        <v>1</v>
      </c>
      <c r="Q523" s="13" t="n">
        <f aca="false">IF(AND(ISNUMBER(O523),O523-P523&gt;=Parámetros!$B$7),M523,IF(J523&lt;Parámetros!$B$13,J523,IF(K523&lt;Parámetros!$B$14,K523,IF(L523&lt;Parámetros!$B$15,L523,M523))))</f>
        <v>250</v>
      </c>
      <c r="R523" s="13" t="n">
        <f aca="false">IF(AND(ISNUMBER(O523),O523-P523&gt;=Q523),O523-P523,Q523)</f>
        <v>250</v>
      </c>
      <c r="S523" s="3" t="str">
        <f aca="false">IF(ISNUMBER(O523),R523/O523-1,"")</f>
        <v/>
      </c>
      <c r="T523" s="13" t="n">
        <f aca="false">VLOOKUP(R523,Parámetros!$A$13:$C$16,3,TRUE())</f>
        <v>37</v>
      </c>
      <c r="U523" s="13" t="n">
        <f aca="false">IF(R523&gt;=Parámetros!$B$7,I523,0)</f>
        <v>0</v>
      </c>
      <c r="V523" s="13" t="n">
        <f aca="false">R523*(1-G523)-T523-U523</f>
        <v>178</v>
      </c>
      <c r="W523" s="13" t="n">
        <f aca="false">V523-F523</f>
        <v>0.189999999999998</v>
      </c>
      <c r="X523" s="2" t="s">
        <v>13674</v>
      </c>
      <c r="Y523" s="2"/>
      <c r="Z523" s="13"/>
      <c r="AA523" s="2"/>
    </row>
    <row r="524" customFormat="false" ht="15" hidden="false" customHeight="false" outlineLevel="0" collapsed="false">
      <c r="A524" s="8" t="s">
        <v>6450</v>
      </c>
      <c r="B524" s="10" t="str">
        <f aca="false">'Layout Mercado Libre'!C524</f>
        <v>Andantol Jalea Isotipendilo 0.75 g/100 g 25 g</v>
      </c>
      <c r="C524" s="10" t="str">
        <f aca="false">IFERROR(LEFT('Layout Mercado Libre'!E524,FIND(" &gt; ",'Layout Mercado Libre'!E524)-1),"")</f>
        <v>Salud y Equipamiento Médico</v>
      </c>
      <c r="D524" s="12" t="n">
        <v>173.8</v>
      </c>
      <c r="E524" s="13" t="n">
        <f aca="false">Parámetros!$B$5</f>
        <v>4</v>
      </c>
      <c r="F524" s="13" t="n">
        <f aca="false">D524+E524</f>
        <v>177.8</v>
      </c>
      <c r="G524" s="3" t="n">
        <f aca="false">IF(C524="",Parámetros!$B$9,IFERROR(VLOOKUP(C524,Parámetros!$A$20:$B$23,2,FALSE()),Parámetros!$B$9))</f>
        <v>0.14</v>
      </c>
      <c r="H524" s="14" t="n">
        <v>0.08</v>
      </c>
      <c r="I524" s="12" t="n">
        <v>75</v>
      </c>
      <c r="J524" s="13" t="n">
        <f aca="false">ROUNDUP((F524+Parámetros!$C$13)/(1-G524),0)</f>
        <v>236</v>
      </c>
      <c r="K524" s="13" t="n">
        <f aca="false">ROUNDUP((F524+Parámetros!$C$14)/(1-G524),0)</f>
        <v>242</v>
      </c>
      <c r="L524" s="13" t="n">
        <f aca="false">ROUNDUP((F524+Parámetros!$C$15)/(1-G524),0)</f>
        <v>250</v>
      </c>
      <c r="M524" s="13" t="n">
        <f aca="false">MAX(ROUNDUP((F524+I524)/(1-G524),0),Parámetros!$B$7)</f>
        <v>299</v>
      </c>
      <c r="N524" s="12" t="n">
        <v>317.1</v>
      </c>
      <c r="O524" s="12" t="n">
        <v>197.5</v>
      </c>
      <c r="P524" s="13" t="n">
        <f aca="false">Parámetros!$B$6</f>
        <v>1</v>
      </c>
      <c r="Q524" s="13" t="n">
        <f aca="false">IF(AND(ISNUMBER(O524),O524-P524&gt;=Parámetros!$B$7),M524,IF(J524&lt;Parámetros!$B$13,J524,IF(K524&lt;Parámetros!$B$14,K524,IF(L524&lt;Parámetros!$B$15,L524,M524))))</f>
        <v>250</v>
      </c>
      <c r="R524" s="13" t="n">
        <f aca="false">IF(AND(ISNUMBER(O524),O524-P524&gt;=Q524),O524-P524,Q524)</f>
        <v>250</v>
      </c>
      <c r="S524" s="3" t="n">
        <f aca="false">IF(ISNUMBER(O524),R524/O524-1,"")</f>
        <v>0.265822784810127</v>
      </c>
      <c r="T524" s="13" t="n">
        <f aca="false">VLOOKUP(R524,Parámetros!$A$13:$C$16,3,TRUE())</f>
        <v>37</v>
      </c>
      <c r="U524" s="13" t="n">
        <f aca="false">IF(R524&gt;=Parámetros!$B$7,I524,0)</f>
        <v>0</v>
      </c>
      <c r="V524" s="13" t="n">
        <f aca="false">R524*(1-G524)-T524-U524</f>
        <v>178</v>
      </c>
      <c r="W524" s="13" t="n">
        <f aca="false">V524-F524</f>
        <v>0.199999999999989</v>
      </c>
      <c r="X524" s="2" t="s">
        <v>13701</v>
      </c>
      <c r="Y524" s="2"/>
      <c r="Z524" s="13" t="n">
        <v>211.5</v>
      </c>
      <c r="AA524" s="2" t="s">
        <v>13520</v>
      </c>
    </row>
    <row r="525" customFormat="false" ht="15" hidden="false" customHeight="false" outlineLevel="0" collapsed="false">
      <c r="A525" s="8" t="s">
        <v>6465</v>
      </c>
      <c r="B525" s="10" t="str">
        <f aca="false">'Layout Mercado Libre'!C525</f>
        <v>Pañales KleenBebé Suavelastic Etapa 3 Mediano 14 Piezas</v>
      </c>
      <c r="C525" s="10" t="str">
        <f aca="false">IFERROR(LEFT('Layout Mercado Libre'!E525,FIND(" &gt; ",'Layout Mercado Libre'!E525)-1),"")</f>
        <v>Bebés</v>
      </c>
      <c r="D525" s="12" t="n">
        <v>50.77</v>
      </c>
      <c r="E525" s="13" t="n">
        <f aca="false">Parámetros!$B$5</f>
        <v>4</v>
      </c>
      <c r="F525" s="13" t="n">
        <f aca="false">D525+E525</f>
        <v>54.77</v>
      </c>
      <c r="G525" s="3" t="n">
        <f aca="false">IF(C525="",Parámetros!$B$9,IFERROR(VLOOKUP(C525,Parámetros!$A$20:$B$23,2,FALSE()),Parámetros!$B$9))</f>
        <v>0.15</v>
      </c>
      <c r="H525" s="14" t="n">
        <v>1.12</v>
      </c>
      <c r="I525" s="12" t="n">
        <v>105</v>
      </c>
      <c r="J525" s="13" t="n">
        <f aca="false">ROUNDUP((F525+Parámetros!$C$13)/(1-G525),0)</f>
        <v>94</v>
      </c>
      <c r="K525" s="13" t="n">
        <f aca="false">ROUNDUP((F525+Parámetros!$C$14)/(1-G525),0)</f>
        <v>100</v>
      </c>
      <c r="L525" s="13" t="n">
        <f aca="false">ROUNDUP((F525+Parámetros!$C$15)/(1-G525),0)</f>
        <v>108</v>
      </c>
      <c r="M525" s="13" t="n">
        <f aca="false">MAX(ROUNDUP((F525+I525)/(1-G525),0),Parámetros!$B$7)</f>
        <v>299</v>
      </c>
      <c r="N525" s="12" t="n">
        <v>164.39</v>
      </c>
      <c r="O525" s="12" t="n">
        <v>135</v>
      </c>
      <c r="P525" s="13" t="n">
        <f aca="false">Parámetros!$B$6</f>
        <v>1</v>
      </c>
      <c r="Q525" s="13" t="n">
        <f aca="false">IF(AND(ISNUMBER(O525),O525-P525&gt;=Parámetros!$B$7),M525,IF(J525&lt;Parámetros!$B$13,J525,IF(K525&lt;Parámetros!$B$14,K525,IF(L525&lt;Parámetros!$B$15,L525,M525))))</f>
        <v>94</v>
      </c>
      <c r="R525" s="13" t="n">
        <f aca="false">IF(AND(ISNUMBER(O525),O525-P525&gt;=Q525),O525-P525,Q525)</f>
        <v>134</v>
      </c>
      <c r="S525" s="3" t="n">
        <f aca="false">IF(ISNUMBER(O525),R525/O525-1,"")</f>
        <v>-0.00740740740740742</v>
      </c>
      <c r="T525" s="13" t="n">
        <f aca="false">VLOOKUP(R525,Parámetros!$A$13:$C$16,3,TRUE())</f>
        <v>30</v>
      </c>
      <c r="U525" s="13" t="n">
        <f aca="false">IF(R525&gt;=Parámetros!$B$7,I525,0)</f>
        <v>0</v>
      </c>
      <c r="V525" s="13" t="n">
        <f aca="false">R525*(1-G525)-T525-U525</f>
        <v>83.9</v>
      </c>
      <c r="W525" s="13" t="n">
        <f aca="false">V525-F525</f>
        <v>29.13</v>
      </c>
      <c r="X525" s="2" t="s">
        <v>13597</v>
      </c>
      <c r="Y525" s="2"/>
      <c r="Z525" s="13"/>
      <c r="AA525" s="2"/>
    </row>
    <row r="526" customFormat="false" ht="15" hidden="false" customHeight="false" outlineLevel="0" collapsed="false">
      <c r="A526" s="8" t="s">
        <v>6476</v>
      </c>
      <c r="B526" s="10" t="str">
        <f aca="false">'Layout Mercado Libre'!C526</f>
        <v>Ultra Corega Crema Adhesiva Sabor Menta 40 g</v>
      </c>
      <c r="C526" s="10" t="str">
        <f aca="false">IFERROR(LEFT('Layout Mercado Libre'!E526,FIND(" &gt; ",'Layout Mercado Libre'!E526)-1),"")</f>
        <v>Belleza y Cuidado Personal</v>
      </c>
      <c r="D526" s="12" t="n">
        <v>108.74</v>
      </c>
      <c r="E526" s="13" t="n">
        <f aca="false">Parámetros!$B$5</f>
        <v>4</v>
      </c>
      <c r="F526" s="13" t="n">
        <f aca="false">D526+E526</f>
        <v>112.74</v>
      </c>
      <c r="G526" s="3" t="n">
        <f aca="false">IF(C526="",Parámetros!$B$9,IFERROR(VLOOKUP(C526,Parámetros!$A$20:$B$23,2,FALSE()),Parámetros!$B$9))</f>
        <v>0.14</v>
      </c>
      <c r="H526" s="14" t="n">
        <v>0.1</v>
      </c>
      <c r="I526" s="12" t="n">
        <v>75</v>
      </c>
      <c r="J526" s="13" t="n">
        <f aca="false">ROUNDUP((F526+Parámetros!$C$13)/(1-G526),0)</f>
        <v>161</v>
      </c>
      <c r="K526" s="13" t="n">
        <f aca="false">ROUNDUP((F526+Parámetros!$C$14)/(1-G526),0)</f>
        <v>166</v>
      </c>
      <c r="L526" s="13" t="n">
        <f aca="false">ROUNDUP((F526+Parámetros!$C$15)/(1-G526),0)</f>
        <v>175</v>
      </c>
      <c r="M526" s="13" t="n">
        <f aca="false">MAX(ROUNDUP((F526+I526)/(1-G526),0),Parámetros!$B$7)</f>
        <v>299</v>
      </c>
      <c r="N526" s="12" t="n">
        <v>249.05</v>
      </c>
      <c r="O526" s="12" t="n">
        <v>148</v>
      </c>
      <c r="P526" s="13" t="n">
        <f aca="false">Parámetros!$B$6</f>
        <v>1</v>
      </c>
      <c r="Q526" s="13" t="n">
        <f aca="false">IF(AND(ISNUMBER(O526),O526-P526&gt;=Parámetros!$B$7),M526,IF(J526&lt;Parámetros!$B$13,J526,IF(K526&lt;Parámetros!$B$14,K526,IF(L526&lt;Parámetros!$B$15,L526,M526))))</f>
        <v>175</v>
      </c>
      <c r="R526" s="13" t="n">
        <f aca="false">IF(AND(ISNUMBER(O526),O526-P526&gt;=Q526),O526-P526,Q526)</f>
        <v>175</v>
      </c>
      <c r="S526" s="3" t="n">
        <f aca="false">IF(ISNUMBER(O526),R526/O526-1,"")</f>
        <v>0.182432432432432</v>
      </c>
      <c r="T526" s="13" t="n">
        <f aca="false">VLOOKUP(R526,Parámetros!$A$13:$C$16,3,TRUE())</f>
        <v>37</v>
      </c>
      <c r="U526" s="13" t="n">
        <f aca="false">IF(R526&gt;=Parámetros!$B$7,I526,0)</f>
        <v>0</v>
      </c>
      <c r="V526" s="13" t="n">
        <f aca="false">R526*(1-G526)-T526-U526</f>
        <v>113.5</v>
      </c>
      <c r="W526" s="13" t="n">
        <f aca="false">V526-F526</f>
        <v>0.760000000000005</v>
      </c>
      <c r="X526" s="2" t="s">
        <v>13601</v>
      </c>
      <c r="Y526" s="2"/>
      <c r="Z526" s="13" t="n">
        <v>142.5</v>
      </c>
      <c r="AA526" s="2" t="s">
        <v>13520</v>
      </c>
    </row>
    <row r="527" customFormat="false" ht="15" hidden="false" customHeight="false" outlineLevel="0" collapsed="false">
      <c r="A527" s="8" t="s">
        <v>6489</v>
      </c>
      <c r="B527" s="10" t="str">
        <f aca="false">'Layout Mercado Libre'!C527</f>
        <v>Crema Corporal Lubriderm Reparación Intensiva 400 ml</v>
      </c>
      <c r="C527" s="10" t="str">
        <f aca="false">IFERROR(LEFT('Layout Mercado Libre'!E527,FIND(" &gt; ",'Layout Mercado Libre'!E527)-1),"")</f>
        <v>Belleza y Cuidado Personal</v>
      </c>
      <c r="D527" s="12" t="n">
        <v>83.41</v>
      </c>
      <c r="E527" s="13" t="n">
        <f aca="false">Parámetros!$B$5</f>
        <v>4</v>
      </c>
      <c r="F527" s="13" t="n">
        <f aca="false">D527+E527</f>
        <v>87.41</v>
      </c>
      <c r="G527" s="3" t="n">
        <f aca="false">IF(C527="",Parámetros!$B$9,IFERROR(VLOOKUP(C527,Parámetros!$A$20:$B$23,2,FALSE()),Parámetros!$B$9))</f>
        <v>0.14</v>
      </c>
      <c r="H527" s="14" t="n">
        <v>0.53</v>
      </c>
      <c r="I527" s="12" t="n">
        <v>90</v>
      </c>
      <c r="J527" s="13" t="n">
        <f aca="false">ROUNDUP((F527+Parámetros!$C$13)/(1-G527),0)</f>
        <v>131</v>
      </c>
      <c r="K527" s="13" t="n">
        <f aca="false">ROUNDUP((F527+Parámetros!$C$14)/(1-G527),0)</f>
        <v>137</v>
      </c>
      <c r="L527" s="13" t="n">
        <f aca="false">ROUNDUP((F527+Parámetros!$C$15)/(1-G527),0)</f>
        <v>145</v>
      </c>
      <c r="M527" s="13" t="n">
        <f aca="false">MAX(ROUNDUP((F527+I527)/(1-G527),0),Parámetros!$B$7)</f>
        <v>299</v>
      </c>
      <c r="N527" s="12" t="n">
        <v>233.81</v>
      </c>
      <c r="O527" s="12" t="n">
        <v>95</v>
      </c>
      <c r="P527" s="13" t="n">
        <f aca="false">Parámetros!$B$6</f>
        <v>1</v>
      </c>
      <c r="Q527" s="13" t="n">
        <f aca="false">IF(AND(ISNUMBER(O527),O527-P527&gt;=Parámetros!$B$7),M527,IF(J527&lt;Parámetros!$B$13,J527,IF(K527&lt;Parámetros!$B$14,K527,IF(L527&lt;Parámetros!$B$15,L527,M527))))</f>
        <v>137</v>
      </c>
      <c r="R527" s="13" t="n">
        <f aca="false">IF(AND(ISNUMBER(O527),O527-P527&gt;=Q527),O527-P527,Q527)</f>
        <v>137</v>
      </c>
      <c r="S527" s="3" t="n">
        <f aca="false">IF(ISNUMBER(O527),R527/O527-1,"")</f>
        <v>0.442105263157895</v>
      </c>
      <c r="T527" s="13" t="n">
        <f aca="false">VLOOKUP(R527,Parámetros!$A$13:$C$16,3,TRUE())</f>
        <v>30</v>
      </c>
      <c r="U527" s="13" t="n">
        <f aca="false">IF(R527&gt;=Parámetros!$B$7,I527,0)</f>
        <v>0</v>
      </c>
      <c r="V527" s="13" t="n">
        <f aca="false">R527*(1-G527)-T527-U527</f>
        <v>87.82</v>
      </c>
      <c r="W527" s="13" t="n">
        <f aca="false">V527-F527</f>
        <v>0.409999999999997</v>
      </c>
      <c r="X527" s="2" t="s">
        <v>13676</v>
      </c>
      <c r="Y527" s="2"/>
      <c r="Z527" s="13" t="n">
        <v>111.2</v>
      </c>
      <c r="AA527" s="2" t="s">
        <v>13497</v>
      </c>
    </row>
    <row r="528" customFormat="false" ht="15" hidden="false" customHeight="false" outlineLevel="0" collapsed="false">
      <c r="A528" s="8" t="s">
        <v>6502</v>
      </c>
      <c r="B528" s="10" t="str">
        <f aca="false">'Layout Mercado Libre'!C528</f>
        <v>Algidol Ibuprofeno 600 mg 10 Cápsulas</v>
      </c>
      <c r="C528" s="10" t="str">
        <f aca="false">IFERROR(LEFT('Layout Mercado Libre'!E528,FIND(" &gt; ",'Layout Mercado Libre'!E528)-1),"")</f>
        <v>Salud y Equipamiento Médico</v>
      </c>
      <c r="D528" s="12" t="n">
        <v>26.06</v>
      </c>
      <c r="E528" s="13" t="n">
        <f aca="false">Parámetros!$B$5</f>
        <v>4</v>
      </c>
      <c r="F528" s="13" t="n">
        <f aca="false">D528+E528</f>
        <v>30.06</v>
      </c>
      <c r="G528" s="3" t="n">
        <f aca="false">IF(C528="",Parámetros!$B$9,IFERROR(VLOOKUP(C528,Parámetros!$A$20:$B$23,2,FALSE()),Parámetros!$B$9))</f>
        <v>0.14</v>
      </c>
      <c r="H528" s="14" t="n">
        <v>0.14</v>
      </c>
      <c r="I528" s="12" t="n">
        <v>75</v>
      </c>
      <c r="J528" s="13" t="n">
        <f aca="false">ROUNDUP((F528+Parámetros!$C$13)/(1-G528),0)</f>
        <v>65</v>
      </c>
      <c r="K528" s="13" t="n">
        <f aca="false">ROUNDUP((F528+Parámetros!$C$14)/(1-G528),0)</f>
        <v>70</v>
      </c>
      <c r="L528" s="13" t="n">
        <f aca="false">ROUNDUP((F528+Parámetros!$C$15)/(1-G528),0)</f>
        <v>78</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65</v>
      </c>
      <c r="R528" s="13" t="n">
        <f aca="false">IF(AND(ISNUMBER(O528),O528-P528&gt;=Q528),O528-P528,Q528)</f>
        <v>65</v>
      </c>
      <c r="S528" s="3" t="str">
        <f aca="false">IF(ISNUMBER(O528),R528/O528-1,"")</f>
        <v/>
      </c>
      <c r="T528" s="13" t="n">
        <f aca="false">VLOOKUP(R528,Parámetros!$A$13:$C$16,3,TRUE())</f>
        <v>25</v>
      </c>
      <c r="U528" s="13" t="n">
        <f aca="false">IF(R528&gt;=Parámetros!$B$7,I528,0)</f>
        <v>0</v>
      </c>
      <c r="V528" s="13" t="n">
        <f aca="false">R528*(1-G528)-T528-U528</f>
        <v>30.9</v>
      </c>
      <c r="W528" s="13" t="n">
        <f aca="false">V528-F528</f>
        <v>0.84</v>
      </c>
      <c r="X528" s="2" t="s">
        <v>13702</v>
      </c>
      <c r="Y528" s="2"/>
      <c r="Z528" s="13" t="n">
        <v>85</v>
      </c>
      <c r="AA528" s="2" t="s">
        <v>13617</v>
      </c>
    </row>
    <row r="529" customFormat="false" ht="15" hidden="false" customHeight="false" outlineLevel="0" collapsed="false">
      <c r="A529" s="8" t="s">
        <v>6513</v>
      </c>
      <c r="B529" s="10" t="str">
        <f aca="false">'Layout Mercado Libre'!C529</f>
        <v>Shampoo Mennen 2 en 1 Enriquecido con Proteína 700 ml</v>
      </c>
      <c r="C529" s="10" t="str">
        <f aca="false">IFERROR(LEFT('Layout Mercado Libre'!E529,FIND(" &gt; ",'Layout Mercado Libre'!E529)-1),"")</f>
        <v>Belleza y Cuidado Personal</v>
      </c>
      <c r="D529" s="12" t="n">
        <v>62.74</v>
      </c>
      <c r="E529" s="13" t="n">
        <f aca="false">Parámetros!$B$5</f>
        <v>4</v>
      </c>
      <c r="F529" s="13" t="n">
        <f aca="false">D529+E529</f>
        <v>66.74</v>
      </c>
      <c r="G529" s="3" t="n">
        <f aca="false">IF(C529="",Parámetros!$B$9,IFERROR(VLOOKUP(C529,Parámetros!$A$20:$B$23,2,FALSE()),Parámetros!$B$9))</f>
        <v>0.14</v>
      </c>
      <c r="H529" s="14" t="n">
        <v>0.9</v>
      </c>
      <c r="I529" s="12" t="n">
        <v>90</v>
      </c>
      <c r="J529" s="13" t="n">
        <f aca="false">ROUNDUP((F529+Parámetros!$C$13)/(1-G529),0)</f>
        <v>107</v>
      </c>
      <c r="K529" s="13" t="n">
        <f aca="false">ROUNDUP((F529+Parámetros!$C$14)/(1-G529),0)</f>
        <v>113</v>
      </c>
      <c r="L529" s="13" t="n">
        <f aca="false">ROUNDUP((F529+Parámetros!$C$15)/(1-G529),0)</f>
        <v>121</v>
      </c>
      <c r="M529" s="13" t="n">
        <f aca="false">MAX(ROUNDUP((F529+I529)/(1-G529),0),Parámetros!$B$7)</f>
        <v>299</v>
      </c>
      <c r="N529" s="12" t="n">
        <v>217.41</v>
      </c>
      <c r="O529" s="12" t="n">
        <v>66.5</v>
      </c>
      <c r="P529" s="13" t="n">
        <f aca="false">Parámetros!$B$6</f>
        <v>1</v>
      </c>
      <c r="Q529" s="13" t="n">
        <f aca="false">IF(AND(ISNUMBER(O529),O529-P529&gt;=Parámetros!$B$7),M529,IF(J529&lt;Parámetros!$B$13,J529,IF(K529&lt;Parámetros!$B$14,K529,IF(L529&lt;Parámetros!$B$15,L529,M529))))</f>
        <v>113</v>
      </c>
      <c r="R529" s="13" t="n">
        <f aca="false">IF(AND(ISNUMBER(O529),O529-P529&gt;=Q529),O529-P529,Q529)</f>
        <v>113</v>
      </c>
      <c r="S529" s="3" t="n">
        <f aca="false">IF(ISNUMBER(O529),R529/O529-1,"")</f>
        <v>0.699248120300752</v>
      </c>
      <c r="T529" s="13" t="n">
        <f aca="false">VLOOKUP(R529,Parámetros!$A$13:$C$16,3,TRUE())</f>
        <v>30</v>
      </c>
      <c r="U529" s="13" t="n">
        <f aca="false">IF(R529&gt;=Parámetros!$B$7,I529,0)</f>
        <v>0</v>
      </c>
      <c r="V529" s="13" t="n">
        <f aca="false">R529*(1-G529)-T529-U529</f>
        <v>67.18</v>
      </c>
      <c r="W529" s="13" t="n">
        <f aca="false">V529-F529</f>
        <v>0.439999999999984</v>
      </c>
      <c r="X529" s="2" t="s">
        <v>13679</v>
      </c>
      <c r="Y529" s="2"/>
      <c r="Z529" s="13" t="n">
        <v>66.5</v>
      </c>
      <c r="AA529" s="2" t="s">
        <v>13586</v>
      </c>
    </row>
    <row r="530" customFormat="false" ht="15" hidden="false" customHeight="false" outlineLevel="0" collapsed="false">
      <c r="A530" s="8" t="s">
        <v>6523</v>
      </c>
      <c r="B530" s="10" t="str">
        <f aca="false">'Layout Mercado Libre'!C530</f>
        <v>Crema Nivea Creme Lata 20 ml Exhibidor 12 Piezas</v>
      </c>
      <c r="C530" s="10" t="str">
        <f aca="false">IFERROR(LEFT('Layout Mercado Libre'!E530,FIND(" &gt; ",'Layout Mercado Libre'!E530)-1),"")</f>
        <v>Belleza y Cuidado Personal</v>
      </c>
      <c r="D530" s="12" t="n">
        <v>155.98</v>
      </c>
      <c r="E530" s="13" t="n">
        <f aca="false">Parámetros!$B$5</f>
        <v>4</v>
      </c>
      <c r="F530" s="13" t="n">
        <f aca="false">D530+E530</f>
        <v>159.98</v>
      </c>
      <c r="G530" s="3" t="n">
        <f aca="false">IF(C530="",Parámetros!$B$9,IFERROR(VLOOKUP(C530,Parámetros!$A$20:$B$23,2,FALSE()),Parámetros!$B$9))</f>
        <v>0.14</v>
      </c>
      <c r="H530" s="14" t="n">
        <v>0.34</v>
      </c>
      <c r="I530" s="12" t="n">
        <v>75</v>
      </c>
      <c r="J530" s="13" t="n">
        <f aca="false">ROUNDUP((F530+Parámetros!$C$13)/(1-G530),0)</f>
        <v>216</v>
      </c>
      <c r="K530" s="13" t="n">
        <f aca="false">ROUNDUP((F530+Parámetros!$C$14)/(1-G530),0)</f>
        <v>221</v>
      </c>
      <c r="L530" s="13" t="n">
        <f aca="false">ROUNDUP((F530+Parámetros!$C$15)/(1-G530),0)</f>
        <v>230</v>
      </c>
      <c r="M530" s="13" t="n">
        <f aca="false">MAX(ROUNDUP((F530+I530)/(1-G530),0),Parámetros!$B$7)</f>
        <v>299</v>
      </c>
      <c r="N530" s="12"/>
      <c r="O530" s="12"/>
      <c r="P530" s="13" t="n">
        <f aca="false">Parámetros!$B$6</f>
        <v>1</v>
      </c>
      <c r="Q530" s="13" t="n">
        <f aca="false">IF(AND(ISNUMBER(O530),O530-P530&gt;=Parámetros!$B$7),M530,IF(J530&lt;Parámetros!$B$13,J530,IF(K530&lt;Parámetros!$B$14,K530,IF(L530&lt;Parámetros!$B$15,L530,M530))))</f>
        <v>230</v>
      </c>
      <c r="R530" s="13" t="n">
        <f aca="false">IF(AND(ISNUMBER(O530),O530-P530&gt;=Q530),O530-P530,Q530)</f>
        <v>230</v>
      </c>
      <c r="S530" s="3" t="str">
        <f aca="false">IF(ISNUMBER(O530),R530/O530-1,"")</f>
        <v/>
      </c>
      <c r="T530" s="13" t="n">
        <f aca="false">VLOOKUP(R530,Parámetros!$A$13:$C$16,3,TRUE())</f>
        <v>37</v>
      </c>
      <c r="U530" s="13" t="n">
        <f aca="false">IF(R530&gt;=Parámetros!$B$7,I530,0)</f>
        <v>0</v>
      </c>
      <c r="V530" s="13" t="n">
        <f aca="false">R530*(1-G530)-T530-U530</f>
        <v>160.8</v>
      </c>
      <c r="W530" s="13" t="n">
        <f aca="false">V530-F530</f>
        <v>0.819999999999993</v>
      </c>
      <c r="X530" s="2" t="s">
        <v>13703</v>
      </c>
      <c r="Y530" s="2"/>
      <c r="Z530" s="13"/>
      <c r="AA530" s="2"/>
    </row>
    <row r="531" customFormat="false" ht="15" hidden="false" customHeight="false" outlineLevel="0" collapsed="false">
      <c r="A531" s="8" t="s">
        <v>6534</v>
      </c>
      <c r="B531" s="10" t="str">
        <f aca="false">'Layout Mercado Libre'!C531</f>
        <v>Talco para Bebé Mennen Baby Magic Hipoalergénico 200 g</v>
      </c>
      <c r="C531" s="10" t="str">
        <f aca="false">IFERROR(LEFT('Layout Mercado Libre'!E531,FIND(" &gt; ",'Layout Mercado Libre'!E531)-1),"")</f>
        <v>Bebés</v>
      </c>
      <c r="D531" s="12" t="n">
        <v>62.81</v>
      </c>
      <c r="E531" s="13" t="n">
        <f aca="false">Parámetros!$B$5</f>
        <v>4</v>
      </c>
      <c r="F531" s="13" t="n">
        <f aca="false">D531+E531</f>
        <v>66.81</v>
      </c>
      <c r="G531" s="3" t="n">
        <f aca="false">IF(C531="",Parámetros!$B$9,IFERROR(VLOOKUP(C531,Parámetros!$A$20:$B$23,2,FALSE()),Parámetros!$B$9))</f>
        <v>0.15</v>
      </c>
      <c r="H531" s="14" t="n">
        <v>0.28</v>
      </c>
      <c r="I531" s="12" t="n">
        <v>75</v>
      </c>
      <c r="J531" s="13" t="n">
        <f aca="false">ROUNDUP((F531+Parámetros!$C$13)/(1-G531),0)</f>
        <v>109</v>
      </c>
      <c r="K531" s="13" t="n">
        <f aca="false">ROUNDUP((F531+Parámetros!$C$14)/(1-G531),0)</f>
        <v>114</v>
      </c>
      <c r="L531" s="13" t="n">
        <f aca="false">ROUNDUP((F531+Parámetros!$C$15)/(1-G531),0)</f>
        <v>123</v>
      </c>
      <c r="M531" s="13" t="n">
        <f aca="false">MAX(ROUNDUP((F531+I531)/(1-G531),0),Parámetros!$B$7)</f>
        <v>299</v>
      </c>
      <c r="N531" s="12" t="n">
        <v>242.25</v>
      </c>
      <c r="O531" s="12" t="n">
        <v>175.27</v>
      </c>
      <c r="P531" s="13" t="n">
        <f aca="false">Parámetros!$B$6</f>
        <v>1</v>
      </c>
      <c r="Q531" s="13" t="n">
        <f aca="false">IF(AND(ISNUMBER(O531),O531-P531&gt;=Parámetros!$B$7),M531,IF(J531&lt;Parámetros!$B$13,J531,IF(K531&lt;Parámetros!$B$14,K531,IF(L531&lt;Parámetros!$B$15,L531,M531))))</f>
        <v>114</v>
      </c>
      <c r="R531" s="13" t="n">
        <f aca="false">IF(AND(ISNUMBER(O531),O531-P531&gt;=Q531),O531-P531,Q531)</f>
        <v>174.27</v>
      </c>
      <c r="S531" s="3" t="n">
        <f aca="false">IF(ISNUMBER(O531),R531/O531-1,"")</f>
        <v>-0.00570548296913331</v>
      </c>
      <c r="T531" s="13" t="n">
        <f aca="false">VLOOKUP(R531,Parámetros!$A$13:$C$16,3,TRUE())</f>
        <v>37</v>
      </c>
      <c r="U531" s="13" t="n">
        <f aca="false">IF(R531&gt;=Parámetros!$B$7,I531,0)</f>
        <v>0</v>
      </c>
      <c r="V531" s="13" t="n">
        <f aca="false">R531*(1-G531)-T531-U531</f>
        <v>111.1295</v>
      </c>
      <c r="W531" s="13" t="n">
        <f aca="false">V531-F531</f>
        <v>44.3195</v>
      </c>
      <c r="X531" s="2" t="s">
        <v>13680</v>
      </c>
      <c r="Y531" s="2"/>
      <c r="Z531" s="13" t="n">
        <v>100.12</v>
      </c>
      <c r="AA531" s="2" t="s">
        <v>13518</v>
      </c>
    </row>
    <row r="532" customFormat="false" ht="15" hidden="false" customHeight="false" outlineLevel="0" collapsed="false">
      <c r="A532" s="8" t="s">
        <v>6543</v>
      </c>
      <c r="B532" s="10" t="str">
        <f aca="false">'Layout Mercado Libre'!C532</f>
        <v>Pomada Excelsior Ácido Salicílico 0.4 g/g 8 g</v>
      </c>
      <c r="C532" s="10" t="str">
        <f aca="false">IFERROR(LEFT('Layout Mercado Libre'!E532,FIND(" &gt; ",'Layout Mercado Libre'!E532)-1),"")</f>
        <v>Salud y Equipamiento Médico</v>
      </c>
      <c r="D532" s="12" t="n">
        <v>50.36</v>
      </c>
      <c r="E532" s="13" t="n">
        <f aca="false">Parámetros!$B$5</f>
        <v>4</v>
      </c>
      <c r="F532" s="13" t="n">
        <f aca="false">D532+E532</f>
        <v>54.36</v>
      </c>
      <c r="G532" s="3" t="n">
        <f aca="false">IF(C532="",Parámetros!$B$9,IFERROR(VLOOKUP(C532,Parámetros!$A$20:$B$23,2,FALSE()),Parámetros!$B$9))</f>
        <v>0.14</v>
      </c>
      <c r="H532" s="14" t="n">
        <v>0.06</v>
      </c>
      <c r="I532" s="12" t="n">
        <v>75</v>
      </c>
      <c r="J532" s="13" t="n">
        <f aca="false">ROUNDUP((F532+Parámetros!$C$13)/(1-G532),0)</f>
        <v>93</v>
      </c>
      <c r="K532" s="13" t="n">
        <f aca="false">ROUNDUP((F532+Parámetros!$C$14)/(1-G532),0)</f>
        <v>99</v>
      </c>
      <c r="L532" s="13" t="n">
        <f aca="false">ROUNDUP((F532+Parámetros!$C$15)/(1-G532),0)</f>
        <v>107</v>
      </c>
      <c r="M532" s="13" t="n">
        <f aca="false">MAX(ROUNDUP((F532+I532)/(1-G532),0),Parámetros!$B$7)</f>
        <v>299</v>
      </c>
      <c r="N532" s="12" t="n">
        <v>92</v>
      </c>
      <c r="O532" s="12" t="n">
        <v>92</v>
      </c>
      <c r="P532" s="13" t="n">
        <f aca="false">Parámetros!$B$6</f>
        <v>1</v>
      </c>
      <c r="Q532" s="13" t="n">
        <f aca="false">IF(AND(ISNUMBER(O532),O532-P532&gt;=Parámetros!$B$7),M532,IF(J532&lt;Parámetros!$B$13,J532,IF(K532&lt;Parámetros!$B$14,K532,IF(L532&lt;Parámetros!$B$15,L532,M532))))</f>
        <v>93</v>
      </c>
      <c r="R532" s="13" t="n">
        <f aca="false">IF(AND(ISNUMBER(O532),O532-P532&gt;=Q532),O532-P532,Q532)</f>
        <v>93</v>
      </c>
      <c r="S532" s="3" t="n">
        <f aca="false">IF(ISNUMBER(O532),R532/O532-1,"")</f>
        <v>0.0108695652173914</v>
      </c>
      <c r="T532" s="13" t="n">
        <f aca="false">VLOOKUP(R532,Parámetros!$A$13:$C$16,3,TRUE())</f>
        <v>25</v>
      </c>
      <c r="U532" s="13" t="n">
        <f aca="false">IF(R532&gt;=Parámetros!$B$7,I532,0)</f>
        <v>0</v>
      </c>
      <c r="V532" s="13" t="n">
        <f aca="false">R532*(1-G532)-T532-U532</f>
        <v>54.98</v>
      </c>
      <c r="W532" s="13" t="n">
        <f aca="false">V532-F532</f>
        <v>0.620000000000005</v>
      </c>
      <c r="X532" s="2" t="s">
        <v>13704</v>
      </c>
      <c r="Y532" s="2"/>
      <c r="Z532" s="13" t="n">
        <v>66.5</v>
      </c>
      <c r="AA532" s="2" t="s">
        <v>13520</v>
      </c>
    </row>
    <row r="533" customFormat="false" ht="15" hidden="false" customHeight="false" outlineLevel="0" collapsed="false">
      <c r="A533" s="8" t="s">
        <v>6557</v>
      </c>
      <c r="B533" s="10" t="str">
        <f aca="false">'Layout Mercado Libre'!C533</f>
        <v>Quadriderm NF Crema 0.05/1/0.10 g Tubo con 15 g</v>
      </c>
      <c r="C533" s="10" t="str">
        <f aca="false">IFERROR(LEFT('Layout Mercado Libre'!E533,FIND(" &gt; ",'Layout Mercado Libre'!E533)-1),"")</f>
        <v>Salud y Equipamiento Médico</v>
      </c>
      <c r="D533" s="12" t="n">
        <v>379.82</v>
      </c>
      <c r="E533" s="13" t="n">
        <f aca="false">Parámetros!$B$5</f>
        <v>4</v>
      </c>
      <c r="F533" s="13" t="n">
        <f aca="false">D533+E533</f>
        <v>383.82</v>
      </c>
      <c r="G533" s="3" t="n">
        <f aca="false">IF(C533="",Parámetros!$B$9,IFERROR(VLOOKUP(C533,Parámetros!$A$20:$B$23,2,FALSE()),Parámetros!$B$9))</f>
        <v>0.14</v>
      </c>
      <c r="H533" s="14" t="n">
        <v>0.07</v>
      </c>
      <c r="I533" s="12" t="n">
        <v>75</v>
      </c>
      <c r="J533" s="13" t="n">
        <f aca="false">ROUNDUP((F533+Parámetros!$C$13)/(1-G533),0)</f>
        <v>476</v>
      </c>
      <c r="K533" s="13" t="n">
        <f aca="false">ROUNDUP((F533+Parámetros!$C$14)/(1-G533),0)</f>
        <v>482</v>
      </c>
      <c r="L533" s="13" t="n">
        <f aca="false">ROUNDUP((F533+Parámetros!$C$15)/(1-G533),0)</f>
        <v>490</v>
      </c>
      <c r="M533" s="13" t="n">
        <f aca="false">MAX(ROUNDUP((F533+I533)/(1-G533),0),Parámetros!$B$7)</f>
        <v>534</v>
      </c>
      <c r="N533" s="12" t="n">
        <v>613.64</v>
      </c>
      <c r="O533" s="12" t="n">
        <v>454.01</v>
      </c>
      <c r="P533" s="13" t="n">
        <f aca="false">Parámetros!$B$6</f>
        <v>1</v>
      </c>
      <c r="Q533" s="13" t="n">
        <f aca="false">IF(AND(ISNUMBER(O533),O533-P533&gt;=Parámetros!$B$7),M533,IF(J533&lt;Parámetros!$B$13,J533,IF(K533&lt;Parámetros!$B$14,K533,IF(L533&lt;Parámetros!$B$15,L533,M533))))</f>
        <v>534</v>
      </c>
      <c r="R533" s="13" t="n">
        <f aca="false">IF(AND(ISNUMBER(O533),O533-P533&gt;=Q533),O533-P533,Q533)</f>
        <v>534</v>
      </c>
      <c r="S533" s="3" t="n">
        <f aca="false">IF(ISNUMBER(O533),R533/O533-1,"")</f>
        <v>0.176185546573864</v>
      </c>
      <c r="T533" s="13" t="n">
        <f aca="false">VLOOKUP(R533,Parámetros!$A$13:$C$16,3,TRUE())</f>
        <v>0</v>
      </c>
      <c r="U533" s="13" t="n">
        <f aca="false">IF(R533&gt;=Parámetros!$B$7,I533,0)</f>
        <v>75</v>
      </c>
      <c r="V533" s="13" t="n">
        <f aca="false">R533*(1-G533)-T533-U533</f>
        <v>384.24</v>
      </c>
      <c r="W533" s="13" t="n">
        <f aca="false">V533-F533</f>
        <v>0.420000000000016</v>
      </c>
      <c r="X533" s="2" t="s">
        <v>13654</v>
      </c>
      <c r="Y533" s="2"/>
      <c r="Z533" s="13" t="n">
        <v>459.5</v>
      </c>
      <c r="AA533" s="2" t="s">
        <v>13518</v>
      </c>
    </row>
    <row r="534" customFormat="false" ht="15" hidden="false" customHeight="false" outlineLevel="0" collapsed="false">
      <c r="A534" s="8" t="s">
        <v>6566</v>
      </c>
      <c r="B534" s="10" t="str">
        <f aca="false">'Layout Mercado Libre'!C534</f>
        <v>Dualgos Paracetamol 325 mg Ibuprofeno 200 mg 20 Tabletas</v>
      </c>
      <c r="C534" s="10" t="str">
        <f aca="false">IFERROR(LEFT('Layout Mercado Libre'!E534,FIND(" &gt; ",'Layout Mercado Libre'!E534)-1),"")</f>
        <v>Salud y Equipamiento Médico</v>
      </c>
      <c r="D534" s="12" t="n">
        <v>30.7</v>
      </c>
      <c r="E534" s="13" t="n">
        <f aca="false">Parámetros!$B$5</f>
        <v>4</v>
      </c>
      <c r="F534" s="13" t="n">
        <f aca="false">D534+E534</f>
        <v>34.7</v>
      </c>
      <c r="G534" s="3" t="n">
        <f aca="false">IF(C534="",Parámetros!$B$9,IFERROR(VLOOKUP(C534,Parámetros!$A$20:$B$23,2,FALSE()),Parámetros!$B$9))</f>
        <v>0.14</v>
      </c>
      <c r="H534" s="14" t="n">
        <v>0.17</v>
      </c>
      <c r="I534" s="12" t="n">
        <v>75</v>
      </c>
      <c r="J534" s="13" t="n">
        <f aca="false">ROUNDUP((F534+Parámetros!$C$13)/(1-G534),0)</f>
        <v>70</v>
      </c>
      <c r="K534" s="13" t="n">
        <f aca="false">ROUNDUP((F534+Parámetros!$C$14)/(1-G534),0)</f>
        <v>76</v>
      </c>
      <c r="L534" s="13" t="n">
        <f aca="false">ROUNDUP((F534+Parámetros!$C$15)/(1-G534),0)</f>
        <v>84</v>
      </c>
      <c r="M534" s="13" t="n">
        <f aca="false">MAX(ROUNDUP((F534+I534)/(1-G534),0),Parámetros!$B$7)</f>
        <v>299</v>
      </c>
      <c r="N534" s="12" t="n">
        <v>75.9</v>
      </c>
      <c r="O534" s="12" t="n">
        <v>85</v>
      </c>
      <c r="P534" s="13" t="n">
        <f aca="false">Parámetros!$B$6</f>
        <v>1</v>
      </c>
      <c r="Q534" s="13" t="n">
        <f aca="false">IF(AND(ISNUMBER(O534),O534-P534&gt;=Parámetros!$B$7),M534,IF(J534&lt;Parámetros!$B$13,J534,IF(K534&lt;Parámetros!$B$14,K534,IF(L534&lt;Parámetros!$B$15,L534,M534))))</f>
        <v>70</v>
      </c>
      <c r="R534" s="13" t="n">
        <f aca="false">IF(AND(ISNUMBER(O534),O534-P534&gt;=Q534),O534-P534,Q534)</f>
        <v>84</v>
      </c>
      <c r="S534" s="3" t="n">
        <f aca="false">IF(ISNUMBER(O534),R534/O534-1,"")</f>
        <v>-0.0117647058823529</v>
      </c>
      <c r="T534" s="13" t="n">
        <f aca="false">VLOOKUP(R534,Parámetros!$A$13:$C$16,3,TRUE())</f>
        <v>25</v>
      </c>
      <c r="U534" s="13" t="n">
        <f aca="false">IF(R534&gt;=Parámetros!$B$7,I534,0)</f>
        <v>0</v>
      </c>
      <c r="V534" s="13" t="n">
        <f aca="false">R534*(1-G534)-T534-U534</f>
        <v>47.24</v>
      </c>
      <c r="W534" s="13" t="n">
        <f aca="false">V534-F534</f>
        <v>12.54</v>
      </c>
      <c r="X534" s="2" t="s">
        <v>13521</v>
      </c>
      <c r="Y534" s="2"/>
      <c r="Z534" s="13" t="n">
        <v>79</v>
      </c>
      <c r="AA534" s="2" t="s">
        <v>13675</v>
      </c>
    </row>
    <row r="535" customFormat="false" ht="15" hidden="false" customHeight="false" outlineLevel="0" collapsed="false">
      <c r="A535" s="8" t="s">
        <v>6580</v>
      </c>
      <c r="B535" s="10" t="str">
        <f aca="false">'Layout Mercado Libre'!C535</f>
        <v>Senokot-F Senósidos A-B 17.2 mg 30 Tabletas</v>
      </c>
      <c r="C535" s="10" t="str">
        <f aca="false">IFERROR(LEFT('Layout Mercado Libre'!E535,FIND(" &gt; ",'Layout Mercado Libre'!E535)-1),"")</f>
        <v>Salud y Equipamiento Médico</v>
      </c>
      <c r="D535" s="12" t="n">
        <v>164.58</v>
      </c>
      <c r="E535" s="13" t="n">
        <f aca="false">Parámetros!$B$5</f>
        <v>4</v>
      </c>
      <c r="F535" s="13" t="n">
        <f aca="false">D535+E535</f>
        <v>168.58</v>
      </c>
      <c r="G535" s="3" t="n">
        <f aca="false">IF(C535="",Parámetros!$B$9,IFERROR(VLOOKUP(C535,Parámetros!$A$20:$B$23,2,FALSE()),Parámetros!$B$9))</f>
        <v>0.14</v>
      </c>
      <c r="H535" s="14" t="n">
        <v>0.19</v>
      </c>
      <c r="I535" s="12" t="n">
        <v>75</v>
      </c>
      <c r="J535" s="13" t="n">
        <f aca="false">ROUNDUP((F535+Parámetros!$C$13)/(1-G535),0)</f>
        <v>226</v>
      </c>
      <c r="K535" s="13" t="n">
        <f aca="false">ROUNDUP((F535+Parámetros!$C$14)/(1-G535),0)</f>
        <v>231</v>
      </c>
      <c r="L535" s="13" t="n">
        <f aca="false">ROUNDUP((F535+Parámetros!$C$15)/(1-G535),0)</f>
        <v>240</v>
      </c>
      <c r="M535" s="13" t="n">
        <f aca="false">MAX(ROUNDUP((F535+I535)/(1-G535),0),Parámetros!$B$7)</f>
        <v>299</v>
      </c>
      <c r="N535" s="12" t="n">
        <v>284.07</v>
      </c>
      <c r="O535" s="12" t="n">
        <v>240</v>
      </c>
      <c r="P535" s="13" t="n">
        <f aca="false">Parámetros!$B$6</f>
        <v>1</v>
      </c>
      <c r="Q535" s="13" t="n">
        <f aca="false">IF(AND(ISNUMBER(O535),O535-P535&gt;=Parámetros!$B$7),M535,IF(J535&lt;Parámetros!$B$13,J535,IF(K535&lt;Parámetros!$B$14,K535,IF(L535&lt;Parámetros!$B$15,L535,M535))))</f>
        <v>240</v>
      </c>
      <c r="R535" s="13" t="n">
        <f aca="false">IF(AND(ISNUMBER(O535),O535-P535&gt;=Q535),O535-P535,Q535)</f>
        <v>240</v>
      </c>
      <c r="S535" s="3" t="n">
        <f aca="false">IF(ISNUMBER(O535),R535/O535-1,"")</f>
        <v>0</v>
      </c>
      <c r="T535" s="13" t="n">
        <f aca="false">VLOOKUP(R535,Parámetros!$A$13:$C$16,3,TRUE())</f>
        <v>37</v>
      </c>
      <c r="U535" s="13" t="n">
        <f aca="false">IF(R535&gt;=Parámetros!$B$7,I535,0)</f>
        <v>0</v>
      </c>
      <c r="V535" s="13" t="n">
        <f aca="false">R535*(1-G535)-T535-U535</f>
        <v>169.4</v>
      </c>
      <c r="W535" s="13" t="n">
        <f aca="false">V535-F535</f>
        <v>0.819999999999993</v>
      </c>
      <c r="X535" s="2" t="s">
        <v>13501</v>
      </c>
      <c r="Y535" s="2"/>
      <c r="Z535" s="13" t="n">
        <v>190.5</v>
      </c>
      <c r="AA535" s="2" t="s">
        <v>13518</v>
      </c>
    </row>
    <row r="536" customFormat="false" ht="15" hidden="false" customHeight="false" outlineLevel="0" collapsed="false">
      <c r="A536" s="8" t="s">
        <v>6594</v>
      </c>
      <c r="B536" s="10" t="str">
        <f aca="false">'Layout Mercado Libre'!C536</f>
        <v>Adimod Pidotimod 800 mg 20 Tabletas</v>
      </c>
      <c r="C536" s="10" t="str">
        <f aca="false">IFERROR(LEFT('Layout Mercado Libre'!E536,FIND(" &gt; ",'Layout Mercado Libre'!E536)-1),"")</f>
        <v>Salud y Equipamiento Médico</v>
      </c>
      <c r="D536" s="12" t="n">
        <v>1137.06</v>
      </c>
      <c r="E536" s="13" t="n">
        <f aca="false">Parámetros!$B$5</f>
        <v>4</v>
      </c>
      <c r="F536" s="13" t="n">
        <f aca="false">D536+E536</f>
        <v>1141.06</v>
      </c>
      <c r="G536" s="3" t="n">
        <f aca="false">IF(C536="",Parámetros!$B$9,IFERROR(VLOOKUP(C536,Parámetros!$A$20:$B$23,2,FALSE()),Parámetros!$B$9))</f>
        <v>0.14</v>
      </c>
      <c r="H536" s="14" t="n">
        <v>0.17</v>
      </c>
      <c r="I536" s="12" t="n">
        <v>75</v>
      </c>
      <c r="J536" s="13" t="n">
        <f aca="false">ROUNDUP((F536+Parámetros!$C$13)/(1-G536),0)</f>
        <v>1356</v>
      </c>
      <c r="K536" s="13" t="n">
        <f aca="false">ROUNDUP((F536+Parámetros!$C$14)/(1-G536),0)</f>
        <v>1362</v>
      </c>
      <c r="L536" s="13" t="n">
        <f aca="false">ROUNDUP((F536+Parámetros!$C$15)/(1-G536),0)</f>
        <v>1370</v>
      </c>
      <c r="M536" s="13" t="n">
        <f aca="false">MAX(ROUNDUP((F536+I536)/(1-G536),0),Parámetros!$B$7)</f>
        <v>1415</v>
      </c>
      <c r="N536" s="12" t="n">
        <v>1594.28</v>
      </c>
      <c r="O536" s="12" t="n">
        <v>1339.88</v>
      </c>
      <c r="P536" s="13" t="n">
        <f aca="false">Parámetros!$B$6</f>
        <v>1</v>
      </c>
      <c r="Q536" s="13" t="n">
        <f aca="false">IF(AND(ISNUMBER(O536),O536-P536&gt;=Parámetros!$B$7),M536,IF(J536&lt;Parámetros!$B$13,J536,IF(K536&lt;Parámetros!$B$14,K536,IF(L536&lt;Parámetros!$B$15,L536,M536))))</f>
        <v>1415</v>
      </c>
      <c r="R536" s="13" t="n">
        <f aca="false">IF(AND(ISNUMBER(O536),O536-P536&gt;=Q536),O536-P536,Q536)</f>
        <v>1415</v>
      </c>
      <c r="S536" s="3" t="n">
        <f aca="false">IF(ISNUMBER(O536),R536/O536-1,"")</f>
        <v>0.0560647222139294</v>
      </c>
      <c r="T536" s="13" t="n">
        <f aca="false">VLOOKUP(R536,Parámetros!$A$13:$C$16,3,TRUE())</f>
        <v>0</v>
      </c>
      <c r="U536" s="13" t="n">
        <f aca="false">IF(R536&gt;=Parámetros!$B$7,I536,0)</f>
        <v>75</v>
      </c>
      <c r="V536" s="13" t="n">
        <f aca="false">R536*(1-G536)-T536-U536</f>
        <v>1141.9</v>
      </c>
      <c r="W536" s="13" t="n">
        <f aca="false">V536-F536</f>
        <v>0.840000000000146</v>
      </c>
      <c r="X536" s="2" t="s">
        <v>13521</v>
      </c>
      <c r="Y536" s="2"/>
      <c r="Z536" s="13" t="n">
        <v>1479</v>
      </c>
      <c r="AA536" s="2" t="s">
        <v>13512</v>
      </c>
    </row>
    <row r="537" customFormat="false" ht="15" hidden="false" customHeight="false" outlineLevel="0" collapsed="false">
      <c r="A537" s="8" t="s">
        <v>6605</v>
      </c>
      <c r="B537" s="10" t="str">
        <f aca="false">'Layout Mercado Libre'!C537</f>
        <v>Toallitas Huggies Supreme Protección Delicada 80 Piezas</v>
      </c>
      <c r="C537" s="10" t="str">
        <f aca="false">IFERROR(LEFT('Layout Mercado Libre'!E537,FIND(" &gt; ",'Layout Mercado Libre'!E537)-1),"")</f>
        <v>Bebés</v>
      </c>
      <c r="D537" s="12" t="n">
        <v>43.82</v>
      </c>
      <c r="E537" s="13" t="n">
        <f aca="false">Parámetros!$B$5</f>
        <v>4</v>
      </c>
      <c r="F537" s="13" t="n">
        <f aca="false">D537+E537</f>
        <v>47.82</v>
      </c>
      <c r="G537" s="3" t="n">
        <f aca="false">IF(C537="",Parámetros!$B$9,IFERROR(VLOOKUP(C537,Parámetros!$A$20:$B$23,2,FALSE()),Parámetros!$B$9))</f>
        <v>0.15</v>
      </c>
      <c r="H537" s="14" t="n">
        <v>0.57</v>
      </c>
      <c r="I537" s="12" t="n">
        <v>90</v>
      </c>
      <c r="J537" s="13" t="n">
        <f aca="false">ROUNDUP((F537+Parámetros!$C$13)/(1-G537),0)</f>
        <v>86</v>
      </c>
      <c r="K537" s="13" t="n">
        <f aca="false">ROUNDUP((F537+Parámetros!$C$14)/(1-G537),0)</f>
        <v>92</v>
      </c>
      <c r="L537" s="13" t="n">
        <f aca="false">ROUNDUP((F537+Parámetros!$C$15)/(1-G537),0)</f>
        <v>100</v>
      </c>
      <c r="M537" s="13" t="n">
        <f aca="false">MAX(ROUNDUP((F537+I537)/(1-G537),0),Parámetros!$B$7)</f>
        <v>299</v>
      </c>
      <c r="N537" s="12" t="n">
        <v>161.14</v>
      </c>
      <c r="O537" s="12" t="n">
        <v>117</v>
      </c>
      <c r="P537" s="13" t="n">
        <f aca="false">Parámetros!$B$6</f>
        <v>1</v>
      </c>
      <c r="Q537" s="13" t="n">
        <f aca="false">IF(AND(ISNUMBER(O537),O537-P537&gt;=Parámetros!$B$7),M537,IF(J537&lt;Parámetros!$B$13,J537,IF(K537&lt;Parámetros!$B$14,K537,IF(L537&lt;Parámetros!$B$15,L537,M537))))</f>
        <v>86</v>
      </c>
      <c r="R537" s="13" t="n">
        <f aca="false">IF(AND(ISNUMBER(O537),O537-P537&gt;=Q537),O537-P537,Q537)</f>
        <v>116</v>
      </c>
      <c r="S537" s="3" t="n">
        <f aca="false">IF(ISNUMBER(O537),R537/O537-1,"")</f>
        <v>-0.00854700854700852</v>
      </c>
      <c r="T537" s="13" t="n">
        <f aca="false">VLOOKUP(R537,Parámetros!$A$13:$C$16,3,TRUE())</f>
        <v>30</v>
      </c>
      <c r="U537" s="13" t="n">
        <f aca="false">IF(R537&gt;=Parámetros!$B$7,I537,0)</f>
        <v>0</v>
      </c>
      <c r="V537" s="13" t="n">
        <f aca="false">R537*(1-G537)-T537-U537</f>
        <v>68.6</v>
      </c>
      <c r="W537" s="13" t="n">
        <f aca="false">V537-F537</f>
        <v>20.78</v>
      </c>
      <c r="X537" s="2" t="s">
        <v>13563</v>
      </c>
      <c r="Y537" s="2"/>
      <c r="Z537" s="13" t="n">
        <v>58</v>
      </c>
      <c r="AA537" s="2" t="s">
        <v>13507</v>
      </c>
    </row>
    <row r="538" customFormat="false" ht="15" hidden="false" customHeight="false" outlineLevel="0" collapsed="false">
      <c r="A538" s="8" t="s">
        <v>6615</v>
      </c>
      <c r="B538" s="10" t="str">
        <f aca="false">'Layout Mercado Libre'!C538</f>
        <v>Figral Sildenafil 100 mg 10 Tabletas</v>
      </c>
      <c r="C538" s="10" t="str">
        <f aca="false">IFERROR(LEFT('Layout Mercado Libre'!E538,FIND(" &gt; ",'Layout Mercado Libre'!E538)-1),"")</f>
        <v>Salud y Equipamiento Médico</v>
      </c>
      <c r="D538" s="12" t="n">
        <v>79.63</v>
      </c>
      <c r="E538" s="13" t="n">
        <f aca="false">Parámetros!$B$5</f>
        <v>4</v>
      </c>
      <c r="F538" s="13" t="n">
        <f aca="false">D538+E538</f>
        <v>83.63</v>
      </c>
      <c r="G538" s="3" t="n">
        <f aca="false">IF(C538="",Parámetros!$B$9,IFERROR(VLOOKUP(C538,Parámetros!$A$20:$B$23,2,FALSE()),Parámetros!$B$9))</f>
        <v>0.14</v>
      </c>
      <c r="H538" s="14" t="n">
        <v>0.14</v>
      </c>
      <c r="I538" s="12" t="n">
        <v>75</v>
      </c>
      <c r="J538" s="13" t="n">
        <f aca="false">ROUNDUP((F538+Parámetros!$C$13)/(1-G538),0)</f>
        <v>127</v>
      </c>
      <c r="K538" s="13" t="n">
        <f aca="false">ROUNDUP((F538+Parámetros!$C$14)/(1-G538),0)</f>
        <v>133</v>
      </c>
      <c r="L538" s="13" t="n">
        <f aca="false">ROUNDUP((F538+Parámetros!$C$15)/(1-G538),0)</f>
        <v>141</v>
      </c>
      <c r="M538" s="13" t="n">
        <f aca="false">MAX(ROUNDUP((F538+I538)/(1-G538),0),Parámetros!$B$7)</f>
        <v>299</v>
      </c>
      <c r="N538" s="12" t="n">
        <v>178.67</v>
      </c>
      <c r="O538" s="12" t="n">
        <v>173</v>
      </c>
      <c r="P538" s="13" t="n">
        <f aca="false">Parámetros!$B$6</f>
        <v>1</v>
      </c>
      <c r="Q538" s="13" t="n">
        <f aca="false">IF(AND(ISNUMBER(O538),O538-P538&gt;=Parámetros!$B$7),M538,IF(J538&lt;Parámetros!$B$13,J538,IF(K538&lt;Parámetros!$B$14,K538,IF(L538&lt;Parámetros!$B$15,L538,M538))))</f>
        <v>133</v>
      </c>
      <c r="R538" s="13" t="n">
        <f aca="false">IF(AND(ISNUMBER(O538),O538-P538&gt;=Q538),O538-P538,Q538)</f>
        <v>172</v>
      </c>
      <c r="S538" s="3" t="n">
        <f aca="false">IF(ISNUMBER(O538),R538/O538-1,"")</f>
        <v>-0.0057803468208093</v>
      </c>
      <c r="T538" s="13" t="n">
        <f aca="false">VLOOKUP(R538,Parámetros!$A$13:$C$16,3,TRUE())</f>
        <v>37</v>
      </c>
      <c r="U538" s="13" t="n">
        <f aca="false">IF(R538&gt;=Parámetros!$B$7,I538,0)</f>
        <v>0</v>
      </c>
      <c r="V538" s="13" t="n">
        <f aca="false">R538*(1-G538)-T538-U538</f>
        <v>110.92</v>
      </c>
      <c r="W538" s="13" t="n">
        <f aca="false">V538-F538</f>
        <v>27.29</v>
      </c>
      <c r="X538" s="2" t="s">
        <v>13533</v>
      </c>
      <c r="Y538" s="2"/>
      <c r="Z538" s="13" t="n">
        <v>213</v>
      </c>
      <c r="AA538" s="2" t="s">
        <v>13675</v>
      </c>
    </row>
    <row r="539" customFormat="false" ht="15" hidden="false" customHeight="false" outlineLevel="0" collapsed="false">
      <c r="A539" s="8" t="s">
        <v>6626</v>
      </c>
      <c r="B539" s="10" t="str">
        <f aca="false">'Layout Mercado Libre'!C539</f>
        <v>Electrolit Suero Rehidratante Sabor Uva 625 ml</v>
      </c>
      <c r="C539" s="10" t="str">
        <f aca="false">IFERROR(LEFT('Layout Mercado Libre'!E539,FIND(" &gt; ",'Layout Mercado Libre'!E539)-1),"")</f>
        <v>Salud y Equipamiento Médico</v>
      </c>
      <c r="D539" s="12" t="n">
        <v>20.14</v>
      </c>
      <c r="E539" s="13" t="n">
        <f aca="false">Parámetros!$B$5</f>
        <v>4</v>
      </c>
      <c r="F539" s="13" t="n">
        <f aca="false">D539+E539</f>
        <v>24.14</v>
      </c>
      <c r="G539" s="3" t="n">
        <f aca="false">IF(C539="",Parámetros!$B$9,IFERROR(VLOOKUP(C539,Parámetros!$A$20:$B$23,2,FALSE()),Parámetros!$B$9))</f>
        <v>0.14</v>
      </c>
      <c r="H539" s="14" t="n">
        <v>0.8</v>
      </c>
      <c r="I539" s="12" t="n">
        <v>90</v>
      </c>
      <c r="J539" s="13" t="n">
        <f aca="false">ROUNDUP((F539+Parámetros!$C$13)/(1-G539),0)</f>
        <v>58</v>
      </c>
      <c r="K539" s="13" t="n">
        <f aca="false">ROUNDUP((F539+Parámetros!$C$14)/(1-G539),0)</f>
        <v>63</v>
      </c>
      <c r="L539" s="13" t="n">
        <f aca="false">ROUNDUP((F539+Parámetros!$C$15)/(1-G539),0)</f>
        <v>72</v>
      </c>
      <c r="M539" s="13" t="n">
        <f aca="false">MAX(ROUNDUP((F539+I539)/(1-G539),0),Parámetros!$B$7)</f>
        <v>299</v>
      </c>
      <c r="N539" s="12" t="n">
        <v>35.67</v>
      </c>
      <c r="O539" s="12" t="n">
        <v>34</v>
      </c>
      <c r="P539" s="13" t="n">
        <f aca="false">Parámetros!$B$6</f>
        <v>1</v>
      </c>
      <c r="Q539" s="13" t="n">
        <f aca="false">IF(AND(ISNUMBER(O539),O539-P539&gt;=Parámetros!$B$7),M539,IF(J539&lt;Parámetros!$B$13,J539,IF(K539&lt;Parámetros!$B$14,K539,IF(L539&lt;Parámetros!$B$15,L539,M539))))</f>
        <v>58</v>
      </c>
      <c r="R539" s="13" t="n">
        <f aca="false">IF(AND(ISNUMBER(O539),O539-P539&gt;=Q539),O539-P539,Q539)</f>
        <v>58</v>
      </c>
      <c r="S539" s="3" t="n">
        <f aca="false">IF(ISNUMBER(O539),R539/O539-1,"")</f>
        <v>0.705882352941176</v>
      </c>
      <c r="T539" s="13" t="n">
        <f aca="false">VLOOKUP(R539,Parámetros!$A$13:$C$16,3,TRUE())</f>
        <v>25</v>
      </c>
      <c r="U539" s="13" t="n">
        <f aca="false">IF(R539&gt;=Parámetros!$B$7,I539,0)</f>
        <v>0</v>
      </c>
      <c r="V539" s="13" t="n">
        <f aca="false">R539*(1-G539)-T539-U539</f>
        <v>24.88</v>
      </c>
      <c r="W539" s="13" t="n">
        <f aca="false">V539-F539</f>
        <v>0.740000000000002</v>
      </c>
      <c r="X539" s="2" t="s">
        <v>13687</v>
      </c>
      <c r="Y539" s="2"/>
      <c r="Z539" s="13" t="n">
        <v>25</v>
      </c>
      <c r="AA539" s="2" t="s">
        <v>13507</v>
      </c>
    </row>
    <row r="540" customFormat="false" ht="15" hidden="false" customHeight="false" outlineLevel="0" collapsed="false">
      <c r="A540" s="8" t="s">
        <v>6635</v>
      </c>
      <c r="B540" s="10" t="str">
        <f aca="false">'Layout Mercado Libre'!C540</f>
        <v>Yasmin 24/4 Anticonceptivo 3 mg/0.02 mg 28 Comprimidos</v>
      </c>
      <c r="C540" s="10" t="str">
        <f aca="false">IFERROR(LEFT('Layout Mercado Libre'!E540,FIND(" &gt; ",'Layout Mercado Libre'!E540)-1),"")</f>
        <v>Salud y Equipamiento Médico</v>
      </c>
      <c r="D540" s="12" t="n">
        <v>372.34</v>
      </c>
      <c r="E540" s="13" t="n">
        <f aca="false">Parámetros!$B$5</f>
        <v>4</v>
      </c>
      <c r="F540" s="13" t="n">
        <f aca="false">D540+E540</f>
        <v>376.34</v>
      </c>
      <c r="G540" s="3" t="n">
        <f aca="false">IF(C540="",Parámetros!$B$9,IFERROR(VLOOKUP(C540,Parámetros!$A$20:$B$23,2,FALSE()),Parámetros!$B$9))</f>
        <v>0.14</v>
      </c>
      <c r="H540" s="14" t="n">
        <v>0.18</v>
      </c>
      <c r="I540" s="12" t="n">
        <v>75</v>
      </c>
      <c r="J540" s="13" t="n">
        <f aca="false">ROUNDUP((F540+Parámetros!$C$13)/(1-G540),0)</f>
        <v>467</v>
      </c>
      <c r="K540" s="13" t="n">
        <f aca="false">ROUNDUP((F540+Parámetros!$C$14)/(1-G540),0)</f>
        <v>473</v>
      </c>
      <c r="L540" s="13" t="n">
        <f aca="false">ROUNDUP((F540+Parámetros!$C$15)/(1-G540),0)</f>
        <v>481</v>
      </c>
      <c r="M540" s="13" t="n">
        <f aca="false">MAX(ROUNDUP((F540+I540)/(1-G540),0),Parámetros!$B$7)</f>
        <v>525</v>
      </c>
      <c r="N540" s="12" t="n">
        <v>859.84</v>
      </c>
      <c r="O540" s="12" t="n">
        <v>887.68</v>
      </c>
      <c r="P540" s="13" t="n">
        <f aca="false">Parámetros!$B$6</f>
        <v>1</v>
      </c>
      <c r="Q540" s="13" t="n">
        <f aca="false">IF(AND(ISNUMBER(O540),O540-P540&gt;=Parámetros!$B$7),M540,IF(J540&lt;Parámetros!$B$13,J540,IF(K540&lt;Parámetros!$B$14,K540,IF(L540&lt;Parámetros!$B$15,L540,M540))))</f>
        <v>525</v>
      </c>
      <c r="R540" s="13" t="n">
        <f aca="false">IF(AND(ISNUMBER(O540),O540-P540&gt;=Q540),O540-P540,Q540)</f>
        <v>886.68</v>
      </c>
      <c r="S540" s="3" t="n">
        <f aca="false">IF(ISNUMBER(O540),R540/O540-1,"")</f>
        <v>-0.00112653208363378</v>
      </c>
      <c r="T540" s="13" t="n">
        <f aca="false">VLOOKUP(R540,Parámetros!$A$13:$C$16,3,TRUE())</f>
        <v>0</v>
      </c>
      <c r="U540" s="13" t="n">
        <f aca="false">IF(R540&gt;=Parámetros!$B$7,I540,0)</f>
        <v>75</v>
      </c>
      <c r="V540" s="13" t="n">
        <f aca="false">R540*(1-G540)-T540-U540</f>
        <v>687.5448</v>
      </c>
      <c r="W540" s="13" t="n">
        <f aca="false">V540-F540</f>
        <v>311.2048</v>
      </c>
      <c r="X540" s="2" t="s">
        <v>13648</v>
      </c>
      <c r="Y540" s="2"/>
      <c r="Z540" s="13" t="n">
        <v>594</v>
      </c>
      <c r="AA540" s="2" t="s">
        <v>13512</v>
      </c>
    </row>
    <row r="541" customFormat="false" ht="15" hidden="false" customHeight="false" outlineLevel="0" collapsed="false">
      <c r="A541" s="8" t="s">
        <v>6649</v>
      </c>
      <c r="B541" s="10" t="str">
        <f aca="false">'Layout Mercado Libre'!C541</f>
        <v>Condones Sico Piel con Piel Sin Látex 3 Piezas</v>
      </c>
      <c r="C541" s="10" t="str">
        <f aca="false">IFERROR(LEFT('Layout Mercado Libre'!E541,FIND(" &gt; ",'Layout Mercado Libre'!E541)-1),"")</f>
        <v>Salud y Equipamiento Médico</v>
      </c>
      <c r="D541" s="12" t="n">
        <v>68.22</v>
      </c>
      <c r="E541" s="13" t="n">
        <f aca="false">Parámetros!$B$5</f>
        <v>4</v>
      </c>
      <c r="F541" s="13" t="n">
        <f aca="false">D541+E541</f>
        <v>72.22</v>
      </c>
      <c r="G541" s="3" t="n">
        <f aca="false">IF(C541="",Parámetros!$B$9,IFERROR(VLOOKUP(C541,Parámetros!$A$20:$B$23,2,FALSE()),Parámetros!$B$9))</f>
        <v>0.14</v>
      </c>
      <c r="H541" s="14" t="n">
        <v>0.17</v>
      </c>
      <c r="I541" s="12" t="n">
        <v>75</v>
      </c>
      <c r="J541" s="13" t="n">
        <f aca="false">ROUNDUP((F541+Parámetros!$C$13)/(1-G541),0)</f>
        <v>114</v>
      </c>
      <c r="K541" s="13" t="n">
        <f aca="false">ROUNDUP((F541+Parámetros!$C$14)/(1-G541),0)</f>
        <v>119</v>
      </c>
      <c r="L541" s="13" t="n">
        <f aca="false">ROUNDUP((F541+Parámetros!$C$15)/(1-G541),0)</f>
        <v>127</v>
      </c>
      <c r="M541" s="13" t="n">
        <f aca="false">MAX(ROUNDUP((F541+I541)/(1-G541),0),Parámetros!$B$7)</f>
        <v>299</v>
      </c>
      <c r="N541" s="12" t="n">
        <v>172.52</v>
      </c>
      <c r="O541" s="12" t="n">
        <v>78</v>
      </c>
      <c r="P541" s="13" t="n">
        <f aca="false">Parámetros!$B$6</f>
        <v>1</v>
      </c>
      <c r="Q541" s="13" t="n">
        <f aca="false">IF(AND(ISNUMBER(O541),O541-P541&gt;=Parámetros!$B$7),M541,IF(J541&lt;Parámetros!$B$13,J541,IF(K541&lt;Parámetros!$B$14,K541,IF(L541&lt;Parámetros!$B$15,L541,M541))))</f>
        <v>119</v>
      </c>
      <c r="R541" s="13" t="n">
        <f aca="false">IF(AND(ISNUMBER(O541),O541-P541&gt;=Q541),O541-P541,Q541)</f>
        <v>119</v>
      </c>
      <c r="S541" s="3" t="n">
        <f aca="false">IF(ISNUMBER(O541),R541/O541-1,"")</f>
        <v>0.525641025641026</v>
      </c>
      <c r="T541" s="13" t="n">
        <f aca="false">VLOOKUP(R541,Parámetros!$A$13:$C$16,3,TRUE())</f>
        <v>30</v>
      </c>
      <c r="U541" s="13" t="n">
        <f aca="false">IF(R541&gt;=Parámetros!$B$7,I541,0)</f>
        <v>0</v>
      </c>
      <c r="V541" s="13" t="n">
        <f aca="false">R541*(1-G541)-T541-U541</f>
        <v>72.34</v>
      </c>
      <c r="W541" s="13" t="n">
        <f aca="false">V541-F541</f>
        <v>0.120000000000005</v>
      </c>
      <c r="X541" s="2" t="s">
        <v>13697</v>
      </c>
      <c r="Y541" s="2"/>
      <c r="Z541" s="13" t="n">
        <v>141</v>
      </c>
      <c r="AA541" s="2" t="s">
        <v>13504</v>
      </c>
    </row>
    <row r="542" customFormat="false" ht="15" hidden="false" customHeight="false" outlineLevel="0" collapsed="false">
      <c r="A542" s="8" t="s">
        <v>6658</v>
      </c>
      <c r="B542" s="10" t="str">
        <f aca="false">'Layout Mercado Libre'!C542</f>
        <v>Penprocilina Bencilpenicilina 800 000 U Frasco Ámpula</v>
      </c>
      <c r="C542" s="10" t="str">
        <f aca="false">IFERROR(LEFT('Layout Mercado Libre'!E542,FIND(" &gt; ",'Layout Mercado Libre'!E542)-1),"")</f>
        <v>Salud y Equipamiento Médico</v>
      </c>
      <c r="D542" s="12" t="n">
        <v>42.32</v>
      </c>
      <c r="E542" s="13" t="n">
        <f aca="false">Parámetros!$B$5</f>
        <v>4</v>
      </c>
      <c r="F542" s="13" t="n">
        <f aca="false">D542+E542</f>
        <v>46.32</v>
      </c>
      <c r="G542" s="3" t="n">
        <f aca="false">IF(C542="",Parámetros!$B$9,IFERROR(VLOOKUP(C542,Parámetros!$A$20:$B$23,2,FALSE()),Parámetros!$B$9))</f>
        <v>0.14</v>
      </c>
      <c r="H542" s="14" t="n">
        <v>0.12</v>
      </c>
      <c r="I542" s="12" t="n">
        <v>75</v>
      </c>
      <c r="J542" s="13" t="n">
        <f aca="false">ROUNDUP((F542+Parámetros!$C$13)/(1-G542),0)</f>
        <v>83</v>
      </c>
      <c r="K542" s="13" t="n">
        <f aca="false">ROUNDUP((F542+Parámetros!$C$14)/(1-G542),0)</f>
        <v>89</v>
      </c>
      <c r="L542" s="13" t="n">
        <f aca="false">ROUNDUP((F542+Parámetros!$C$15)/(1-G542),0)</f>
        <v>97</v>
      </c>
      <c r="M542" s="13" t="n">
        <f aca="false">MAX(ROUNDUP((F542+I542)/(1-G542),0),Parámetros!$B$7)</f>
        <v>299</v>
      </c>
      <c r="N542" s="12" t="n">
        <v>229.35</v>
      </c>
      <c r="O542" s="12" t="n">
        <v>201</v>
      </c>
      <c r="P542" s="13" t="n">
        <f aca="false">Parámetros!$B$6</f>
        <v>1</v>
      </c>
      <c r="Q542" s="13" t="n">
        <f aca="false">IF(AND(ISNUMBER(O542),O542-P542&gt;=Parámetros!$B$7),M542,IF(J542&lt;Parámetros!$B$13,J542,IF(K542&lt;Parámetros!$B$14,K542,IF(L542&lt;Parámetros!$B$15,L542,M542))))</f>
        <v>83</v>
      </c>
      <c r="R542" s="13" t="n">
        <f aca="false">IF(AND(ISNUMBER(O542),O542-P542&gt;=Q542),O542-P542,Q542)</f>
        <v>200</v>
      </c>
      <c r="S542" s="3" t="n">
        <f aca="false">IF(ISNUMBER(O542),R542/O542-1,"")</f>
        <v>-0.00497512437810943</v>
      </c>
      <c r="T542" s="13" t="n">
        <f aca="false">VLOOKUP(R542,Parámetros!$A$13:$C$16,3,TRUE())</f>
        <v>37</v>
      </c>
      <c r="U542" s="13" t="n">
        <f aca="false">IF(R542&gt;=Parámetros!$B$7,I542,0)</f>
        <v>0</v>
      </c>
      <c r="V542" s="13" t="n">
        <f aca="false">R542*(1-G542)-T542-U542</f>
        <v>135</v>
      </c>
      <c r="W542" s="13" t="n">
        <f aca="false">V542-F542</f>
        <v>88.68</v>
      </c>
      <c r="X542" s="2" t="s">
        <v>13610</v>
      </c>
      <c r="Y542" s="2"/>
      <c r="Z542" s="13" t="n">
        <v>119</v>
      </c>
      <c r="AA542" s="2" t="s">
        <v>13519</v>
      </c>
    </row>
    <row r="543" customFormat="false" ht="15" hidden="false" customHeight="false" outlineLevel="0" collapsed="false">
      <c r="A543" s="8" t="s">
        <v>6670</v>
      </c>
      <c r="B543" s="10" t="str">
        <f aca="false">'Layout Mercado Libre'!C543</f>
        <v>Cera Modeladora Xiomara Wax &amp; Shine Classic 60 g</v>
      </c>
      <c r="C543" s="10" t="str">
        <f aca="false">IFERROR(LEFT('Layout Mercado Libre'!E543,FIND(" &gt; ",'Layout Mercado Libre'!E543)-1),"")</f>
        <v>Belleza y Cuidado Personal</v>
      </c>
      <c r="D543" s="12" t="n">
        <v>34.15</v>
      </c>
      <c r="E543" s="13" t="n">
        <f aca="false">Parámetros!$B$5</f>
        <v>4</v>
      </c>
      <c r="F543" s="13" t="n">
        <f aca="false">D543+E543</f>
        <v>38.15</v>
      </c>
      <c r="G543" s="3" t="n">
        <f aca="false">IF(C543="",Parámetros!$B$9,IFERROR(VLOOKUP(C543,Parámetros!$A$20:$B$23,2,FALSE()),Parámetros!$B$9))</f>
        <v>0.14</v>
      </c>
      <c r="H543" s="14" t="n">
        <v>0.12</v>
      </c>
      <c r="I543" s="12" t="n">
        <v>75</v>
      </c>
      <c r="J543" s="13" t="n">
        <f aca="false">ROUNDUP((F543+Parámetros!$C$13)/(1-G543),0)</f>
        <v>74</v>
      </c>
      <c r="K543" s="13" t="n">
        <f aca="false">ROUNDUP((F543+Parámetros!$C$14)/(1-G543),0)</f>
        <v>80</v>
      </c>
      <c r="L543" s="13" t="n">
        <f aca="false">ROUNDUP((F543+Parámetros!$C$15)/(1-G543),0)</f>
        <v>88</v>
      </c>
      <c r="M543" s="13" t="n">
        <f aca="false">MAX(ROUNDUP((F543+I543)/(1-G543),0),Parámetros!$B$7)</f>
        <v>299</v>
      </c>
      <c r="N543" s="12" t="n">
        <v>120.61</v>
      </c>
      <c r="O543" s="12" t="n">
        <v>111.88</v>
      </c>
      <c r="P543" s="13" t="n">
        <f aca="false">Parámetros!$B$6</f>
        <v>1</v>
      </c>
      <c r="Q543" s="13" t="n">
        <f aca="false">IF(AND(ISNUMBER(O543),O543-P543&gt;=Parámetros!$B$7),M543,IF(J543&lt;Parámetros!$B$13,J543,IF(K543&lt;Parámetros!$B$14,K543,IF(L543&lt;Parámetros!$B$15,L543,M543))))</f>
        <v>74</v>
      </c>
      <c r="R543" s="13" t="n">
        <f aca="false">IF(AND(ISNUMBER(O543),O543-P543&gt;=Q543),O543-P543,Q543)</f>
        <v>110.88</v>
      </c>
      <c r="S543" s="3" t="n">
        <f aca="false">IF(ISNUMBER(O543),R543/O543-1,"")</f>
        <v>-0.00893814801573112</v>
      </c>
      <c r="T543" s="13" t="n">
        <f aca="false">VLOOKUP(R543,Parámetros!$A$13:$C$16,3,TRUE())</f>
        <v>30</v>
      </c>
      <c r="U543" s="13" t="n">
        <f aca="false">IF(R543&gt;=Parámetros!$B$7,I543,0)</f>
        <v>0</v>
      </c>
      <c r="V543" s="13" t="n">
        <f aca="false">R543*(1-G543)-T543-U543</f>
        <v>65.3568</v>
      </c>
      <c r="W543" s="13" t="n">
        <f aca="false">V543-F543</f>
        <v>27.2068</v>
      </c>
      <c r="X543" s="2" t="s">
        <v>13705</v>
      </c>
      <c r="Y543" s="2"/>
      <c r="Z543" s="13" t="n">
        <v>46.5</v>
      </c>
      <c r="AA543" s="2" t="s">
        <v>13515</v>
      </c>
    </row>
    <row r="544" customFormat="false" ht="15" hidden="false" customHeight="false" outlineLevel="0" collapsed="false">
      <c r="A544" s="8" t="s">
        <v>6680</v>
      </c>
      <c r="B544" s="10" t="str">
        <f aca="false">'Layout Mercado Libre'!C544</f>
        <v>Toallitas Húmedas Escudo Antibacterial 50 Piezas</v>
      </c>
      <c r="C544" s="10" t="str">
        <f aca="false">IFERROR(LEFT('Layout Mercado Libre'!E544,FIND(" &gt; ",'Layout Mercado Libre'!E544)-1),"")</f>
        <v>Hogar, Muebles y Jardín</v>
      </c>
      <c r="D544" s="12" t="n">
        <v>14.04</v>
      </c>
      <c r="E544" s="13" t="n">
        <f aca="false">Parámetros!$B$5</f>
        <v>4</v>
      </c>
      <c r="F544" s="13" t="n">
        <f aca="false">D544+E544</f>
        <v>18.04</v>
      </c>
      <c r="G544" s="3" t="n">
        <f aca="false">IF(C544="",Parámetros!$B$9,IFERROR(VLOOKUP(C544,Parámetros!$A$20:$B$23,2,FALSE()),Parámetros!$B$9))</f>
        <v>0.16</v>
      </c>
      <c r="H544" s="14" t="n">
        <v>0.38</v>
      </c>
      <c r="I544" s="12" t="n">
        <v>75</v>
      </c>
      <c r="J544" s="13" t="n">
        <f aca="false">ROUNDUP((F544+Parámetros!$C$13)/(1-G544),0)</f>
        <v>52</v>
      </c>
      <c r="K544" s="13" t="n">
        <f aca="false">ROUNDUP((F544+Parámetros!$C$14)/(1-G544),0)</f>
        <v>58</v>
      </c>
      <c r="L544" s="13" t="n">
        <f aca="false">ROUNDUP((F544+Parámetros!$C$15)/(1-G544),0)</f>
        <v>66</v>
      </c>
      <c r="M544" s="13" t="n">
        <f aca="false">MAX(ROUNDUP((F544+I544)/(1-G544),0),Parámetros!$B$7)</f>
        <v>299</v>
      </c>
      <c r="N544" s="12" t="n">
        <v>78.19</v>
      </c>
      <c r="O544" s="12" t="n">
        <v>58</v>
      </c>
      <c r="P544" s="13" t="n">
        <f aca="false">Parámetros!$B$6</f>
        <v>1</v>
      </c>
      <c r="Q544" s="13" t="n">
        <f aca="false">IF(AND(ISNUMBER(O544),O544-P544&gt;=Parámetros!$B$7),M544,IF(J544&lt;Parámetros!$B$13,J544,IF(K544&lt;Parámetros!$B$14,K544,IF(L544&lt;Parámetros!$B$15,L544,M544))))</f>
        <v>52</v>
      </c>
      <c r="R544" s="13" t="n">
        <f aca="false">IF(AND(ISNUMBER(O544),O544-P544&gt;=Q544),O544-P544,Q544)</f>
        <v>57</v>
      </c>
      <c r="S544" s="3" t="n">
        <f aca="false">IF(ISNUMBER(O544),R544/O544-1,"")</f>
        <v>-0.0172413793103449</v>
      </c>
      <c r="T544" s="13" t="n">
        <f aca="false">VLOOKUP(R544,Parámetros!$A$13:$C$16,3,TRUE())</f>
        <v>25</v>
      </c>
      <c r="U544" s="13" t="n">
        <f aca="false">IF(R544&gt;=Parámetros!$B$7,I544,0)</f>
        <v>0</v>
      </c>
      <c r="V544" s="13" t="n">
        <f aca="false">R544*(1-G544)-T544-U544</f>
        <v>22.88</v>
      </c>
      <c r="W544" s="13" t="n">
        <f aca="false">V544-F544</f>
        <v>4.84</v>
      </c>
      <c r="X544" s="2" t="s">
        <v>13706</v>
      </c>
      <c r="Y544" s="2"/>
      <c r="Z544" s="13" t="n">
        <v>36</v>
      </c>
      <c r="AA544" s="2" t="s">
        <v>13507</v>
      </c>
    </row>
    <row r="545" customFormat="false" ht="15" hidden="false" customHeight="false" outlineLevel="0" collapsed="false">
      <c r="A545" s="8" t="s">
        <v>6694</v>
      </c>
      <c r="B545" s="10" t="str">
        <f aca="false">'Layout Mercado Libre'!C545</f>
        <v>Meteospasmyl Alverina 60 mg Simeticona 300 mg 40 Cápsulas</v>
      </c>
      <c r="C545" s="10" t="str">
        <f aca="false">IFERROR(LEFT('Layout Mercado Libre'!E545,FIND(" &gt; ",'Layout Mercado Libre'!E545)-1),"")</f>
        <v>Salud y Equipamiento Médico</v>
      </c>
      <c r="D545" s="12" t="n">
        <v>779.33</v>
      </c>
      <c r="E545" s="13" t="n">
        <f aca="false">Parámetros!$B$5</f>
        <v>4</v>
      </c>
      <c r="F545" s="13" t="n">
        <f aca="false">D545+E545</f>
        <v>783.33</v>
      </c>
      <c r="G545" s="3" t="n">
        <f aca="false">IF(C545="",Parámetros!$B$9,IFERROR(VLOOKUP(C545,Parámetros!$A$20:$B$23,2,FALSE()),Parámetros!$B$9))</f>
        <v>0.14</v>
      </c>
      <c r="H545" s="14" t="n">
        <v>0.21</v>
      </c>
      <c r="I545" s="12" t="n">
        <v>75</v>
      </c>
      <c r="J545" s="13" t="n">
        <f aca="false">ROUNDUP((F545+Parámetros!$C$13)/(1-G545),0)</f>
        <v>940</v>
      </c>
      <c r="K545" s="13" t="n">
        <f aca="false">ROUNDUP((F545+Parámetros!$C$14)/(1-G545),0)</f>
        <v>946</v>
      </c>
      <c r="L545" s="13" t="n">
        <f aca="false">ROUNDUP((F545+Parámetros!$C$15)/(1-G545),0)</f>
        <v>954</v>
      </c>
      <c r="M545" s="13" t="n">
        <f aca="false">MAX(ROUNDUP((F545+I545)/(1-G545),0),Parámetros!$B$7)</f>
        <v>999</v>
      </c>
      <c r="N545" s="12" t="n">
        <v>1266.02</v>
      </c>
      <c r="O545" s="12" t="n">
        <v>1020</v>
      </c>
      <c r="P545" s="13" t="n">
        <f aca="false">Parámetros!$B$6</f>
        <v>1</v>
      </c>
      <c r="Q545" s="13" t="n">
        <f aca="false">IF(AND(ISNUMBER(O545),O545-P545&gt;=Parámetros!$B$7),M545,IF(J545&lt;Parámetros!$B$13,J545,IF(K545&lt;Parámetros!$B$14,K545,IF(L545&lt;Parámetros!$B$15,L545,M545))))</f>
        <v>999</v>
      </c>
      <c r="R545" s="13" t="n">
        <f aca="false">IF(AND(ISNUMBER(O545),O545-P545&gt;=Q545),O545-P545,Q545)</f>
        <v>1019</v>
      </c>
      <c r="S545" s="3" t="n">
        <f aca="false">IF(ISNUMBER(O545),R545/O545-1,"")</f>
        <v>-0.000980392156862742</v>
      </c>
      <c r="T545" s="13" t="n">
        <f aca="false">VLOOKUP(R545,Parámetros!$A$13:$C$16,3,TRUE())</f>
        <v>0</v>
      </c>
      <c r="U545" s="13" t="n">
        <f aca="false">IF(R545&gt;=Parámetros!$B$7,I545,0)</f>
        <v>75</v>
      </c>
      <c r="V545" s="13" t="n">
        <f aca="false">R545*(1-G545)-T545-U545</f>
        <v>801.34</v>
      </c>
      <c r="W545" s="13" t="n">
        <f aca="false">V545-F545</f>
        <v>18.01</v>
      </c>
      <c r="X545" s="2" t="s">
        <v>13707</v>
      </c>
      <c r="Y545" s="2"/>
      <c r="Z545" s="13" t="n">
        <v>1150.5</v>
      </c>
      <c r="AA545" s="2" t="s">
        <v>13518</v>
      </c>
    </row>
    <row r="546" customFormat="false" ht="15" hidden="false" customHeight="false" outlineLevel="0" collapsed="false">
      <c r="A546" s="8" t="s">
        <v>6707</v>
      </c>
      <c r="B546" s="10" t="str">
        <f aca="false">'Layout Mercado Libre'!C546</f>
        <v>Desodorante Axe Dark Temptation Spray Hombre 150 ml</v>
      </c>
      <c r="C546" s="10" t="str">
        <f aca="false">IFERROR(LEFT('Layout Mercado Libre'!E546,FIND(" &gt; ",'Layout Mercado Libre'!E546)-1),"")</f>
        <v>Belleza y Cuidado Personal</v>
      </c>
      <c r="D546" s="12" t="n">
        <v>39.51</v>
      </c>
      <c r="E546" s="13" t="n">
        <f aca="false">Parámetros!$B$5</f>
        <v>4</v>
      </c>
      <c r="F546" s="13" t="n">
        <f aca="false">D546+E546</f>
        <v>43.51</v>
      </c>
      <c r="G546" s="3" t="n">
        <f aca="false">IF(C546="",Parámetros!$B$9,IFERROR(VLOOKUP(C546,Parámetros!$A$20:$B$23,2,FALSE()),Parámetros!$B$9))</f>
        <v>0.14</v>
      </c>
      <c r="H546" s="14" t="n">
        <v>0.23</v>
      </c>
      <c r="I546" s="12" t="n">
        <v>75</v>
      </c>
      <c r="J546" s="13" t="n">
        <f aca="false">ROUNDUP((F546+Parámetros!$C$13)/(1-G546),0)</f>
        <v>80</v>
      </c>
      <c r="K546" s="13" t="n">
        <f aca="false">ROUNDUP((F546+Parámetros!$C$14)/(1-G546),0)</f>
        <v>86</v>
      </c>
      <c r="L546" s="13" t="n">
        <f aca="false">ROUNDUP((F546+Parámetros!$C$15)/(1-G546),0)</f>
        <v>94</v>
      </c>
      <c r="M546" s="13" t="n">
        <f aca="false">MAX(ROUNDUP((F546+I546)/(1-G546),0),Parámetros!$B$7)</f>
        <v>299</v>
      </c>
      <c r="N546" s="12"/>
      <c r="O546" s="12"/>
      <c r="P546" s="13" t="n">
        <f aca="false">Parámetros!$B$6</f>
        <v>1</v>
      </c>
      <c r="Q546" s="13" t="n">
        <f aca="false">IF(AND(ISNUMBER(O546),O546-P546&gt;=Parámetros!$B$7),M546,IF(J546&lt;Parámetros!$B$13,J546,IF(K546&lt;Parámetros!$B$14,K546,IF(L546&lt;Parámetros!$B$15,L546,M546))))</f>
        <v>80</v>
      </c>
      <c r="R546" s="13" t="n">
        <f aca="false">IF(AND(ISNUMBER(O546),O546-P546&gt;=Q546),O546-P546,Q546)</f>
        <v>80</v>
      </c>
      <c r="S546" s="3" t="str">
        <f aca="false">IF(ISNUMBER(O546),R546/O546-1,"")</f>
        <v/>
      </c>
      <c r="T546" s="13" t="n">
        <f aca="false">VLOOKUP(R546,Parámetros!$A$13:$C$16,3,TRUE())</f>
        <v>25</v>
      </c>
      <c r="U546" s="13" t="n">
        <f aca="false">IF(R546&gt;=Parámetros!$B$7,I546,0)</f>
        <v>0</v>
      </c>
      <c r="V546" s="13" t="n">
        <f aca="false">R546*(1-G546)-T546-U546</f>
        <v>43.8</v>
      </c>
      <c r="W546" s="13" t="n">
        <f aca="false">V546-F546</f>
        <v>0.289999999999999</v>
      </c>
      <c r="X546" s="2" t="s">
        <v>13625</v>
      </c>
      <c r="Y546" s="2"/>
      <c r="Z546" s="13" t="n">
        <v>79.5</v>
      </c>
      <c r="AA546" s="2" t="s">
        <v>13518</v>
      </c>
    </row>
    <row r="547" customFormat="false" ht="15" hidden="false" customHeight="false" outlineLevel="0" collapsed="false">
      <c r="A547" s="8" t="s">
        <v>6719</v>
      </c>
      <c r="B547" s="10" t="str">
        <f aca="false">'Layout Mercado Libre'!C547</f>
        <v>KY6 Clorfenamina Compuesta 10 Tabletas</v>
      </c>
      <c r="C547" s="10" t="str">
        <f aca="false">IFERROR(LEFT('Layout Mercado Libre'!E547,FIND(" &gt; ",'Layout Mercado Libre'!E547)-1),"")</f>
        <v>Salud y Equipamiento Médico</v>
      </c>
      <c r="D547" s="12" t="n">
        <v>8.93</v>
      </c>
      <c r="E547" s="13" t="n">
        <f aca="false">Parámetros!$B$5</f>
        <v>4</v>
      </c>
      <c r="F547" s="13" t="n">
        <f aca="false">D547+E547</f>
        <v>12.93</v>
      </c>
      <c r="G547" s="3" t="n">
        <f aca="false">IF(C547="",Parámetros!$B$9,IFERROR(VLOOKUP(C547,Parámetros!$A$20:$B$23,2,FALSE()),Parámetros!$B$9))</f>
        <v>0.14</v>
      </c>
      <c r="H547" s="14" t="n">
        <v>0.14</v>
      </c>
      <c r="I547" s="12" t="n">
        <v>75</v>
      </c>
      <c r="J547" s="13" t="n">
        <f aca="false">ROUNDUP((F547+Parámetros!$C$13)/(1-G547),0)</f>
        <v>45</v>
      </c>
      <c r="K547" s="13" t="n">
        <f aca="false">ROUNDUP((F547+Parámetros!$C$14)/(1-G547),0)</f>
        <v>50</v>
      </c>
      <c r="L547" s="13" t="n">
        <f aca="false">ROUNDUP((F547+Parámetros!$C$15)/(1-G547),0)</f>
        <v>59</v>
      </c>
      <c r="M547" s="13" t="n">
        <f aca="false">MAX(ROUNDUP((F547+I547)/(1-G547),0),Parámetros!$B$7)</f>
        <v>299</v>
      </c>
      <c r="N547" s="12"/>
      <c r="O547" s="12"/>
      <c r="P547" s="13" t="n">
        <f aca="false">Parámetros!$B$6</f>
        <v>1</v>
      </c>
      <c r="Q547" s="13" t="n">
        <f aca="false">IF(AND(ISNUMBER(O547),O547-P547&gt;=Parámetros!$B$7),M547,IF(J547&lt;Parámetros!$B$13,J547,IF(K547&lt;Parámetros!$B$14,K547,IF(L547&lt;Parámetros!$B$15,L547,M547))))</f>
        <v>45</v>
      </c>
      <c r="R547" s="13" t="n">
        <f aca="false">IF(AND(ISNUMBER(O547),O547-P547&gt;=Q547),O547-P547,Q547)</f>
        <v>45</v>
      </c>
      <c r="S547" s="3" t="str">
        <f aca="false">IF(ISNUMBER(O547),R547/O547-1,"")</f>
        <v/>
      </c>
      <c r="T547" s="13" t="n">
        <f aca="false">VLOOKUP(R547,Parámetros!$A$13:$C$16,3,TRUE())</f>
        <v>25</v>
      </c>
      <c r="U547" s="13" t="n">
        <f aca="false">IF(R547&gt;=Parámetros!$B$7,I547,0)</f>
        <v>0</v>
      </c>
      <c r="V547" s="13" t="n">
        <f aca="false">R547*(1-G547)-T547-U547</f>
        <v>13.7</v>
      </c>
      <c r="W547" s="13" t="n">
        <f aca="false">V547-F547</f>
        <v>0.770000000000003</v>
      </c>
      <c r="X547" s="2" t="s">
        <v>13533</v>
      </c>
      <c r="Y547" s="2"/>
      <c r="Z547" s="13"/>
      <c r="AA547" s="2"/>
    </row>
    <row r="548" customFormat="false" ht="15" hidden="false" customHeight="false" outlineLevel="0" collapsed="false">
      <c r="A548" s="8" t="s">
        <v>6727</v>
      </c>
      <c r="B548" s="10" t="str">
        <f aca="false">'Layout Mercado Libre'!C548</f>
        <v>Calzones Goodnites Unisex para Dormir Talla L/XL 11 Piezas</v>
      </c>
      <c r="C548" s="10" t="str">
        <f aca="false">IFERROR(LEFT('Layout Mercado Libre'!E548,FIND(" &gt; ",'Layout Mercado Libre'!E548)-1),"")</f>
        <v>Bebés</v>
      </c>
      <c r="D548" s="12" t="n">
        <v>110.42</v>
      </c>
      <c r="E548" s="13" t="n">
        <f aca="false">Parámetros!$B$5</f>
        <v>4</v>
      </c>
      <c r="F548" s="13" t="n">
        <f aca="false">D548+E548</f>
        <v>114.42</v>
      </c>
      <c r="G548" s="3" t="n">
        <f aca="false">IF(C548="",Parámetros!$B$9,IFERROR(VLOOKUP(C548,Parámetros!$A$20:$B$23,2,FALSE()),Parámetros!$B$9))</f>
        <v>0.15</v>
      </c>
      <c r="H548" s="14" t="n">
        <v>0.22</v>
      </c>
      <c r="I548" s="12" t="n">
        <v>75</v>
      </c>
      <c r="J548" s="13" t="n">
        <f aca="false">ROUNDUP((F548+Parámetros!$C$13)/(1-G548),0)</f>
        <v>165</v>
      </c>
      <c r="K548" s="13" t="n">
        <f aca="false">ROUNDUP((F548+Parámetros!$C$14)/(1-G548),0)</f>
        <v>170</v>
      </c>
      <c r="L548" s="13" t="n">
        <f aca="false">ROUNDUP((F548+Parámetros!$C$15)/(1-G548),0)</f>
        <v>179</v>
      </c>
      <c r="M548" s="13" t="n">
        <f aca="false">MAX(ROUNDUP((F548+I548)/(1-G548),0),Parámetros!$B$7)</f>
        <v>299</v>
      </c>
      <c r="N548" s="12" t="n">
        <v>249</v>
      </c>
      <c r="O548" s="12" t="n">
        <v>249</v>
      </c>
      <c r="P548" s="13" t="n">
        <f aca="false">Parámetros!$B$6</f>
        <v>1</v>
      </c>
      <c r="Q548" s="13" t="n">
        <f aca="false">IF(AND(ISNUMBER(O548),O548-P548&gt;=Parámetros!$B$7),M548,IF(J548&lt;Parámetros!$B$13,J548,IF(K548&lt;Parámetros!$B$14,K548,IF(L548&lt;Parámetros!$B$15,L548,M548))))</f>
        <v>179</v>
      </c>
      <c r="R548" s="13" t="n">
        <f aca="false">IF(AND(ISNUMBER(O548),O548-P548&gt;=Q548),O548-P548,Q548)</f>
        <v>248</v>
      </c>
      <c r="S548" s="3" t="n">
        <f aca="false">IF(ISNUMBER(O548),R548/O548-1,"")</f>
        <v>-0.00401606425702816</v>
      </c>
      <c r="T548" s="13" t="n">
        <f aca="false">VLOOKUP(R548,Parámetros!$A$13:$C$16,3,TRUE())</f>
        <v>37</v>
      </c>
      <c r="U548" s="13" t="n">
        <f aca="false">IF(R548&gt;=Parámetros!$B$7,I548,0)</f>
        <v>0</v>
      </c>
      <c r="V548" s="13" t="n">
        <f aca="false">R548*(1-G548)-T548-U548</f>
        <v>173.8</v>
      </c>
      <c r="W548" s="13" t="n">
        <f aca="false">V548-F548</f>
        <v>59.38</v>
      </c>
      <c r="X548" s="2" t="s">
        <v>13708</v>
      </c>
      <c r="Y548" s="2"/>
      <c r="Z548" s="13" t="n">
        <v>174</v>
      </c>
      <c r="AA548" s="2" t="s">
        <v>13586</v>
      </c>
    </row>
    <row r="549" customFormat="false" ht="15" hidden="false" customHeight="false" outlineLevel="0" collapsed="false">
      <c r="A549" s="8" t="s">
        <v>6736</v>
      </c>
      <c r="B549" s="10" t="str">
        <f aca="false">'Layout Mercado Libre'!C549</f>
        <v>Procto-Glyvenol Crema Tribenósido Lidocaína 5%/2% 30 g</v>
      </c>
      <c r="C549" s="10" t="str">
        <f aca="false">IFERROR(LEFT('Layout Mercado Libre'!E549,FIND(" &gt; ",'Layout Mercado Libre'!E549)-1),"")</f>
        <v>Salud y Equipamiento Médico</v>
      </c>
      <c r="D549" s="12" t="n">
        <v>214.32</v>
      </c>
      <c r="E549" s="13" t="n">
        <f aca="false">Parámetros!$B$5</f>
        <v>4</v>
      </c>
      <c r="F549" s="13" t="n">
        <f aca="false">D549+E549</f>
        <v>218.32</v>
      </c>
      <c r="G549" s="3" t="n">
        <f aca="false">IF(C549="",Parámetros!$B$9,IFERROR(VLOOKUP(C549,Parámetros!$A$20:$B$23,2,FALSE()),Parámetros!$B$9))</f>
        <v>0.14</v>
      </c>
      <c r="H549" s="14" t="n">
        <v>0.08</v>
      </c>
      <c r="I549" s="12" t="n">
        <v>75</v>
      </c>
      <c r="J549" s="13" t="n">
        <f aca="false">ROUNDUP((F549+Parámetros!$C$13)/(1-G549),0)</f>
        <v>283</v>
      </c>
      <c r="K549" s="13" t="n">
        <f aca="false">ROUNDUP((F549+Parámetros!$C$14)/(1-G549),0)</f>
        <v>289</v>
      </c>
      <c r="L549" s="13" t="n">
        <f aca="false">ROUNDUP((F549+Parámetros!$C$15)/(1-G549),0)</f>
        <v>297</v>
      </c>
      <c r="M549" s="13" t="n">
        <f aca="false">MAX(ROUNDUP((F549+I549)/(1-G549),0),Parámetros!$B$7)</f>
        <v>342</v>
      </c>
      <c r="N549" s="12" t="n">
        <v>381.76</v>
      </c>
      <c r="O549" s="12" t="n">
        <v>243</v>
      </c>
      <c r="P549" s="13" t="n">
        <f aca="false">Parámetros!$B$6</f>
        <v>1</v>
      </c>
      <c r="Q549" s="13" t="n">
        <f aca="false">IF(AND(ISNUMBER(O549),O549-P549&gt;=Parámetros!$B$7),M549,IF(J549&lt;Parámetros!$B$13,J549,IF(K549&lt;Parámetros!$B$14,K549,IF(L549&lt;Parámetros!$B$15,L549,M549))))</f>
        <v>297</v>
      </c>
      <c r="R549" s="13" t="n">
        <f aca="false">IF(AND(ISNUMBER(O549),O549-P549&gt;=Q549),O549-P549,Q549)</f>
        <v>297</v>
      </c>
      <c r="S549" s="3" t="n">
        <f aca="false">IF(ISNUMBER(O549),R549/O549-1,"")</f>
        <v>0.222222222222222</v>
      </c>
      <c r="T549" s="13" t="n">
        <f aca="false">VLOOKUP(R549,Parámetros!$A$13:$C$16,3,TRUE())</f>
        <v>37</v>
      </c>
      <c r="U549" s="13" t="n">
        <f aca="false">IF(R549&gt;=Parámetros!$B$7,I549,0)</f>
        <v>0</v>
      </c>
      <c r="V549" s="13" t="n">
        <f aca="false">R549*(1-G549)-T549-U549</f>
        <v>218.42</v>
      </c>
      <c r="W549" s="13" t="n">
        <f aca="false">V549-F549</f>
        <v>0.0999999999999943</v>
      </c>
      <c r="X549" s="2" t="s">
        <v>13582</v>
      </c>
      <c r="Y549" s="2"/>
      <c r="Z549" s="13" t="n">
        <v>269</v>
      </c>
      <c r="AA549" s="2" t="s">
        <v>13552</v>
      </c>
    </row>
    <row r="550" customFormat="false" ht="15" hidden="false" customHeight="false" outlineLevel="0" collapsed="false">
      <c r="A550" s="8" t="s">
        <v>6749</v>
      </c>
      <c r="B550" s="10" t="str">
        <f aca="false">'Layout Mercado Libre'!C550</f>
        <v>Guantes Ambiderm Látex Estériles Talla Mediana 100 Piezas</v>
      </c>
      <c r="C550" s="10" t="str">
        <f aca="false">IFERROR(LEFT('Layout Mercado Libre'!E550,FIND(" &gt; ",'Layout Mercado Libre'!E550)-1),"")</f>
        <v>Salud y Equipamiento Médico</v>
      </c>
      <c r="D550" s="12" t="n">
        <v>122.22</v>
      </c>
      <c r="E550" s="13" t="n">
        <f aca="false">Parámetros!$B$5</f>
        <v>4</v>
      </c>
      <c r="F550" s="13" t="n">
        <f aca="false">D550+E550</f>
        <v>126.22</v>
      </c>
      <c r="G550" s="3" t="n">
        <f aca="false">IF(C550="",Parámetros!$B$9,IFERROR(VLOOKUP(C550,Parámetros!$A$20:$B$23,2,FALSE()),Parámetros!$B$9))</f>
        <v>0.14</v>
      </c>
      <c r="H550" s="14" t="n">
        <v>0.75</v>
      </c>
      <c r="I550" s="12" t="n">
        <v>90</v>
      </c>
      <c r="J550" s="13" t="n">
        <f aca="false">ROUNDUP((F550+Parámetros!$C$13)/(1-G550),0)</f>
        <v>176</v>
      </c>
      <c r="K550" s="13" t="n">
        <f aca="false">ROUNDUP((F550+Parámetros!$C$14)/(1-G550),0)</f>
        <v>182</v>
      </c>
      <c r="L550" s="13" t="n">
        <f aca="false">ROUNDUP((F550+Parámetros!$C$15)/(1-G550),0)</f>
        <v>190</v>
      </c>
      <c r="M550" s="13" t="n">
        <f aca="false">MAX(ROUNDUP((F550+I550)/(1-G550),0),Parámetros!$B$7)</f>
        <v>299</v>
      </c>
      <c r="N550" s="12" t="n">
        <v>287.88</v>
      </c>
      <c r="O550" s="12" t="n">
        <v>375</v>
      </c>
      <c r="P550" s="13" t="n">
        <f aca="false">Parámetros!$B$6</f>
        <v>1</v>
      </c>
      <c r="Q550" s="13" t="n">
        <f aca="false">IF(AND(ISNUMBER(O550),O550-P550&gt;=Parámetros!$B$7),M550,IF(J550&lt;Parámetros!$B$13,J550,IF(K550&lt;Parámetros!$B$14,K550,IF(L550&lt;Parámetros!$B$15,L550,M550))))</f>
        <v>299</v>
      </c>
      <c r="R550" s="13" t="n">
        <f aca="false">IF(AND(ISNUMBER(O550),O550-P550&gt;=Q550),O550-P550,Q550)</f>
        <v>374</v>
      </c>
      <c r="S550" s="3" t="n">
        <f aca="false">IF(ISNUMBER(O550),R550/O550-1,"")</f>
        <v>-0.00266666666666671</v>
      </c>
      <c r="T550" s="13" t="n">
        <f aca="false">VLOOKUP(R550,Parámetros!$A$13:$C$16,3,TRUE())</f>
        <v>0</v>
      </c>
      <c r="U550" s="13" t="n">
        <f aca="false">IF(R550&gt;=Parámetros!$B$7,I550,0)</f>
        <v>90</v>
      </c>
      <c r="V550" s="13" t="n">
        <f aca="false">R550*(1-G550)-T550-U550</f>
        <v>231.64</v>
      </c>
      <c r="W550" s="13" t="n">
        <f aca="false">V550-F550</f>
        <v>105.42</v>
      </c>
      <c r="X550" s="2" t="s">
        <v>13541</v>
      </c>
      <c r="Y550" s="2"/>
      <c r="Z550" s="13" t="n">
        <v>264</v>
      </c>
      <c r="AA550" s="2" t="s">
        <v>13709</v>
      </c>
    </row>
    <row r="551" customFormat="false" ht="15" hidden="false" customHeight="false" outlineLevel="0" collapsed="false">
      <c r="A551" s="8" t="s">
        <v>6761</v>
      </c>
      <c r="B551" s="10" t="str">
        <f aca="false">'Layout Mercado Libre'!C551</f>
        <v>Pasta Dental Colgate Luminous White Brilliant 125 ml</v>
      </c>
      <c r="C551" s="10" t="str">
        <f aca="false">IFERROR(LEFT('Layout Mercado Libre'!E551,FIND(" &gt; ",'Layout Mercado Libre'!E551)-1),"")</f>
        <v>Belleza y Cuidado Personal</v>
      </c>
      <c r="D551" s="12" t="n">
        <v>67.15</v>
      </c>
      <c r="E551" s="13" t="n">
        <f aca="false">Parámetros!$B$5</f>
        <v>4</v>
      </c>
      <c r="F551" s="13" t="n">
        <f aca="false">D551+E551</f>
        <v>71.15</v>
      </c>
      <c r="G551" s="3" t="n">
        <f aca="false">IF(C551="",Parámetros!$B$9,IFERROR(VLOOKUP(C551,Parámetros!$A$20:$B$23,2,FALSE()),Parámetros!$B$9))</f>
        <v>0.14</v>
      </c>
      <c r="H551" s="14" t="n">
        <v>0.2</v>
      </c>
      <c r="I551" s="12" t="n">
        <v>75</v>
      </c>
      <c r="J551" s="13" t="n">
        <f aca="false">ROUNDUP((F551+Parámetros!$C$13)/(1-G551),0)</f>
        <v>112</v>
      </c>
      <c r="K551" s="13" t="n">
        <f aca="false">ROUNDUP((F551+Parámetros!$C$14)/(1-G551),0)</f>
        <v>118</v>
      </c>
      <c r="L551" s="13" t="n">
        <f aca="false">ROUNDUP((F551+Parámetros!$C$15)/(1-G551),0)</f>
        <v>126</v>
      </c>
      <c r="M551" s="13" t="n">
        <f aca="false">MAX(ROUNDUP((F551+I551)/(1-G551),0),Parámetros!$B$7)</f>
        <v>299</v>
      </c>
      <c r="N551" s="12" t="n">
        <v>166.57</v>
      </c>
      <c r="O551" s="12" t="n">
        <v>187</v>
      </c>
      <c r="P551" s="13" t="n">
        <f aca="false">Parámetros!$B$6</f>
        <v>1</v>
      </c>
      <c r="Q551" s="13" t="n">
        <f aca="false">IF(AND(ISNUMBER(O551),O551-P551&gt;=Parámetros!$B$7),M551,IF(J551&lt;Parámetros!$B$13,J551,IF(K551&lt;Parámetros!$B$14,K551,IF(L551&lt;Parámetros!$B$15,L551,M551))))</f>
        <v>118</v>
      </c>
      <c r="R551" s="13" t="n">
        <f aca="false">IF(AND(ISNUMBER(O551),O551-P551&gt;=Q551),O551-P551,Q551)</f>
        <v>186</v>
      </c>
      <c r="S551" s="3" t="n">
        <f aca="false">IF(ISNUMBER(O551),R551/O551-1,"")</f>
        <v>-0.00534759358288772</v>
      </c>
      <c r="T551" s="13" t="n">
        <f aca="false">VLOOKUP(R551,Parámetros!$A$13:$C$16,3,TRUE())</f>
        <v>37</v>
      </c>
      <c r="U551" s="13" t="n">
        <f aca="false">IF(R551&gt;=Parámetros!$B$7,I551,0)</f>
        <v>0</v>
      </c>
      <c r="V551" s="13" t="n">
        <f aca="false">R551*(1-G551)-T551-U551</f>
        <v>122.96</v>
      </c>
      <c r="W551" s="13" t="n">
        <f aca="false">V551-F551</f>
        <v>51.81</v>
      </c>
      <c r="X551" s="2" t="s">
        <v>13609</v>
      </c>
      <c r="Y551" s="2"/>
      <c r="Z551" s="13" t="n">
        <v>65</v>
      </c>
      <c r="AA551" s="2" t="s">
        <v>13586</v>
      </c>
    </row>
    <row r="552" customFormat="false" ht="15" hidden="false" customHeight="false" outlineLevel="0" collapsed="false">
      <c r="A552" s="8" t="s">
        <v>6768</v>
      </c>
      <c r="B552" s="10" t="str">
        <f aca="false">'Layout Mercado Libre'!C552</f>
        <v>Talco Desodorante para Pies Rexona Efficient 200 g</v>
      </c>
      <c r="C552" s="10" t="str">
        <f aca="false">IFERROR(LEFT('Layout Mercado Libre'!E552,FIND(" &gt; ",'Layout Mercado Libre'!E552)-1),"")</f>
        <v>Belleza y Cuidado Personal</v>
      </c>
      <c r="D552" s="12" t="n">
        <v>61.9</v>
      </c>
      <c r="E552" s="13" t="n">
        <f aca="false">Parámetros!$B$5</f>
        <v>4</v>
      </c>
      <c r="F552" s="13" t="n">
        <f aca="false">D552+E552</f>
        <v>65.9</v>
      </c>
      <c r="G552" s="3" t="n">
        <f aca="false">IF(C552="",Parámetros!$B$9,IFERROR(VLOOKUP(C552,Parámetros!$A$20:$B$23,2,FALSE()),Parámetros!$B$9))</f>
        <v>0.14</v>
      </c>
      <c r="H552" s="14" t="n">
        <v>0.28</v>
      </c>
      <c r="I552" s="12" t="n">
        <v>75</v>
      </c>
      <c r="J552" s="13" t="n">
        <f aca="false">ROUNDUP((F552+Parámetros!$C$13)/(1-G552),0)</f>
        <v>106</v>
      </c>
      <c r="K552" s="13" t="n">
        <f aca="false">ROUNDUP((F552+Parámetros!$C$14)/(1-G552),0)</f>
        <v>112</v>
      </c>
      <c r="L552" s="13" t="n">
        <f aca="false">ROUNDUP((F552+Parámetros!$C$15)/(1-G552),0)</f>
        <v>120</v>
      </c>
      <c r="M552" s="13" t="n">
        <f aca="false">MAX(ROUNDUP((F552+I552)/(1-G552),0),Parámetros!$B$7)</f>
        <v>299</v>
      </c>
      <c r="N552" s="12" t="n">
        <v>197.89</v>
      </c>
      <c r="O552" s="12" t="n">
        <v>175</v>
      </c>
      <c r="P552" s="13" t="n">
        <f aca="false">Parámetros!$B$6</f>
        <v>1</v>
      </c>
      <c r="Q552" s="13" t="n">
        <f aca="false">IF(AND(ISNUMBER(O552),O552-P552&gt;=Parámetros!$B$7),M552,IF(J552&lt;Parámetros!$B$13,J552,IF(K552&lt;Parámetros!$B$14,K552,IF(L552&lt;Parámetros!$B$15,L552,M552))))</f>
        <v>112</v>
      </c>
      <c r="R552" s="13" t="n">
        <f aca="false">IF(AND(ISNUMBER(O552),O552-P552&gt;=Q552),O552-P552,Q552)</f>
        <v>174</v>
      </c>
      <c r="S552" s="3" t="n">
        <f aca="false">IF(ISNUMBER(O552),R552/O552-1,"")</f>
        <v>-0.00571428571428567</v>
      </c>
      <c r="T552" s="13" t="n">
        <f aca="false">VLOOKUP(R552,Parámetros!$A$13:$C$16,3,TRUE())</f>
        <v>37</v>
      </c>
      <c r="U552" s="13" t="n">
        <f aca="false">IF(R552&gt;=Parámetros!$B$7,I552,0)</f>
        <v>0</v>
      </c>
      <c r="V552" s="13" t="n">
        <f aca="false">R552*(1-G552)-T552-U552</f>
        <v>112.64</v>
      </c>
      <c r="W552" s="13" t="n">
        <f aca="false">V552-F552</f>
        <v>46.74</v>
      </c>
      <c r="X552" s="2" t="s">
        <v>13680</v>
      </c>
      <c r="Y552" s="2"/>
      <c r="Z552" s="13" t="n">
        <v>88</v>
      </c>
      <c r="AA552" s="2" t="s">
        <v>13586</v>
      </c>
    </row>
    <row r="553" customFormat="false" ht="15" hidden="false" customHeight="false" outlineLevel="0" collapsed="false">
      <c r="A553" s="8" t="s">
        <v>6780</v>
      </c>
      <c r="B553" s="10" t="str">
        <f aca="false">'Layout Mercado Libre'!C553</f>
        <v>Espacil Compuesto 125 mg/10 mg 20 Cápsulas</v>
      </c>
      <c r="C553" s="10" t="str">
        <f aca="false">IFERROR(LEFT('Layout Mercado Libre'!E553,FIND(" &gt; ",'Layout Mercado Libre'!E553)-1),"")</f>
        <v>Salud y Equipamiento Médico</v>
      </c>
      <c r="D553" s="12" t="n">
        <v>235</v>
      </c>
      <c r="E553" s="13" t="n">
        <f aca="false">Parámetros!$B$5</f>
        <v>4</v>
      </c>
      <c r="F553" s="13" t="n">
        <f aca="false">D553+E553</f>
        <v>239</v>
      </c>
      <c r="G553" s="3" t="n">
        <f aca="false">IF(C553="",Parámetros!$B$9,IFERROR(VLOOKUP(C553,Parámetros!$A$20:$B$23,2,FALSE()),Parámetros!$B$9))</f>
        <v>0.14</v>
      </c>
      <c r="H553" s="14" t="n">
        <v>0.17</v>
      </c>
      <c r="I553" s="12" t="n">
        <v>75</v>
      </c>
      <c r="J553" s="13" t="n">
        <f aca="false">ROUNDUP((F553+Parámetros!$C$13)/(1-G553),0)</f>
        <v>307</v>
      </c>
      <c r="K553" s="13" t="n">
        <f aca="false">ROUNDUP((F553+Parámetros!$C$14)/(1-G553),0)</f>
        <v>313</v>
      </c>
      <c r="L553" s="13" t="n">
        <f aca="false">ROUNDUP((F553+Parámetros!$C$15)/(1-G553),0)</f>
        <v>321</v>
      </c>
      <c r="M553" s="13" t="n">
        <f aca="false">MAX(ROUNDUP((F553+I553)/(1-G553),0),Parámetros!$B$7)</f>
        <v>366</v>
      </c>
      <c r="N553" s="12" t="n">
        <v>558.91</v>
      </c>
      <c r="O553" s="12" t="n">
        <v>399</v>
      </c>
      <c r="P553" s="13" t="n">
        <f aca="false">Parámetros!$B$6</f>
        <v>1</v>
      </c>
      <c r="Q553" s="13" t="n">
        <f aca="false">IF(AND(ISNUMBER(O553),O553-P553&gt;=Parámetros!$B$7),M553,IF(J553&lt;Parámetros!$B$13,J553,IF(K553&lt;Parámetros!$B$14,K553,IF(L553&lt;Parámetros!$B$15,L553,M553))))</f>
        <v>366</v>
      </c>
      <c r="R553" s="13" t="n">
        <f aca="false">IF(AND(ISNUMBER(O553),O553-P553&gt;=Q553),O553-P553,Q553)</f>
        <v>398</v>
      </c>
      <c r="S553" s="3" t="n">
        <f aca="false">IF(ISNUMBER(O553),R553/O553-1,"")</f>
        <v>-0.00250626566416046</v>
      </c>
      <c r="T553" s="13" t="n">
        <f aca="false">VLOOKUP(R553,Parámetros!$A$13:$C$16,3,TRUE())</f>
        <v>0</v>
      </c>
      <c r="U553" s="13" t="n">
        <f aca="false">IF(R553&gt;=Parámetros!$B$7,I553,0)</f>
        <v>75</v>
      </c>
      <c r="V553" s="13" t="n">
        <f aca="false">R553*(1-G553)-T553-U553</f>
        <v>267.28</v>
      </c>
      <c r="W553" s="13" t="n">
        <f aca="false">V553-F553</f>
        <v>28.28</v>
      </c>
      <c r="X553" s="2" t="s">
        <v>13532</v>
      </c>
      <c r="Y553" s="2"/>
      <c r="Z553" s="13" t="n">
        <v>392.56</v>
      </c>
      <c r="AA553" s="2" t="s">
        <v>13504</v>
      </c>
    </row>
    <row r="554" customFormat="false" ht="15" hidden="false" customHeight="false" outlineLevel="0" collapsed="false">
      <c r="A554" s="8" t="s">
        <v>6793</v>
      </c>
      <c r="B554" s="10" t="str">
        <f aca="false">'Layout Mercado Libre'!C554</f>
        <v>Talco para Pies Rexona Efficient Original 100 g</v>
      </c>
      <c r="C554" s="10" t="str">
        <f aca="false">IFERROR(LEFT('Layout Mercado Libre'!E554,FIND(" &gt; ",'Layout Mercado Libre'!E554)-1),"")</f>
        <v>Belleza y Cuidado Personal</v>
      </c>
      <c r="D554" s="12" t="n">
        <v>34.69</v>
      </c>
      <c r="E554" s="13" t="n">
        <f aca="false">Parámetros!$B$5</f>
        <v>4</v>
      </c>
      <c r="F554" s="13" t="n">
        <f aca="false">D554+E554</f>
        <v>38.69</v>
      </c>
      <c r="G554" s="3" t="n">
        <f aca="false">IF(C554="",Parámetros!$B$9,IFERROR(VLOOKUP(C554,Parámetros!$A$20:$B$23,2,FALSE()),Parámetros!$B$9))</f>
        <v>0.14</v>
      </c>
      <c r="H554" s="14" t="n">
        <v>0.16</v>
      </c>
      <c r="I554" s="12" t="n">
        <v>75</v>
      </c>
      <c r="J554" s="13" t="n">
        <f aca="false">ROUNDUP((F554+Parámetros!$C$13)/(1-G554),0)</f>
        <v>75</v>
      </c>
      <c r="K554" s="13" t="n">
        <f aca="false">ROUNDUP((F554+Parámetros!$C$14)/(1-G554),0)</f>
        <v>80</v>
      </c>
      <c r="L554" s="13" t="n">
        <f aca="false">ROUNDUP((F554+Parámetros!$C$15)/(1-G554),0)</f>
        <v>89</v>
      </c>
      <c r="M554" s="13" t="n">
        <f aca="false">MAX(ROUNDUP((F554+I554)/(1-G554),0),Parámetros!$B$7)</f>
        <v>299</v>
      </c>
      <c r="N554" s="12"/>
      <c r="O554" s="12"/>
      <c r="P554" s="13" t="n">
        <f aca="false">Parámetros!$B$6</f>
        <v>1</v>
      </c>
      <c r="Q554" s="13" t="n">
        <f aca="false">IF(AND(ISNUMBER(O554),O554-P554&gt;=Parámetros!$B$7),M554,IF(J554&lt;Parámetros!$B$13,J554,IF(K554&lt;Parámetros!$B$14,K554,IF(L554&lt;Parámetros!$B$15,L554,M554))))</f>
        <v>75</v>
      </c>
      <c r="R554" s="13" t="n">
        <f aca="false">IF(AND(ISNUMBER(O554),O554-P554&gt;=Q554),O554-P554,Q554)</f>
        <v>75</v>
      </c>
      <c r="S554" s="3" t="str">
        <f aca="false">IF(ISNUMBER(O554),R554/O554-1,"")</f>
        <v/>
      </c>
      <c r="T554" s="13" t="n">
        <f aca="false">VLOOKUP(R554,Parámetros!$A$13:$C$16,3,TRUE())</f>
        <v>25</v>
      </c>
      <c r="U554" s="13" t="n">
        <f aca="false">IF(R554&gt;=Parámetros!$B$7,I554,0)</f>
        <v>0</v>
      </c>
      <c r="V554" s="13" t="n">
        <f aca="false">R554*(1-G554)-T554-U554</f>
        <v>39.5</v>
      </c>
      <c r="W554" s="13" t="n">
        <f aca="false">V554-F554</f>
        <v>0.810000000000002</v>
      </c>
      <c r="X554" s="2" t="s">
        <v>13550</v>
      </c>
      <c r="Y554" s="2"/>
      <c r="Z554" s="13" t="n">
        <v>50.5</v>
      </c>
      <c r="AA554" s="2" t="s">
        <v>13515</v>
      </c>
    </row>
    <row r="555" customFormat="false" ht="15" hidden="false" customHeight="false" outlineLevel="0" collapsed="false">
      <c r="A555" s="8" t="s">
        <v>6801</v>
      </c>
      <c r="B555" s="10" t="str">
        <f aca="false">'Layout Mercado Libre'!C555</f>
        <v>Vaselina Vaseline Original Pure Skin Jelly 42 g</v>
      </c>
      <c r="C555" s="10" t="str">
        <f aca="false">IFERROR(LEFT('Layout Mercado Libre'!E555,FIND(" &gt; ",'Layout Mercado Libre'!E555)-1),"")</f>
        <v>Belleza y Cuidado Personal</v>
      </c>
      <c r="D555" s="12" t="n">
        <v>27.56</v>
      </c>
      <c r="E555" s="13" t="n">
        <f aca="false">Parámetros!$B$5</f>
        <v>4</v>
      </c>
      <c r="F555" s="13" t="n">
        <f aca="false">D555+E555</f>
        <v>31.56</v>
      </c>
      <c r="G555" s="3" t="n">
        <f aca="false">IF(C555="",Parámetros!$B$9,IFERROR(VLOOKUP(C555,Parámetros!$A$20:$B$23,2,FALSE()),Parámetros!$B$9))</f>
        <v>0.14</v>
      </c>
      <c r="H555" s="14" t="n">
        <v>0.1</v>
      </c>
      <c r="I555" s="12" t="n">
        <v>75</v>
      </c>
      <c r="J555" s="13" t="n">
        <f aca="false">ROUNDUP((F555+Parámetros!$C$13)/(1-G555),0)</f>
        <v>66</v>
      </c>
      <c r="K555" s="13" t="n">
        <f aca="false">ROUNDUP((F555+Parámetros!$C$14)/(1-G555),0)</f>
        <v>72</v>
      </c>
      <c r="L555" s="13" t="n">
        <f aca="false">ROUNDUP((F555+Parámetros!$C$15)/(1-G555),0)</f>
        <v>80</v>
      </c>
      <c r="M555" s="13" t="n">
        <f aca="false">MAX(ROUNDUP((F555+I555)/(1-G555),0),Parámetros!$B$7)</f>
        <v>299</v>
      </c>
      <c r="N555" s="12" t="n">
        <v>142.59</v>
      </c>
      <c r="O555" s="12" t="n">
        <v>119</v>
      </c>
      <c r="P555" s="13" t="n">
        <f aca="false">Parámetros!$B$6</f>
        <v>1</v>
      </c>
      <c r="Q555" s="13" t="n">
        <f aca="false">IF(AND(ISNUMBER(O555),O555-P555&gt;=Parámetros!$B$7),M555,IF(J555&lt;Parámetros!$B$13,J555,IF(K555&lt;Parámetros!$B$14,K555,IF(L555&lt;Parámetros!$B$15,L555,M555))))</f>
        <v>66</v>
      </c>
      <c r="R555" s="13" t="n">
        <f aca="false">IF(AND(ISNUMBER(O555),O555-P555&gt;=Q555),O555-P555,Q555)</f>
        <v>118</v>
      </c>
      <c r="S555" s="3" t="n">
        <f aca="false">IF(ISNUMBER(O555),R555/O555-1,"")</f>
        <v>-0.00840336134453779</v>
      </c>
      <c r="T555" s="13" t="n">
        <f aca="false">VLOOKUP(R555,Parámetros!$A$13:$C$16,3,TRUE())</f>
        <v>30</v>
      </c>
      <c r="U555" s="13" t="n">
        <f aca="false">IF(R555&gt;=Parámetros!$B$7,I555,0)</f>
        <v>0</v>
      </c>
      <c r="V555" s="13" t="n">
        <f aca="false">R555*(1-G555)-T555-U555</f>
        <v>71.48</v>
      </c>
      <c r="W555" s="13" t="n">
        <f aca="false">V555-F555</f>
        <v>39.92</v>
      </c>
      <c r="X555" s="2" t="s">
        <v>13710</v>
      </c>
      <c r="Y555" s="2"/>
      <c r="Z555" s="13" t="n">
        <v>74</v>
      </c>
      <c r="AA555" s="2" t="s">
        <v>13515</v>
      </c>
    </row>
    <row r="556" customFormat="false" ht="15" hidden="false" customHeight="false" outlineLevel="0" collapsed="false">
      <c r="A556" s="8" t="s">
        <v>6812</v>
      </c>
      <c r="B556" s="10" t="str">
        <f aca="false">'Layout Mercado Libre'!C556</f>
        <v>Pomada Labial Jaloma Sabores Surtidos 60 Piezas</v>
      </c>
      <c r="C556" s="10" t="str">
        <f aca="false">IFERROR(LEFT('Layout Mercado Libre'!E556,FIND(" &gt; ",'Layout Mercado Libre'!E556)-1),"")</f>
        <v>Belleza y Cuidado Personal</v>
      </c>
      <c r="D556" s="12" t="n">
        <v>159.22</v>
      </c>
      <c r="E556" s="13" t="n">
        <f aca="false">Parámetros!$B$5</f>
        <v>4</v>
      </c>
      <c r="F556" s="13" t="n">
        <f aca="false">D556+E556</f>
        <v>163.22</v>
      </c>
      <c r="G556" s="3" t="n">
        <f aca="false">IF(C556="",Parámetros!$B$9,IFERROR(VLOOKUP(C556,Parámetros!$A$20:$B$23,2,FALSE()),Parámetros!$B$9))</f>
        <v>0.14</v>
      </c>
      <c r="H556" s="14" t="n">
        <v>0.51</v>
      </c>
      <c r="I556" s="12" t="n">
        <v>90</v>
      </c>
      <c r="J556" s="13" t="n">
        <f aca="false">ROUNDUP((F556+Parámetros!$C$13)/(1-G556),0)</f>
        <v>219</v>
      </c>
      <c r="K556" s="13" t="n">
        <f aca="false">ROUNDUP((F556+Parámetros!$C$14)/(1-G556),0)</f>
        <v>225</v>
      </c>
      <c r="L556" s="13" t="n">
        <f aca="false">ROUNDUP((F556+Parámetros!$C$15)/(1-G556),0)</f>
        <v>233</v>
      </c>
      <c r="M556" s="13" t="n">
        <f aca="false">MAX(ROUNDUP((F556+I556)/(1-G556),0),Parámetros!$B$7)</f>
        <v>299</v>
      </c>
      <c r="N556" s="12" t="n">
        <v>380.94</v>
      </c>
      <c r="O556" s="12" t="n">
        <v>265</v>
      </c>
      <c r="P556" s="13" t="n">
        <f aca="false">Parámetros!$B$6</f>
        <v>1</v>
      </c>
      <c r="Q556" s="13" t="n">
        <f aca="false">IF(AND(ISNUMBER(O556),O556-P556&gt;=Parámetros!$B$7),M556,IF(J556&lt;Parámetros!$B$13,J556,IF(K556&lt;Parámetros!$B$14,K556,IF(L556&lt;Parámetros!$B$15,L556,M556))))</f>
        <v>233</v>
      </c>
      <c r="R556" s="13" t="n">
        <f aca="false">IF(AND(ISNUMBER(O556),O556-P556&gt;=Q556),O556-P556,Q556)</f>
        <v>264</v>
      </c>
      <c r="S556" s="3" t="n">
        <f aca="false">IF(ISNUMBER(O556),R556/O556-1,"")</f>
        <v>-0.00377358490566038</v>
      </c>
      <c r="T556" s="13" t="n">
        <f aca="false">VLOOKUP(R556,Parámetros!$A$13:$C$16,3,TRUE())</f>
        <v>37</v>
      </c>
      <c r="U556" s="13" t="n">
        <f aca="false">IF(R556&gt;=Parámetros!$B$7,I556,0)</f>
        <v>0</v>
      </c>
      <c r="V556" s="13" t="n">
        <f aca="false">R556*(1-G556)-T556-U556</f>
        <v>190.04</v>
      </c>
      <c r="W556" s="13" t="n">
        <f aca="false">V556-F556</f>
        <v>26.82</v>
      </c>
      <c r="X556" s="2" t="s">
        <v>13711</v>
      </c>
      <c r="Y556" s="2"/>
      <c r="Z556" s="13"/>
      <c r="AA556" s="2"/>
    </row>
    <row r="557" customFormat="false" ht="15" hidden="false" customHeight="false" outlineLevel="0" collapsed="false">
      <c r="A557" s="8" t="s">
        <v>6827</v>
      </c>
      <c r="B557" s="10" t="str">
        <f aca="false">'Layout Mercado Libre'!C557</f>
        <v>Toallitas Húmedas KleenBebé Absorsec 90 Piezas</v>
      </c>
      <c r="C557" s="10" t="str">
        <f aca="false">IFERROR(LEFT('Layout Mercado Libre'!E557,FIND(" &gt; ",'Layout Mercado Libre'!E557)-1),"")</f>
        <v>Bebés</v>
      </c>
      <c r="D557" s="12" t="n">
        <v>15.81</v>
      </c>
      <c r="E557" s="13" t="n">
        <f aca="false">Parámetros!$B$5</f>
        <v>4</v>
      </c>
      <c r="F557" s="13" t="n">
        <f aca="false">D557+E557</f>
        <v>19.81</v>
      </c>
      <c r="G557" s="3" t="n">
        <f aca="false">IF(C557="",Parámetros!$B$9,IFERROR(VLOOKUP(C557,Parámetros!$A$20:$B$23,2,FALSE()),Parámetros!$B$9))</f>
        <v>0.15</v>
      </c>
      <c r="H557" s="14" t="n">
        <v>0.64</v>
      </c>
      <c r="I557" s="12" t="n">
        <v>90</v>
      </c>
      <c r="J557" s="13" t="n">
        <f aca="false">ROUNDUP((F557+Parámetros!$C$13)/(1-G557),0)</f>
        <v>53</v>
      </c>
      <c r="K557" s="13" t="n">
        <f aca="false">ROUNDUP((F557+Parámetros!$C$14)/(1-G557),0)</f>
        <v>59</v>
      </c>
      <c r="L557" s="13" t="n">
        <f aca="false">ROUNDUP((F557+Parámetros!$C$15)/(1-G557),0)</f>
        <v>67</v>
      </c>
      <c r="M557" s="13" t="n">
        <f aca="false">MAX(ROUNDUP((F557+I557)/(1-G557),0),Parámetros!$B$7)</f>
        <v>299</v>
      </c>
      <c r="N557" s="12" t="n">
        <v>48.7</v>
      </c>
      <c r="O557" s="12" t="n">
        <v>57</v>
      </c>
      <c r="P557" s="13" t="n">
        <f aca="false">Parámetros!$B$6</f>
        <v>1</v>
      </c>
      <c r="Q557" s="13" t="n">
        <f aca="false">IF(AND(ISNUMBER(O557),O557-P557&gt;=Parámetros!$B$7),M557,IF(J557&lt;Parámetros!$B$13,J557,IF(K557&lt;Parámetros!$B$14,K557,IF(L557&lt;Parámetros!$B$15,L557,M557))))</f>
        <v>53</v>
      </c>
      <c r="R557" s="13" t="n">
        <f aca="false">IF(AND(ISNUMBER(O557),O557-P557&gt;=Q557),O557-P557,Q557)</f>
        <v>56</v>
      </c>
      <c r="S557" s="3" t="n">
        <f aca="false">IF(ISNUMBER(O557),R557/O557-1,"")</f>
        <v>-0.0175438596491229</v>
      </c>
      <c r="T557" s="13" t="n">
        <f aca="false">VLOOKUP(R557,Parámetros!$A$13:$C$16,3,TRUE())</f>
        <v>25</v>
      </c>
      <c r="U557" s="13" t="n">
        <f aca="false">IF(R557&gt;=Parámetros!$B$7,I557,0)</f>
        <v>0</v>
      </c>
      <c r="V557" s="13" t="n">
        <f aca="false">R557*(1-G557)-T557-U557</f>
        <v>22.6</v>
      </c>
      <c r="W557" s="13" t="n">
        <f aca="false">V557-F557</f>
        <v>2.79</v>
      </c>
      <c r="X557" s="2" t="s">
        <v>13712</v>
      </c>
      <c r="Y557" s="2"/>
      <c r="Z557" s="13"/>
      <c r="AA557" s="2"/>
    </row>
    <row r="558" customFormat="false" ht="15" hidden="false" customHeight="false" outlineLevel="0" collapsed="false">
      <c r="A558" s="8" t="s">
        <v>6835</v>
      </c>
      <c r="B558" s="10" t="str">
        <f aca="false">'Layout Mercado Libre'!C558</f>
        <v>Pañales Huggies All Around Unisex Etapa 5 40 Piezas</v>
      </c>
      <c r="C558" s="10" t="str">
        <f aca="false">IFERROR(LEFT('Layout Mercado Libre'!E558,FIND(" &gt; ",'Layout Mercado Libre'!E558)-1),"")</f>
        <v>Bebés</v>
      </c>
      <c r="D558" s="12" t="n">
        <v>225.21</v>
      </c>
      <c r="E558" s="13" t="n">
        <f aca="false">Parámetros!$B$5</f>
        <v>4</v>
      </c>
      <c r="F558" s="13" t="n">
        <f aca="false">D558+E558</f>
        <v>229.21</v>
      </c>
      <c r="G558" s="3" t="n">
        <f aca="false">IF(C558="",Parámetros!$B$9,IFERROR(VLOOKUP(C558,Parámetros!$A$20:$B$23,2,FALSE()),Parámetros!$B$9))</f>
        <v>0.15</v>
      </c>
      <c r="H558" s="14" t="n">
        <v>3.2</v>
      </c>
      <c r="I558" s="12" t="n">
        <v>125</v>
      </c>
      <c r="J558" s="13" t="n">
        <f aca="false">ROUNDUP((F558+Parámetros!$C$13)/(1-G558),0)</f>
        <v>300</v>
      </c>
      <c r="K558" s="13" t="n">
        <f aca="false">ROUNDUP((F558+Parámetros!$C$14)/(1-G558),0)</f>
        <v>305</v>
      </c>
      <c r="L558" s="13" t="n">
        <f aca="false">ROUNDUP((F558+Parámetros!$C$15)/(1-G558),0)</f>
        <v>314</v>
      </c>
      <c r="M558" s="13" t="n">
        <f aca="false">MAX(ROUNDUP((F558+I558)/(1-G558),0),Parámetros!$B$7)</f>
        <v>417</v>
      </c>
      <c r="N558" s="12" t="n">
        <v>638.61</v>
      </c>
      <c r="O558" s="12" t="n">
        <v>536</v>
      </c>
      <c r="P558" s="13" t="n">
        <f aca="false">Parámetros!$B$6</f>
        <v>1</v>
      </c>
      <c r="Q558" s="13" t="n">
        <f aca="false">IF(AND(ISNUMBER(O558),O558-P558&gt;=Parámetros!$B$7),M558,IF(J558&lt;Parámetros!$B$13,J558,IF(K558&lt;Parámetros!$B$14,K558,IF(L558&lt;Parámetros!$B$15,L558,M558))))</f>
        <v>417</v>
      </c>
      <c r="R558" s="13" t="n">
        <f aca="false">IF(AND(ISNUMBER(O558),O558-P558&gt;=Q558),O558-P558,Q558)</f>
        <v>535</v>
      </c>
      <c r="S558" s="3" t="n">
        <f aca="false">IF(ISNUMBER(O558),R558/O558-1,"")</f>
        <v>-0.00186567164179108</v>
      </c>
      <c r="T558" s="13" t="n">
        <f aca="false">VLOOKUP(R558,Parámetros!$A$13:$C$16,3,TRUE())</f>
        <v>0</v>
      </c>
      <c r="U558" s="13" t="n">
        <f aca="false">IF(R558&gt;=Parámetros!$B$7,I558,0)</f>
        <v>125</v>
      </c>
      <c r="V558" s="13" t="n">
        <f aca="false">R558*(1-G558)-T558-U558</f>
        <v>329.75</v>
      </c>
      <c r="W558" s="13" t="n">
        <f aca="false">V558-F558</f>
        <v>100.54</v>
      </c>
      <c r="X558" s="2" t="s">
        <v>13510</v>
      </c>
      <c r="Y558" s="2"/>
      <c r="Z558" s="13" t="n">
        <v>373</v>
      </c>
      <c r="AA558" s="2" t="s">
        <v>13519</v>
      </c>
    </row>
    <row r="559" customFormat="false" ht="15" hidden="false" customHeight="false" outlineLevel="0" collapsed="false">
      <c r="A559" s="8" t="s">
        <v>6844</v>
      </c>
      <c r="B559" s="10" t="str">
        <f aca="false">'Layout Mercado Libre'!C559</f>
        <v>Pasta de Lassar Óxido de Zinc Coyoacán 145 g</v>
      </c>
      <c r="C559" s="10" t="str">
        <f aca="false">IFERROR(LEFT('Layout Mercado Libre'!E559,FIND(" &gt; ",'Layout Mercado Libre'!E559)-1),"")</f>
        <v>Salud y Equipamiento Médico</v>
      </c>
      <c r="D559" s="12" t="n">
        <v>43.46</v>
      </c>
      <c r="E559" s="13" t="n">
        <f aca="false">Parámetros!$B$5</f>
        <v>4</v>
      </c>
      <c r="F559" s="13" t="n">
        <f aca="false">D559+E559</f>
        <v>47.46</v>
      </c>
      <c r="G559" s="3" t="n">
        <f aca="false">IF(C559="",Parámetros!$B$9,IFERROR(VLOOKUP(C559,Parámetros!$A$20:$B$23,2,FALSE()),Parámetros!$B$9))</f>
        <v>0.14</v>
      </c>
      <c r="H559" s="14" t="n">
        <v>0.22</v>
      </c>
      <c r="I559" s="12" t="n">
        <v>75</v>
      </c>
      <c r="J559" s="13" t="n">
        <f aca="false">ROUNDUP((F559+Parámetros!$C$13)/(1-G559),0)</f>
        <v>85</v>
      </c>
      <c r="K559" s="13" t="n">
        <f aca="false">ROUNDUP((F559+Parámetros!$C$14)/(1-G559),0)</f>
        <v>91</v>
      </c>
      <c r="L559" s="13" t="n">
        <f aca="false">ROUNDUP((F559+Parámetros!$C$15)/(1-G559),0)</f>
        <v>99</v>
      </c>
      <c r="M559" s="13" t="n">
        <f aca="false">MAX(ROUNDUP((F559+I559)/(1-G559),0),Parámetros!$B$7)</f>
        <v>299</v>
      </c>
      <c r="N559" s="12" t="n">
        <v>199</v>
      </c>
      <c r="O559" s="12" t="n">
        <v>199</v>
      </c>
      <c r="P559" s="13" t="n">
        <f aca="false">Parámetros!$B$6</f>
        <v>1</v>
      </c>
      <c r="Q559" s="13" t="n">
        <f aca="false">IF(AND(ISNUMBER(O559),O559-P559&gt;=Parámetros!$B$7),M559,IF(J559&lt;Parámetros!$B$13,J559,IF(K559&lt;Parámetros!$B$14,K559,IF(L559&lt;Parámetros!$B$15,L559,M559))))</f>
        <v>85</v>
      </c>
      <c r="R559" s="13" t="n">
        <f aca="false">IF(AND(ISNUMBER(O559),O559-P559&gt;=Q559),O559-P559,Q559)</f>
        <v>198</v>
      </c>
      <c r="S559" s="3" t="n">
        <f aca="false">IF(ISNUMBER(O559),R559/O559-1,"")</f>
        <v>-0.00502512562814073</v>
      </c>
      <c r="T559" s="13" t="n">
        <f aca="false">VLOOKUP(R559,Parámetros!$A$13:$C$16,3,TRUE())</f>
        <v>37</v>
      </c>
      <c r="U559" s="13" t="n">
        <f aca="false">IF(R559&gt;=Parámetros!$B$7,I559,0)</f>
        <v>0</v>
      </c>
      <c r="V559" s="13" t="n">
        <f aca="false">R559*(1-G559)-T559-U559</f>
        <v>133.28</v>
      </c>
      <c r="W559" s="13" t="n">
        <f aca="false">V559-F559</f>
        <v>85.82</v>
      </c>
      <c r="X559" s="2" t="s">
        <v>13713</v>
      </c>
      <c r="Y559" s="2"/>
      <c r="Z559" s="13"/>
      <c r="AA559" s="2"/>
    </row>
    <row r="560" customFormat="false" ht="15" hidden="false" customHeight="false" outlineLevel="0" collapsed="false">
      <c r="A560" s="8" t="s">
        <v>6855</v>
      </c>
      <c r="B560" s="10" t="str">
        <f aca="false">'Layout Mercado Libre'!C560</f>
        <v>Anara Picosulfato Sódico 5 mg 20 Tabletas</v>
      </c>
      <c r="C560" s="10" t="str">
        <f aca="false">IFERROR(LEFT('Layout Mercado Libre'!E560,FIND(" &gt; ",'Layout Mercado Libre'!E560)-1),"")</f>
        <v>Salud y Equipamiento Médico</v>
      </c>
      <c r="D560" s="12" t="n">
        <v>144.78</v>
      </c>
      <c r="E560" s="13" t="n">
        <f aca="false">Parámetros!$B$5</f>
        <v>4</v>
      </c>
      <c r="F560" s="13" t="n">
        <f aca="false">D560+E560</f>
        <v>148.78</v>
      </c>
      <c r="G560" s="3" t="n">
        <f aca="false">IF(C560="",Parámetros!$B$9,IFERROR(VLOOKUP(C560,Parámetros!$A$20:$B$23,2,FALSE()),Parámetros!$B$9))</f>
        <v>0.14</v>
      </c>
      <c r="H560" s="14" t="n">
        <v>0.17</v>
      </c>
      <c r="I560" s="12" t="n">
        <v>75</v>
      </c>
      <c r="J560" s="13" t="n">
        <f aca="false">ROUNDUP((F560+Parámetros!$C$13)/(1-G560),0)</f>
        <v>203</v>
      </c>
      <c r="K560" s="13" t="n">
        <f aca="false">ROUNDUP((F560+Parámetros!$C$14)/(1-G560),0)</f>
        <v>208</v>
      </c>
      <c r="L560" s="13" t="n">
        <f aca="false">ROUNDUP((F560+Parámetros!$C$15)/(1-G560),0)</f>
        <v>217</v>
      </c>
      <c r="M560" s="13" t="n">
        <f aca="false">MAX(ROUNDUP((F560+I560)/(1-G560),0),Parámetros!$B$7)</f>
        <v>299</v>
      </c>
      <c r="N560" s="12" t="n">
        <v>269.56</v>
      </c>
      <c r="O560" s="12" t="n">
        <v>221</v>
      </c>
      <c r="P560" s="13" t="n">
        <f aca="false">Parámetros!$B$6</f>
        <v>1</v>
      </c>
      <c r="Q560" s="13" t="n">
        <f aca="false">IF(AND(ISNUMBER(O560),O560-P560&gt;=Parámetros!$B$7),M560,IF(J560&lt;Parámetros!$B$13,J560,IF(K560&lt;Parámetros!$B$14,K560,IF(L560&lt;Parámetros!$B$15,L560,M560))))</f>
        <v>217</v>
      </c>
      <c r="R560" s="13" t="n">
        <f aca="false">IF(AND(ISNUMBER(O560),O560-P560&gt;=Q560),O560-P560,Q560)</f>
        <v>220</v>
      </c>
      <c r="S560" s="3" t="n">
        <f aca="false">IF(ISNUMBER(O560),R560/O560-1,"")</f>
        <v>-0.00452488687782804</v>
      </c>
      <c r="T560" s="13" t="n">
        <f aca="false">VLOOKUP(R560,Parámetros!$A$13:$C$16,3,TRUE())</f>
        <v>37</v>
      </c>
      <c r="U560" s="13" t="n">
        <f aca="false">IF(R560&gt;=Parámetros!$B$7,I560,0)</f>
        <v>0</v>
      </c>
      <c r="V560" s="13" t="n">
        <f aca="false">R560*(1-G560)-T560-U560</f>
        <v>152.2</v>
      </c>
      <c r="W560" s="13" t="n">
        <f aca="false">V560-F560</f>
        <v>3.41999999999999</v>
      </c>
      <c r="X560" s="2" t="s">
        <v>13521</v>
      </c>
      <c r="Y560" s="2"/>
      <c r="Z560" s="13" t="n">
        <v>167</v>
      </c>
      <c r="AA560" s="2" t="s">
        <v>13523</v>
      </c>
    </row>
    <row r="561" customFormat="false" ht="15" hidden="false" customHeight="false" outlineLevel="0" collapsed="false">
      <c r="A561" s="8" t="s">
        <v>6865</v>
      </c>
      <c r="B561" s="10" t="str">
        <f aca="false">'Layout Mercado Libre'!C561</f>
        <v>Argliptin-D Sitagliptina/Metformina 50/850 mg 56 Tabletas</v>
      </c>
      <c r="C561" s="10" t="str">
        <f aca="false">IFERROR(LEFT('Layout Mercado Libre'!E561,FIND(" &gt; ",'Layout Mercado Libre'!E561)-1),"")</f>
        <v>Salud y Equipamiento Médico</v>
      </c>
      <c r="D561" s="12" t="n">
        <v>339.43</v>
      </c>
      <c r="E561" s="13" t="n">
        <f aca="false">Parámetros!$B$5</f>
        <v>4</v>
      </c>
      <c r="F561" s="13" t="n">
        <f aca="false">D561+E561</f>
        <v>343.43</v>
      </c>
      <c r="G561" s="3" t="n">
        <f aca="false">IF(C561="",Parámetros!$B$9,IFERROR(VLOOKUP(C561,Parámetros!$A$20:$B$23,2,FALSE()),Parámetros!$B$9))</f>
        <v>0.14</v>
      </c>
      <c r="H561" s="14" t="n">
        <v>0.25</v>
      </c>
      <c r="I561" s="12" t="n">
        <v>75</v>
      </c>
      <c r="J561" s="13" t="n">
        <f aca="false">ROUNDUP((F561+Parámetros!$C$13)/(1-G561),0)</f>
        <v>429</v>
      </c>
      <c r="K561" s="13" t="n">
        <f aca="false">ROUNDUP((F561+Parámetros!$C$14)/(1-G561),0)</f>
        <v>435</v>
      </c>
      <c r="L561" s="13" t="n">
        <f aca="false">ROUNDUP((F561+Parámetros!$C$15)/(1-G561),0)</f>
        <v>443</v>
      </c>
      <c r="M561" s="13" t="n">
        <f aca="false">MAX(ROUNDUP((F561+I561)/(1-G561),0),Parámetros!$B$7)</f>
        <v>487</v>
      </c>
      <c r="N561" s="12"/>
      <c r="O561" s="12"/>
      <c r="P561" s="13" t="n">
        <f aca="false">Parámetros!$B$6</f>
        <v>1</v>
      </c>
      <c r="Q561" s="13" t="n">
        <f aca="false">IF(AND(ISNUMBER(O561),O561-P561&gt;=Parámetros!$B$7),M561,IF(J561&lt;Parámetros!$B$13,J561,IF(K561&lt;Parámetros!$B$14,K561,IF(L561&lt;Parámetros!$B$15,L561,M561))))</f>
        <v>487</v>
      </c>
      <c r="R561" s="13" t="n">
        <f aca="false">IF(AND(ISNUMBER(O561),O561-P561&gt;=Q561),O561-P561,Q561)</f>
        <v>487</v>
      </c>
      <c r="S561" s="3" t="str">
        <f aca="false">IF(ISNUMBER(O561),R561/O561-1,"")</f>
        <v/>
      </c>
      <c r="T561" s="13" t="n">
        <f aca="false">VLOOKUP(R561,Parámetros!$A$13:$C$16,3,TRUE())</f>
        <v>0</v>
      </c>
      <c r="U561" s="13" t="n">
        <f aca="false">IF(R561&gt;=Parámetros!$B$7,I561,0)</f>
        <v>75</v>
      </c>
      <c r="V561" s="13" t="n">
        <f aca="false">R561*(1-G561)-T561-U561</f>
        <v>343.82</v>
      </c>
      <c r="W561" s="13" t="n">
        <f aca="false">V561-F561</f>
        <v>0.389999999999986</v>
      </c>
      <c r="X561" s="2" t="s">
        <v>13714</v>
      </c>
      <c r="Y561" s="2"/>
      <c r="Z561" s="13"/>
      <c r="AA561" s="2"/>
    </row>
    <row r="562" customFormat="false" ht="15" hidden="false" customHeight="false" outlineLevel="0" collapsed="false">
      <c r="A562" s="8" t="s">
        <v>6876</v>
      </c>
      <c r="B562" s="10" t="str">
        <f aca="false">'Layout Mercado Libre'!C562</f>
        <v>Topron Nifuroxazida 400 mg 16 Cápsulas</v>
      </c>
      <c r="C562" s="10" t="str">
        <f aca="false">IFERROR(LEFT('Layout Mercado Libre'!E562,FIND(" &gt; ",'Layout Mercado Libre'!E562)-1),"")</f>
        <v>Salud y Equipamiento Médico</v>
      </c>
      <c r="D562" s="12" t="n">
        <v>149.6</v>
      </c>
      <c r="E562" s="13" t="n">
        <f aca="false">Parámetros!$B$5</f>
        <v>4</v>
      </c>
      <c r="F562" s="13" t="n">
        <f aca="false">D562+E562</f>
        <v>153.6</v>
      </c>
      <c r="G562" s="3" t="n">
        <f aca="false">IF(C562="",Parámetros!$B$9,IFERROR(VLOOKUP(C562,Parámetros!$A$20:$B$23,2,FALSE()),Parámetros!$B$9))</f>
        <v>0.14</v>
      </c>
      <c r="H562" s="14" t="n">
        <v>0.16</v>
      </c>
      <c r="I562" s="12" t="n">
        <v>75</v>
      </c>
      <c r="J562" s="13" t="n">
        <f aca="false">ROUNDUP((F562+Parámetros!$C$13)/(1-G562),0)</f>
        <v>208</v>
      </c>
      <c r="K562" s="13" t="n">
        <f aca="false">ROUNDUP((F562+Parámetros!$C$14)/(1-G562),0)</f>
        <v>214</v>
      </c>
      <c r="L562" s="13" t="n">
        <f aca="false">ROUNDUP((F562+Parámetros!$C$15)/(1-G562),0)</f>
        <v>222</v>
      </c>
      <c r="M562" s="13" t="n">
        <f aca="false">MAX(ROUNDUP((F562+I562)/(1-G562),0),Parámetros!$B$7)</f>
        <v>299</v>
      </c>
      <c r="N562" s="12" t="n">
        <v>222.17</v>
      </c>
      <c r="O562" s="12" t="n">
        <v>204.05</v>
      </c>
      <c r="P562" s="13" t="n">
        <f aca="false">Parámetros!$B$6</f>
        <v>1</v>
      </c>
      <c r="Q562" s="13" t="n">
        <f aca="false">IF(AND(ISNUMBER(O562),O562-P562&gt;=Parámetros!$B$7),M562,IF(J562&lt;Parámetros!$B$13,J562,IF(K562&lt;Parámetros!$B$14,K562,IF(L562&lt;Parámetros!$B$15,L562,M562))))</f>
        <v>222</v>
      </c>
      <c r="R562" s="13" t="n">
        <f aca="false">IF(AND(ISNUMBER(O562),O562-P562&gt;=Q562),O562-P562,Q562)</f>
        <v>222</v>
      </c>
      <c r="S562" s="3" t="n">
        <f aca="false">IF(ISNUMBER(O562),R562/O562-1,"")</f>
        <v>0.0879686351384463</v>
      </c>
      <c r="T562" s="13" t="n">
        <f aca="false">VLOOKUP(R562,Parámetros!$A$13:$C$16,3,TRUE())</f>
        <v>37</v>
      </c>
      <c r="U562" s="13" t="n">
        <f aca="false">IF(R562&gt;=Parámetros!$B$7,I562,0)</f>
        <v>0</v>
      </c>
      <c r="V562" s="13" t="n">
        <f aca="false">R562*(1-G562)-T562-U562</f>
        <v>153.92</v>
      </c>
      <c r="W562" s="13" t="n">
        <f aca="false">V562-F562</f>
        <v>0.319999999999993</v>
      </c>
      <c r="X562" s="2" t="s">
        <v>13522</v>
      </c>
      <c r="Y562" s="2"/>
      <c r="Z562" s="13" t="n">
        <v>175</v>
      </c>
      <c r="AA562" s="2" t="s">
        <v>13523</v>
      </c>
    </row>
    <row r="563" customFormat="false" ht="15" hidden="false" customHeight="false" outlineLevel="0" collapsed="false">
      <c r="A563" s="8" t="s">
        <v>6887</v>
      </c>
      <c r="B563" s="10" t="str">
        <f aca="false">'Layout Mercado Libre'!C563</f>
        <v>Lactulax Lactulosa Jarabe 10 g/15 ml 250 ml</v>
      </c>
      <c r="C563" s="10" t="str">
        <f aca="false">IFERROR(LEFT('Layout Mercado Libre'!E563,FIND(" &gt; ",'Layout Mercado Libre'!E563)-1),"")</f>
        <v>Salud y Equipamiento Médico</v>
      </c>
      <c r="D563" s="12" t="n">
        <v>347.67</v>
      </c>
      <c r="E563" s="13" t="n">
        <f aca="false">Parámetros!$B$5</f>
        <v>4</v>
      </c>
      <c r="F563" s="13" t="n">
        <f aca="false">D563+E563</f>
        <v>351.67</v>
      </c>
      <c r="G563" s="3" t="n">
        <f aca="false">IF(C563="",Parámetros!$B$9,IFERROR(VLOOKUP(C563,Parámetros!$A$20:$B$23,2,FALSE()),Parámetros!$B$9))</f>
        <v>0.14</v>
      </c>
      <c r="H563" s="14" t="n">
        <v>0.35</v>
      </c>
      <c r="I563" s="12" t="n">
        <v>75</v>
      </c>
      <c r="J563" s="13" t="n">
        <f aca="false">ROUNDUP((F563+Parámetros!$C$13)/(1-G563),0)</f>
        <v>438</v>
      </c>
      <c r="K563" s="13" t="n">
        <f aca="false">ROUNDUP((F563+Parámetros!$C$14)/(1-G563),0)</f>
        <v>444</v>
      </c>
      <c r="L563" s="13" t="n">
        <f aca="false">ROUNDUP((F563+Parámetros!$C$15)/(1-G563),0)</f>
        <v>452</v>
      </c>
      <c r="M563" s="13" t="n">
        <f aca="false">MAX(ROUNDUP((F563+I563)/(1-G563),0),Parámetros!$B$7)</f>
        <v>497</v>
      </c>
      <c r="N563" s="12" t="n">
        <v>680.6</v>
      </c>
      <c r="O563" s="12" t="n">
        <v>588.06</v>
      </c>
      <c r="P563" s="13" t="n">
        <f aca="false">Parámetros!$B$6</f>
        <v>1</v>
      </c>
      <c r="Q563" s="13" t="n">
        <f aca="false">IF(AND(ISNUMBER(O563),O563-P563&gt;=Parámetros!$B$7),M563,IF(J563&lt;Parámetros!$B$13,J563,IF(K563&lt;Parámetros!$B$14,K563,IF(L563&lt;Parámetros!$B$15,L563,M563))))</f>
        <v>497</v>
      </c>
      <c r="R563" s="13" t="n">
        <f aca="false">IF(AND(ISNUMBER(O563),O563-P563&gt;=Q563),O563-P563,Q563)</f>
        <v>587.06</v>
      </c>
      <c r="S563" s="3" t="n">
        <f aca="false">IF(ISNUMBER(O563),R563/O563-1,"")</f>
        <v>-0.00170050675101185</v>
      </c>
      <c r="T563" s="13" t="n">
        <f aca="false">VLOOKUP(R563,Parámetros!$A$13:$C$16,3,TRUE())</f>
        <v>0</v>
      </c>
      <c r="U563" s="13" t="n">
        <f aca="false">IF(R563&gt;=Parámetros!$B$7,I563,0)</f>
        <v>75</v>
      </c>
      <c r="V563" s="13" t="n">
        <f aca="false">R563*(1-G563)-T563-U563</f>
        <v>429.8716</v>
      </c>
      <c r="W563" s="13" t="n">
        <f aca="false">V563-F563</f>
        <v>78.2015999999999</v>
      </c>
      <c r="X563" s="2" t="s">
        <v>13580</v>
      </c>
      <c r="Y563" s="2"/>
      <c r="Z563" s="13" t="n">
        <v>467</v>
      </c>
      <c r="AA563" s="2" t="s">
        <v>13519</v>
      </c>
    </row>
    <row r="564" customFormat="false" ht="15" hidden="false" customHeight="false" outlineLevel="0" collapsed="false">
      <c r="A564" s="8" t="s">
        <v>6895</v>
      </c>
      <c r="B564" s="10" t="str">
        <f aca="false">'Layout Mercado Libre'!C564</f>
        <v>Talco para Bebé Mennen Baby Magic Rosa 100 g</v>
      </c>
      <c r="C564" s="10" t="str">
        <f aca="false">IFERROR(LEFT('Layout Mercado Libre'!E564,FIND(" &gt; ",'Layout Mercado Libre'!E564)-1),"")</f>
        <v>Bebés</v>
      </c>
      <c r="D564" s="12" t="n">
        <v>34.68</v>
      </c>
      <c r="E564" s="13" t="n">
        <f aca="false">Parámetros!$B$5</f>
        <v>4</v>
      </c>
      <c r="F564" s="13" t="n">
        <f aca="false">D564+E564</f>
        <v>38.68</v>
      </c>
      <c r="G564" s="3" t="n">
        <f aca="false">IF(C564="",Parámetros!$B$9,IFERROR(VLOOKUP(C564,Parámetros!$A$20:$B$23,2,FALSE()),Parámetros!$B$9))</f>
        <v>0.15</v>
      </c>
      <c r="H564" s="14" t="n">
        <v>0.16</v>
      </c>
      <c r="I564" s="12" t="n">
        <v>75</v>
      </c>
      <c r="J564" s="13" t="n">
        <f aca="false">ROUNDUP((F564+Parámetros!$C$13)/(1-G564),0)</f>
        <v>75</v>
      </c>
      <c r="K564" s="13" t="n">
        <f aca="false">ROUNDUP((F564+Parámetros!$C$14)/(1-G564),0)</f>
        <v>81</v>
      </c>
      <c r="L564" s="13" t="n">
        <f aca="false">ROUNDUP((F564+Parámetros!$C$15)/(1-G564),0)</f>
        <v>90</v>
      </c>
      <c r="M564" s="13" t="n">
        <f aca="false">MAX(ROUNDUP((F564+I564)/(1-G564),0),Parámetros!$B$7)</f>
        <v>299</v>
      </c>
      <c r="N564" s="12" t="n">
        <v>177.83</v>
      </c>
      <c r="O564" s="12" t="n">
        <v>62</v>
      </c>
      <c r="P564" s="13" t="n">
        <f aca="false">Parámetros!$B$6</f>
        <v>1</v>
      </c>
      <c r="Q564" s="13" t="n">
        <f aca="false">IF(AND(ISNUMBER(O564),O564-P564&gt;=Parámetros!$B$7),M564,IF(J564&lt;Parámetros!$B$13,J564,IF(K564&lt;Parámetros!$B$14,K564,IF(L564&lt;Parámetros!$B$15,L564,M564))))</f>
        <v>75</v>
      </c>
      <c r="R564" s="13" t="n">
        <f aca="false">IF(AND(ISNUMBER(O564),O564-P564&gt;=Q564),O564-P564,Q564)</f>
        <v>75</v>
      </c>
      <c r="S564" s="3" t="n">
        <f aca="false">IF(ISNUMBER(O564),R564/O564-1,"")</f>
        <v>0.209677419354839</v>
      </c>
      <c r="T564" s="13" t="n">
        <f aca="false">VLOOKUP(R564,Parámetros!$A$13:$C$16,3,TRUE())</f>
        <v>25</v>
      </c>
      <c r="U564" s="13" t="n">
        <f aca="false">IF(R564&gt;=Parámetros!$B$7,I564,0)</f>
        <v>0</v>
      </c>
      <c r="V564" s="13" t="n">
        <f aca="false">R564*(1-G564)-T564-U564</f>
        <v>38.75</v>
      </c>
      <c r="W564" s="13" t="n">
        <f aca="false">V564-F564</f>
        <v>0.0700000000000003</v>
      </c>
      <c r="X564" s="2" t="s">
        <v>13550</v>
      </c>
      <c r="Y564" s="2"/>
      <c r="Z564" s="13" t="n">
        <v>43.75</v>
      </c>
      <c r="AA564" s="2" t="s">
        <v>13586</v>
      </c>
    </row>
    <row r="565" customFormat="false" ht="15" hidden="false" customHeight="false" outlineLevel="0" collapsed="false">
      <c r="A565" s="8" t="s">
        <v>6904</v>
      </c>
      <c r="B565" s="10" t="str">
        <f aca="false">'Layout Mercado Libre'!C565</f>
        <v>Isox 15D Itraconazol 100 mg 15 Cápsulas</v>
      </c>
      <c r="C565" s="10" t="str">
        <f aca="false">IFERROR(LEFT('Layout Mercado Libre'!E565,FIND(" &gt; ",'Layout Mercado Libre'!E565)-1),"")</f>
        <v>Salud y Equipamiento Médico</v>
      </c>
      <c r="D565" s="12" t="n">
        <v>488</v>
      </c>
      <c r="E565" s="13" t="n">
        <f aca="false">Parámetros!$B$5</f>
        <v>4</v>
      </c>
      <c r="F565" s="13" t="n">
        <f aca="false">D565+E565</f>
        <v>492</v>
      </c>
      <c r="G565" s="3" t="n">
        <f aca="false">IF(C565="",Parámetros!$B$9,IFERROR(VLOOKUP(C565,Parámetros!$A$20:$B$23,2,FALSE()),Parámetros!$B$9))</f>
        <v>0.14</v>
      </c>
      <c r="H565" s="14" t="n">
        <v>0.15</v>
      </c>
      <c r="I565" s="12" t="n">
        <v>75</v>
      </c>
      <c r="J565" s="13" t="n">
        <f aca="false">ROUNDUP((F565+Parámetros!$C$13)/(1-G565),0)</f>
        <v>602</v>
      </c>
      <c r="K565" s="13" t="n">
        <f aca="false">ROUNDUP((F565+Parámetros!$C$14)/(1-G565),0)</f>
        <v>607</v>
      </c>
      <c r="L565" s="13" t="n">
        <f aca="false">ROUNDUP((F565+Parámetros!$C$15)/(1-G565),0)</f>
        <v>616</v>
      </c>
      <c r="M565" s="13" t="n">
        <f aca="false">MAX(ROUNDUP((F565+I565)/(1-G565),0),Parámetros!$B$7)</f>
        <v>660</v>
      </c>
      <c r="N565" s="12" t="n">
        <v>855.75</v>
      </c>
      <c r="O565" s="12" t="n">
        <v>782.11</v>
      </c>
      <c r="P565" s="13" t="n">
        <f aca="false">Parámetros!$B$6</f>
        <v>1</v>
      </c>
      <c r="Q565" s="13" t="n">
        <f aca="false">IF(AND(ISNUMBER(O565),O565-P565&gt;=Parámetros!$B$7),M565,IF(J565&lt;Parámetros!$B$13,J565,IF(K565&lt;Parámetros!$B$14,K565,IF(L565&lt;Parámetros!$B$15,L565,M565))))</f>
        <v>660</v>
      </c>
      <c r="R565" s="13" t="n">
        <f aca="false">IF(AND(ISNUMBER(O565),O565-P565&gt;=Q565),O565-P565,Q565)</f>
        <v>781.11</v>
      </c>
      <c r="S565" s="3" t="n">
        <f aca="false">IF(ISNUMBER(O565),R565/O565-1,"")</f>
        <v>-0.00127859252534812</v>
      </c>
      <c r="T565" s="13" t="n">
        <f aca="false">VLOOKUP(R565,Parámetros!$A$13:$C$16,3,TRUE())</f>
        <v>0</v>
      </c>
      <c r="U565" s="13" t="n">
        <f aca="false">IF(R565&gt;=Parámetros!$B$7,I565,0)</f>
        <v>75</v>
      </c>
      <c r="V565" s="13" t="n">
        <f aca="false">R565*(1-G565)-T565-U565</f>
        <v>596.7546</v>
      </c>
      <c r="W565" s="13" t="n">
        <f aca="false">V565-F565</f>
        <v>104.7546</v>
      </c>
      <c r="X565" s="2" t="s">
        <v>13571</v>
      </c>
      <c r="Y565" s="2"/>
      <c r="Z565" s="13" t="n">
        <v>513.5</v>
      </c>
      <c r="AA565" s="2" t="s">
        <v>13523</v>
      </c>
    </row>
    <row r="566" customFormat="false" ht="15" hidden="false" customHeight="false" outlineLevel="0" collapsed="false">
      <c r="A566" s="8" t="s">
        <v>6917</v>
      </c>
      <c r="B566" s="10" t="str">
        <f aca="false">'Layout Mercado Libre'!C566</f>
        <v>Crema Dental Colgate Triple Acción Menta Original 100 ml</v>
      </c>
      <c r="C566" s="10" t="str">
        <f aca="false">IFERROR(LEFT('Layout Mercado Libre'!E566,FIND(" &gt; ",'Layout Mercado Libre'!E566)-1),"")</f>
        <v>Belleza y Cuidado Personal</v>
      </c>
      <c r="D566" s="12" t="n">
        <v>29.64</v>
      </c>
      <c r="E566" s="13" t="n">
        <f aca="false">Parámetros!$B$5</f>
        <v>4</v>
      </c>
      <c r="F566" s="13" t="n">
        <f aca="false">D566+E566</f>
        <v>33.64</v>
      </c>
      <c r="G566" s="3" t="n">
        <f aca="false">IF(C566="",Parámetros!$B$9,IFERROR(VLOOKUP(C566,Parámetros!$A$20:$B$23,2,FALSE()),Parámetros!$B$9))</f>
        <v>0.14</v>
      </c>
      <c r="H566" s="14" t="n">
        <v>0.17</v>
      </c>
      <c r="I566" s="12" t="n">
        <v>75</v>
      </c>
      <c r="J566" s="13" t="n">
        <f aca="false">ROUNDUP((F566+Parámetros!$C$13)/(1-G566),0)</f>
        <v>69</v>
      </c>
      <c r="K566" s="13" t="n">
        <f aca="false">ROUNDUP((F566+Parámetros!$C$14)/(1-G566),0)</f>
        <v>74</v>
      </c>
      <c r="L566" s="13" t="n">
        <f aca="false">ROUNDUP((F566+Parámetros!$C$15)/(1-G566),0)</f>
        <v>83</v>
      </c>
      <c r="M566" s="13" t="n">
        <f aca="false">MAX(ROUNDUP((F566+I566)/(1-G566),0),Parámetros!$B$7)</f>
        <v>299</v>
      </c>
      <c r="N566" s="12" t="n">
        <v>87.94</v>
      </c>
      <c r="O566" s="12" t="n">
        <v>104</v>
      </c>
      <c r="P566" s="13" t="n">
        <f aca="false">Parámetros!$B$6</f>
        <v>1</v>
      </c>
      <c r="Q566" s="13" t="n">
        <f aca="false">IF(AND(ISNUMBER(O566),O566-P566&gt;=Parámetros!$B$7),M566,IF(J566&lt;Parámetros!$B$13,J566,IF(K566&lt;Parámetros!$B$14,K566,IF(L566&lt;Parámetros!$B$15,L566,M566))))</f>
        <v>69</v>
      </c>
      <c r="R566" s="13" t="n">
        <f aca="false">IF(AND(ISNUMBER(O566),O566-P566&gt;=Q566),O566-P566,Q566)</f>
        <v>103</v>
      </c>
      <c r="S566" s="3" t="n">
        <f aca="false">IF(ISNUMBER(O566),R566/O566-1,"")</f>
        <v>-0.00961538461538458</v>
      </c>
      <c r="T566" s="13" t="n">
        <f aca="false">VLOOKUP(R566,Parámetros!$A$13:$C$16,3,TRUE())</f>
        <v>30</v>
      </c>
      <c r="U566" s="13" t="n">
        <f aca="false">IF(R566&gt;=Parámetros!$B$7,I566,0)</f>
        <v>0</v>
      </c>
      <c r="V566" s="13" t="n">
        <f aca="false">R566*(1-G566)-T566-U566</f>
        <v>58.58</v>
      </c>
      <c r="W566" s="13" t="n">
        <f aca="false">V566-F566</f>
        <v>24.94</v>
      </c>
      <c r="X566" s="2" t="s">
        <v>13608</v>
      </c>
      <c r="Y566" s="2"/>
      <c r="Z566" s="13" t="n">
        <v>50</v>
      </c>
      <c r="AA566" s="2" t="s">
        <v>13523</v>
      </c>
    </row>
    <row r="567" customFormat="false" ht="15" hidden="false" customHeight="false" outlineLevel="0" collapsed="false">
      <c r="A567" s="8" t="s">
        <v>6925</v>
      </c>
      <c r="B567" s="10" t="str">
        <f aca="false">'Layout Mercado Libre'!C567</f>
        <v>Spasmopriv Fenoverina 200 mg 24 Cápsulas</v>
      </c>
      <c r="C567" s="10" t="str">
        <f aca="false">IFERROR(LEFT('Layout Mercado Libre'!E567,FIND(" &gt; ",'Layout Mercado Libre'!E567)-1),"")</f>
        <v>Salud y Equipamiento Médico</v>
      </c>
      <c r="D567" s="12" t="n">
        <v>488</v>
      </c>
      <c r="E567" s="13" t="n">
        <f aca="false">Parámetros!$B$5</f>
        <v>4</v>
      </c>
      <c r="F567" s="13" t="n">
        <f aca="false">D567+E567</f>
        <v>492</v>
      </c>
      <c r="G567" s="3" t="n">
        <f aca="false">IF(C567="",Parámetros!$B$9,IFERROR(VLOOKUP(C567,Parámetros!$A$20:$B$23,2,FALSE()),Parámetros!$B$9))</f>
        <v>0.14</v>
      </c>
      <c r="H567" s="14" t="n">
        <v>0.17</v>
      </c>
      <c r="I567" s="12" t="n">
        <v>75</v>
      </c>
      <c r="J567" s="13" t="n">
        <f aca="false">ROUNDUP((F567+Parámetros!$C$13)/(1-G567),0)</f>
        <v>602</v>
      </c>
      <c r="K567" s="13" t="n">
        <f aca="false">ROUNDUP((F567+Parámetros!$C$14)/(1-G567),0)</f>
        <v>607</v>
      </c>
      <c r="L567" s="13" t="n">
        <f aca="false">ROUNDUP((F567+Parámetros!$C$15)/(1-G567),0)</f>
        <v>616</v>
      </c>
      <c r="M567" s="13" t="n">
        <f aca="false">MAX(ROUNDUP((F567+I567)/(1-G567),0),Parámetros!$B$7)</f>
        <v>660</v>
      </c>
      <c r="N567" s="12" t="n">
        <v>887.3</v>
      </c>
      <c r="O567" s="12" t="n">
        <v>786.06</v>
      </c>
      <c r="P567" s="13" t="n">
        <f aca="false">Parámetros!$B$6</f>
        <v>1</v>
      </c>
      <c r="Q567" s="13" t="n">
        <f aca="false">IF(AND(ISNUMBER(O567),O567-P567&gt;=Parámetros!$B$7),M567,IF(J567&lt;Parámetros!$B$13,J567,IF(K567&lt;Parámetros!$B$14,K567,IF(L567&lt;Parámetros!$B$15,L567,M567))))</f>
        <v>660</v>
      </c>
      <c r="R567" s="13" t="n">
        <f aca="false">IF(AND(ISNUMBER(O567),O567-P567&gt;=Q567),O567-P567,Q567)</f>
        <v>785.06</v>
      </c>
      <c r="S567" s="3" t="n">
        <f aca="false">IF(ISNUMBER(O567),R567/O567-1,"")</f>
        <v>-0.00127216751901893</v>
      </c>
      <c r="T567" s="13" t="n">
        <f aca="false">VLOOKUP(R567,Parámetros!$A$13:$C$16,3,TRUE())</f>
        <v>0</v>
      </c>
      <c r="U567" s="13" t="n">
        <f aca="false">IF(R567&gt;=Parámetros!$B$7,I567,0)</f>
        <v>75</v>
      </c>
      <c r="V567" s="13" t="n">
        <f aca="false">R567*(1-G567)-T567-U567</f>
        <v>600.1516</v>
      </c>
      <c r="W567" s="13" t="n">
        <f aca="false">V567-F567</f>
        <v>108.1516</v>
      </c>
      <c r="X567" s="2" t="s">
        <v>13547</v>
      </c>
      <c r="Y567" s="2"/>
      <c r="Z567" s="13" t="n">
        <v>616</v>
      </c>
      <c r="AA567" s="2" t="s">
        <v>13519</v>
      </c>
    </row>
    <row r="568" customFormat="false" ht="15" hidden="false" customHeight="false" outlineLevel="0" collapsed="false">
      <c r="A568" s="8" t="s">
        <v>6938</v>
      </c>
      <c r="B568" s="10" t="str">
        <f aca="false">'Layout Mercado Libre'!C568</f>
        <v>Tums Antiácido 750 mg Sabores Surtidos 48 Tabletas</v>
      </c>
      <c r="C568" s="10" t="str">
        <f aca="false">IFERROR(LEFT('Layout Mercado Libre'!E568,FIND(" &gt; ",'Layout Mercado Libre'!E568)-1),"")</f>
        <v>Salud y Equipamiento Médico</v>
      </c>
      <c r="D568" s="12" t="n">
        <v>84.22</v>
      </c>
      <c r="E568" s="13" t="n">
        <f aca="false">Parámetros!$B$5</f>
        <v>4</v>
      </c>
      <c r="F568" s="13" t="n">
        <f aca="false">D568+E568</f>
        <v>88.22</v>
      </c>
      <c r="G568" s="3" t="n">
        <f aca="false">IF(C568="",Parámetros!$B$9,IFERROR(VLOOKUP(C568,Parámetros!$A$20:$B$23,2,FALSE()),Parámetros!$B$9))</f>
        <v>0.14</v>
      </c>
      <c r="H568" s="14" t="n">
        <v>0.23</v>
      </c>
      <c r="I568" s="12" t="n">
        <v>75</v>
      </c>
      <c r="J568" s="13" t="n">
        <f aca="false">ROUNDUP((F568+Parámetros!$C$13)/(1-G568),0)</f>
        <v>132</v>
      </c>
      <c r="K568" s="13" t="n">
        <f aca="false">ROUNDUP((F568+Parámetros!$C$14)/(1-G568),0)</f>
        <v>138</v>
      </c>
      <c r="L568" s="13" t="n">
        <f aca="false">ROUNDUP((F568+Parámetros!$C$15)/(1-G568),0)</f>
        <v>146</v>
      </c>
      <c r="M568" s="13" t="n">
        <f aca="false">MAX(ROUNDUP((F568+I568)/(1-G568),0),Parámetros!$B$7)</f>
        <v>299</v>
      </c>
      <c r="N568" s="12" t="n">
        <v>151.47</v>
      </c>
      <c r="O568" s="12" t="n">
        <v>84.16</v>
      </c>
      <c r="P568" s="13" t="n">
        <f aca="false">Parámetros!$B$6</f>
        <v>1</v>
      </c>
      <c r="Q568" s="13" t="n">
        <f aca="false">IF(AND(ISNUMBER(O568),O568-P568&gt;=Parámetros!$B$7),M568,IF(J568&lt;Parámetros!$B$13,J568,IF(K568&lt;Parámetros!$B$14,K568,IF(L568&lt;Parámetros!$B$15,L568,M568))))</f>
        <v>138</v>
      </c>
      <c r="R568" s="13" t="n">
        <f aca="false">IF(AND(ISNUMBER(O568),O568-P568&gt;=Q568),O568-P568,Q568)</f>
        <v>138</v>
      </c>
      <c r="S568" s="3" t="n">
        <f aca="false">IF(ISNUMBER(O568),R568/O568-1,"")</f>
        <v>0.639733840304183</v>
      </c>
      <c r="T568" s="13" t="n">
        <f aca="false">VLOOKUP(R568,Parámetros!$A$13:$C$16,3,TRUE())</f>
        <v>30</v>
      </c>
      <c r="U568" s="13" t="n">
        <f aca="false">IF(R568&gt;=Parámetros!$B$7,I568,0)</f>
        <v>0</v>
      </c>
      <c r="V568" s="13" t="n">
        <f aca="false">R568*(1-G568)-T568-U568</f>
        <v>88.68</v>
      </c>
      <c r="W568" s="13" t="n">
        <f aca="false">V568-F568</f>
        <v>0.459999999999994</v>
      </c>
      <c r="X568" s="2" t="s">
        <v>13715</v>
      </c>
      <c r="Y568" s="2"/>
      <c r="Z568" s="13" t="n">
        <v>111</v>
      </c>
      <c r="AA568" s="2" t="s">
        <v>13519</v>
      </c>
    </row>
    <row r="569" customFormat="false" ht="15" hidden="false" customHeight="false" outlineLevel="0" collapsed="false">
      <c r="A569" s="8" t="s">
        <v>6949</v>
      </c>
      <c r="B569" s="10" t="str">
        <f aca="false">'Layout Mercado Libre'!C569</f>
        <v>Sinuberase Colitis Probiótico 4 Billones 10 Ampolletas</v>
      </c>
      <c r="C569" s="10" t="str">
        <f aca="false">IFERROR(LEFT('Layout Mercado Libre'!E569,FIND(" &gt; ",'Layout Mercado Libre'!E569)-1),"")</f>
        <v>Salud y Equipamiento Médico</v>
      </c>
      <c r="D569" s="12" t="n">
        <v>204.35</v>
      </c>
      <c r="E569" s="13" t="n">
        <f aca="false">Parámetros!$B$5</f>
        <v>4</v>
      </c>
      <c r="F569" s="13" t="n">
        <f aca="false">D569+E569</f>
        <v>208.35</v>
      </c>
      <c r="G569" s="3" t="n">
        <f aca="false">IF(C569="",Parámetros!$B$9,IFERROR(VLOOKUP(C569,Parámetros!$A$20:$B$23,2,FALSE()),Parámetros!$B$9))</f>
        <v>0.14</v>
      </c>
      <c r="H569" s="14" t="n">
        <v>0.3</v>
      </c>
      <c r="I569" s="12" t="n">
        <v>75</v>
      </c>
      <c r="J569" s="13" t="n">
        <f aca="false">ROUNDUP((F569+Parámetros!$C$13)/(1-G569),0)</f>
        <v>272</v>
      </c>
      <c r="K569" s="13" t="n">
        <f aca="false">ROUNDUP((F569+Parámetros!$C$14)/(1-G569),0)</f>
        <v>278</v>
      </c>
      <c r="L569" s="13" t="n">
        <f aca="false">ROUNDUP((F569+Parámetros!$C$15)/(1-G569),0)</f>
        <v>286</v>
      </c>
      <c r="M569" s="13" t="n">
        <f aca="false">MAX(ROUNDUP((F569+I569)/(1-G569),0),Parámetros!$B$7)</f>
        <v>330</v>
      </c>
      <c r="N569" s="12"/>
      <c r="O569" s="12"/>
      <c r="P569" s="13" t="n">
        <f aca="false">Parámetros!$B$6</f>
        <v>1</v>
      </c>
      <c r="Q569" s="13" t="n">
        <f aca="false">IF(AND(ISNUMBER(O569),O569-P569&gt;=Parámetros!$B$7),M569,IF(J569&lt;Parámetros!$B$13,J569,IF(K569&lt;Parámetros!$B$14,K569,IF(L569&lt;Parámetros!$B$15,L569,M569))))</f>
        <v>286</v>
      </c>
      <c r="R569" s="13" t="n">
        <f aca="false">IF(AND(ISNUMBER(O569),O569-P569&gt;=Q569),O569-P569,Q569)</f>
        <v>286</v>
      </c>
      <c r="S569" s="3" t="str">
        <f aca="false">IF(ISNUMBER(O569),R569/O569-1,"")</f>
        <v/>
      </c>
      <c r="T569" s="13" t="n">
        <f aca="false">VLOOKUP(R569,Parámetros!$A$13:$C$16,3,TRUE())</f>
        <v>37</v>
      </c>
      <c r="U569" s="13" t="n">
        <f aca="false">IF(R569&gt;=Parámetros!$B$7,I569,0)</f>
        <v>0</v>
      </c>
      <c r="V569" s="13" t="n">
        <f aca="false">R569*(1-G569)-T569-U569</f>
        <v>208.96</v>
      </c>
      <c r="W569" s="13" t="n">
        <f aca="false">V569-F569</f>
        <v>0.610000000000014</v>
      </c>
      <c r="X569" s="2" t="s">
        <v>13538</v>
      </c>
      <c r="Y569" s="2"/>
      <c r="Z569" s="13"/>
      <c r="AA569" s="2"/>
    </row>
    <row r="570" customFormat="false" ht="15" hidden="false" customHeight="false" outlineLevel="0" collapsed="false">
      <c r="A570" s="8" t="s">
        <v>6956</v>
      </c>
      <c r="B570" s="10" t="str">
        <f aca="false">'Layout Mercado Libre'!C570</f>
        <v>Despamen LBD Testosterona Estradiol 50/2.5 mg Jeringa</v>
      </c>
      <c r="C570" s="10" t="str">
        <f aca="false">IFERROR(LEFT('Layout Mercado Libre'!E570,FIND(" &gt; ",'Layout Mercado Libre'!E570)-1),"")</f>
        <v>Salud y Equipamiento Médico</v>
      </c>
      <c r="D570" s="12" t="n">
        <v>786.19</v>
      </c>
      <c r="E570" s="13" t="n">
        <f aca="false">Parámetros!$B$5</f>
        <v>4</v>
      </c>
      <c r="F570" s="13" t="n">
        <f aca="false">D570+E570</f>
        <v>790.19</v>
      </c>
      <c r="G570" s="3" t="n">
        <f aca="false">IF(C570="",Parámetros!$B$9,IFERROR(VLOOKUP(C570,Parámetros!$A$20:$B$23,2,FALSE()),Parámetros!$B$9))</f>
        <v>0.14</v>
      </c>
      <c r="H570" s="14" t="n">
        <v>0.09</v>
      </c>
      <c r="I570" s="12" t="n">
        <v>75</v>
      </c>
      <c r="J570" s="13" t="n">
        <f aca="false">ROUNDUP((F570+Parámetros!$C$13)/(1-G570),0)</f>
        <v>948</v>
      </c>
      <c r="K570" s="13" t="n">
        <f aca="false">ROUNDUP((F570+Parámetros!$C$14)/(1-G570),0)</f>
        <v>954</v>
      </c>
      <c r="L570" s="13" t="n">
        <f aca="false">ROUNDUP((F570+Parámetros!$C$15)/(1-G570),0)</f>
        <v>962</v>
      </c>
      <c r="M570" s="13" t="n">
        <f aca="false">MAX(ROUNDUP((F570+I570)/(1-G570),0),Parámetros!$B$7)</f>
        <v>1007</v>
      </c>
      <c r="N570" s="12" t="n">
        <v>1101.64</v>
      </c>
      <c r="O570" s="12" t="n">
        <v>1140</v>
      </c>
      <c r="P570" s="13" t="n">
        <f aca="false">Parámetros!$B$6</f>
        <v>1</v>
      </c>
      <c r="Q570" s="13" t="n">
        <f aca="false">IF(AND(ISNUMBER(O570),O570-P570&gt;=Parámetros!$B$7),M570,IF(J570&lt;Parámetros!$B$13,J570,IF(K570&lt;Parámetros!$B$14,K570,IF(L570&lt;Parámetros!$B$15,L570,M570))))</f>
        <v>1007</v>
      </c>
      <c r="R570" s="13" t="n">
        <f aca="false">IF(AND(ISNUMBER(O570),O570-P570&gt;=Q570),O570-P570,Q570)</f>
        <v>1139</v>
      </c>
      <c r="S570" s="3" t="n">
        <f aca="false">IF(ISNUMBER(O570),R570/O570-1,"")</f>
        <v>-0.000877192982456143</v>
      </c>
      <c r="T570" s="13" t="n">
        <f aca="false">VLOOKUP(R570,Parámetros!$A$13:$C$16,3,TRUE())</f>
        <v>0</v>
      </c>
      <c r="U570" s="13" t="n">
        <f aca="false">IF(R570&gt;=Parámetros!$B$7,I570,0)</f>
        <v>75</v>
      </c>
      <c r="V570" s="13" t="n">
        <f aca="false">R570*(1-G570)-T570-U570</f>
        <v>904.54</v>
      </c>
      <c r="W570" s="13" t="n">
        <f aca="false">V570-F570</f>
        <v>114.35</v>
      </c>
      <c r="X570" s="2" t="s">
        <v>13539</v>
      </c>
      <c r="Y570" s="2"/>
      <c r="Z570" s="13" t="n">
        <v>735</v>
      </c>
      <c r="AA570" s="2" t="s">
        <v>13523</v>
      </c>
    </row>
    <row r="571" customFormat="false" ht="15" hidden="false" customHeight="false" outlineLevel="0" collapsed="false">
      <c r="A571" s="8" t="s">
        <v>6972</v>
      </c>
      <c r="B571" s="10" t="str">
        <f aca="false">'Layout Mercado Libre'!C571</f>
        <v>Caltrate 600+D Carbonato de Calcio Vitamina D 30 Tabletas</v>
      </c>
      <c r="C571" s="10" t="str">
        <f aca="false">IFERROR(LEFT('Layout Mercado Libre'!E571,FIND(" &gt; ",'Layout Mercado Libre'!E571)-1),"")</f>
        <v>Salud y Equipamiento Médico</v>
      </c>
      <c r="D571" s="12" t="n">
        <v>146.27</v>
      </c>
      <c r="E571" s="13" t="n">
        <f aca="false">Parámetros!$B$5</f>
        <v>4</v>
      </c>
      <c r="F571" s="13" t="n">
        <f aca="false">D571+E571</f>
        <v>150.27</v>
      </c>
      <c r="G571" s="3" t="n">
        <f aca="false">IF(C571="",Parámetros!$B$9,IFERROR(VLOOKUP(C571,Parámetros!$A$20:$B$23,2,FALSE()),Parámetros!$B$9))</f>
        <v>0.14</v>
      </c>
      <c r="H571" s="14" t="n">
        <v>0.19</v>
      </c>
      <c r="I571" s="12" t="n">
        <v>75</v>
      </c>
      <c r="J571" s="13" t="n">
        <f aca="false">ROUNDUP((F571+Parámetros!$C$13)/(1-G571),0)</f>
        <v>204</v>
      </c>
      <c r="K571" s="13" t="n">
        <f aca="false">ROUNDUP((F571+Parámetros!$C$14)/(1-G571),0)</f>
        <v>210</v>
      </c>
      <c r="L571" s="13" t="n">
        <f aca="false">ROUNDUP((F571+Parámetros!$C$15)/(1-G571),0)</f>
        <v>218</v>
      </c>
      <c r="M571" s="13" t="n">
        <f aca="false">MAX(ROUNDUP((F571+I571)/(1-G571),0),Parámetros!$B$7)</f>
        <v>299</v>
      </c>
      <c r="N571" s="12" t="n">
        <v>238.71</v>
      </c>
      <c r="O571" s="12" t="n">
        <v>131.35</v>
      </c>
      <c r="P571" s="13" t="n">
        <f aca="false">Parámetros!$B$6</f>
        <v>1</v>
      </c>
      <c r="Q571" s="13" t="n">
        <f aca="false">IF(AND(ISNUMBER(O571),O571-P571&gt;=Parámetros!$B$7),M571,IF(J571&lt;Parámetros!$B$13,J571,IF(K571&lt;Parámetros!$B$14,K571,IF(L571&lt;Parámetros!$B$15,L571,M571))))</f>
        <v>218</v>
      </c>
      <c r="R571" s="13" t="n">
        <f aca="false">IF(AND(ISNUMBER(O571),O571-P571&gt;=Q571),O571-P571,Q571)</f>
        <v>218</v>
      </c>
      <c r="S571" s="3" t="n">
        <f aca="false">IF(ISNUMBER(O571),R571/O571-1,"")</f>
        <v>0.659687856870955</v>
      </c>
      <c r="T571" s="13" t="n">
        <f aca="false">VLOOKUP(R571,Parámetros!$A$13:$C$16,3,TRUE())</f>
        <v>37</v>
      </c>
      <c r="U571" s="13" t="n">
        <f aca="false">IF(R571&gt;=Parámetros!$B$7,I571,0)</f>
        <v>0</v>
      </c>
      <c r="V571" s="13" t="n">
        <f aca="false">R571*(1-G571)-T571-U571</f>
        <v>150.48</v>
      </c>
      <c r="W571" s="13" t="n">
        <f aca="false">V571-F571</f>
        <v>0.20999999999998</v>
      </c>
      <c r="X571" s="2" t="s">
        <v>13501</v>
      </c>
      <c r="Y571" s="2"/>
      <c r="Z571" s="13" t="n">
        <v>179</v>
      </c>
      <c r="AA571" s="2" t="s">
        <v>13523</v>
      </c>
    </row>
    <row r="572" customFormat="false" ht="15" hidden="false" customHeight="false" outlineLevel="0" collapsed="false">
      <c r="A572" s="8" t="s">
        <v>6984</v>
      </c>
      <c r="B572" s="10" t="str">
        <f aca="false">'Layout Mercado Libre'!C572</f>
        <v>Galvus Met Vildagliptina/Metformina 50/850 mg 60 Comprimidos</v>
      </c>
      <c r="C572" s="10" t="str">
        <f aca="false">IFERROR(LEFT('Layout Mercado Libre'!E572,FIND(" &gt; ",'Layout Mercado Libre'!E572)-1),"")</f>
        <v>Salud y Equipamiento Médico</v>
      </c>
      <c r="D572" s="12" t="n">
        <v>990.5</v>
      </c>
      <c r="E572" s="13" t="n">
        <f aca="false">Parámetros!$B$5</f>
        <v>4</v>
      </c>
      <c r="F572" s="13" t="n">
        <f aca="false">D572+E572</f>
        <v>994.5</v>
      </c>
      <c r="G572" s="3" t="n">
        <f aca="false">IF(C572="",Parámetros!$B$9,IFERROR(VLOOKUP(C572,Parámetros!$A$20:$B$23,2,FALSE()),Parámetros!$B$9))</f>
        <v>0.14</v>
      </c>
      <c r="H572" s="14" t="n">
        <v>0.26</v>
      </c>
      <c r="I572" s="12" t="n">
        <v>75</v>
      </c>
      <c r="J572" s="13" t="n">
        <f aca="false">ROUNDUP((F572+Parámetros!$C$13)/(1-G572),0)</f>
        <v>1186</v>
      </c>
      <c r="K572" s="13" t="n">
        <f aca="false">ROUNDUP((F572+Parámetros!$C$14)/(1-G572),0)</f>
        <v>1192</v>
      </c>
      <c r="L572" s="13" t="n">
        <f aca="false">ROUNDUP((F572+Parámetros!$C$15)/(1-G572),0)</f>
        <v>1200</v>
      </c>
      <c r="M572" s="13" t="n">
        <f aca="false">MAX(ROUNDUP((F572+I572)/(1-G572),0),Parámetros!$B$7)</f>
        <v>1244</v>
      </c>
      <c r="N572" s="12" t="n">
        <v>2398.18</v>
      </c>
      <c r="O572" s="12" t="n">
        <v>1500</v>
      </c>
      <c r="P572" s="13" t="n">
        <f aca="false">Parámetros!$B$6</f>
        <v>1</v>
      </c>
      <c r="Q572" s="13" t="n">
        <f aca="false">IF(AND(ISNUMBER(O572),O572-P572&gt;=Parámetros!$B$7),M572,IF(J572&lt;Parámetros!$B$13,J572,IF(K572&lt;Parámetros!$B$14,K572,IF(L572&lt;Parámetros!$B$15,L572,M572))))</f>
        <v>1244</v>
      </c>
      <c r="R572" s="13" t="n">
        <f aca="false">IF(AND(ISNUMBER(O572),O572-P572&gt;=Q572),O572-P572,Q572)</f>
        <v>1499</v>
      </c>
      <c r="S572" s="3" t="n">
        <f aca="false">IF(ISNUMBER(O572),R572/O572-1,"")</f>
        <v>-0.000666666666666704</v>
      </c>
      <c r="T572" s="13" t="n">
        <f aca="false">VLOOKUP(R572,Parámetros!$A$13:$C$16,3,TRUE())</f>
        <v>0</v>
      </c>
      <c r="U572" s="13" t="n">
        <f aca="false">IF(R572&gt;=Parámetros!$B$7,I572,0)</f>
        <v>75</v>
      </c>
      <c r="V572" s="13" t="n">
        <f aca="false">R572*(1-G572)-T572-U572</f>
        <v>1214.14</v>
      </c>
      <c r="W572" s="13" t="n">
        <f aca="false">V572-F572</f>
        <v>219.64</v>
      </c>
      <c r="X572" s="2" t="s">
        <v>13716</v>
      </c>
      <c r="Y572" s="2"/>
      <c r="Z572" s="13" t="n">
        <v>1453</v>
      </c>
      <c r="AA572" s="2" t="s">
        <v>13519</v>
      </c>
    </row>
    <row r="573" customFormat="false" ht="15" hidden="false" customHeight="false" outlineLevel="0" collapsed="false">
      <c r="A573" s="8" t="s">
        <v>6994</v>
      </c>
      <c r="B573" s="10" t="str">
        <f aca="false">'Layout Mercado Libre'!C573</f>
        <v>Ardosons Indometacina/Betametasona/Metocarbamol 20 Cápsulas</v>
      </c>
      <c r="C573" s="10" t="str">
        <f aca="false">IFERROR(LEFT('Layout Mercado Libre'!E573,FIND(" &gt; ",'Layout Mercado Libre'!E573)-1),"")</f>
        <v>Salud y Equipamiento Médico</v>
      </c>
      <c r="D573" s="12" t="n">
        <v>61.09</v>
      </c>
      <c r="E573" s="13" t="n">
        <f aca="false">Parámetros!$B$5</f>
        <v>4</v>
      </c>
      <c r="F573" s="13" t="n">
        <f aca="false">D573+E573</f>
        <v>65.09</v>
      </c>
      <c r="G573" s="3" t="n">
        <f aca="false">IF(C573="",Parámetros!$B$9,IFERROR(VLOOKUP(C573,Parámetros!$A$20:$B$23,2,FALSE()),Parámetros!$B$9))</f>
        <v>0.14</v>
      </c>
      <c r="H573" s="14" t="n">
        <v>0.17</v>
      </c>
      <c r="I573" s="12" t="n">
        <v>75</v>
      </c>
      <c r="J573" s="13" t="n">
        <f aca="false">ROUNDUP((F573+Parámetros!$C$13)/(1-G573),0)</f>
        <v>105</v>
      </c>
      <c r="K573" s="13" t="n">
        <f aca="false">ROUNDUP((F573+Parámetros!$C$14)/(1-G573),0)</f>
        <v>111</v>
      </c>
      <c r="L573" s="13" t="n">
        <f aca="false">ROUNDUP((F573+Parámetros!$C$15)/(1-G573),0)</f>
        <v>119</v>
      </c>
      <c r="M573" s="13" t="n">
        <f aca="false">MAX(ROUNDUP((F573+I573)/(1-G573),0),Parámetros!$B$7)</f>
        <v>299</v>
      </c>
      <c r="N573" s="12" t="n">
        <v>138.14</v>
      </c>
      <c r="O573" s="12" t="n">
        <v>120</v>
      </c>
      <c r="P573" s="13" t="n">
        <f aca="false">Parámetros!$B$6</f>
        <v>1</v>
      </c>
      <c r="Q573" s="13" t="n">
        <f aca="false">IF(AND(ISNUMBER(O573),O573-P573&gt;=Parámetros!$B$7),M573,IF(J573&lt;Parámetros!$B$13,J573,IF(K573&lt;Parámetros!$B$14,K573,IF(L573&lt;Parámetros!$B$15,L573,M573))))</f>
        <v>111</v>
      </c>
      <c r="R573" s="13" t="n">
        <f aca="false">IF(AND(ISNUMBER(O573),O573-P573&gt;=Q573),O573-P573,Q573)</f>
        <v>119</v>
      </c>
      <c r="S573" s="3" t="n">
        <f aca="false">IF(ISNUMBER(O573),R573/O573-1,"")</f>
        <v>-0.0083333333333333</v>
      </c>
      <c r="T573" s="13" t="n">
        <f aca="false">VLOOKUP(R573,Parámetros!$A$13:$C$16,3,TRUE())</f>
        <v>30</v>
      </c>
      <c r="U573" s="13" t="n">
        <f aca="false">IF(R573&gt;=Parámetros!$B$7,I573,0)</f>
        <v>0</v>
      </c>
      <c r="V573" s="13" t="n">
        <f aca="false">R573*(1-G573)-T573-U573</f>
        <v>72.34</v>
      </c>
      <c r="W573" s="13" t="n">
        <f aca="false">V573-F573</f>
        <v>7.25</v>
      </c>
      <c r="X573" s="2" t="s">
        <v>13532</v>
      </c>
      <c r="Y573" s="2"/>
      <c r="Z573" s="13" t="n">
        <v>105</v>
      </c>
      <c r="AA573" s="2" t="s">
        <v>13515</v>
      </c>
    </row>
    <row r="574" customFormat="false" ht="15" hidden="false" customHeight="false" outlineLevel="0" collapsed="false">
      <c r="A574" s="8" t="s">
        <v>7006</v>
      </c>
      <c r="B574" s="10" t="str">
        <f aca="false">'Layout Mercado Libre'!C574</f>
        <v>Gel Antibacterial Dibar Aroma Limón 1 Litro</v>
      </c>
      <c r="C574" s="10" t="str">
        <f aca="false">IFERROR(LEFT('Layout Mercado Libre'!E574,FIND(" &gt; ",'Layout Mercado Libre'!E574)-1),"")</f>
        <v>Salud y Equipamiento Médico</v>
      </c>
      <c r="D574" s="12" t="n">
        <v>55.49</v>
      </c>
      <c r="E574" s="13" t="n">
        <f aca="false">Parámetros!$B$5</f>
        <v>4</v>
      </c>
      <c r="F574" s="13" t="n">
        <f aca="false">D574+E574</f>
        <v>59.49</v>
      </c>
      <c r="G574" s="3" t="n">
        <f aca="false">IF(C574="",Parámetros!$B$9,IFERROR(VLOOKUP(C574,Parámetros!$A$20:$B$23,2,FALSE()),Parámetros!$B$9))</f>
        <v>0.14</v>
      </c>
      <c r="H574" s="14" t="n">
        <v>1.26</v>
      </c>
      <c r="I574" s="12" t="n">
        <v>105</v>
      </c>
      <c r="J574" s="13" t="n">
        <f aca="false">ROUNDUP((F574+Parámetros!$C$13)/(1-G574),0)</f>
        <v>99</v>
      </c>
      <c r="K574" s="13" t="n">
        <f aca="false">ROUNDUP((F574+Parámetros!$C$14)/(1-G574),0)</f>
        <v>105</v>
      </c>
      <c r="L574" s="13" t="n">
        <f aca="false">ROUNDUP((F574+Parámetros!$C$15)/(1-G574),0)</f>
        <v>113</v>
      </c>
      <c r="M574" s="13" t="n">
        <f aca="false">MAX(ROUNDUP((F574+I574)/(1-G574),0),Parámetros!$B$7)</f>
        <v>299</v>
      </c>
      <c r="N574" s="12"/>
      <c r="O574" s="12"/>
      <c r="P574" s="13" t="n">
        <f aca="false">Parámetros!$B$6</f>
        <v>1</v>
      </c>
      <c r="Q574" s="13" t="n">
        <f aca="false">IF(AND(ISNUMBER(O574),O574-P574&gt;=Parámetros!$B$7),M574,IF(J574&lt;Parámetros!$B$13,J574,IF(K574&lt;Parámetros!$B$14,K574,IF(L574&lt;Parámetros!$B$15,L574,M574))))</f>
        <v>105</v>
      </c>
      <c r="R574" s="13" t="n">
        <f aca="false">IF(AND(ISNUMBER(O574),O574-P574&gt;=Q574),O574-P574,Q574)</f>
        <v>105</v>
      </c>
      <c r="S574" s="3" t="str">
        <f aca="false">IF(ISNUMBER(O574),R574/O574-1,"")</f>
        <v/>
      </c>
      <c r="T574" s="13" t="n">
        <f aca="false">VLOOKUP(R574,Parámetros!$A$13:$C$16,3,TRUE())</f>
        <v>30</v>
      </c>
      <c r="U574" s="13" t="n">
        <f aca="false">IF(R574&gt;=Parámetros!$B$7,I574,0)</f>
        <v>0</v>
      </c>
      <c r="V574" s="13" t="n">
        <f aca="false">R574*(1-G574)-T574-U574</f>
        <v>60.3</v>
      </c>
      <c r="W574" s="13" t="n">
        <f aca="false">V574-F574</f>
        <v>0.809999999999995</v>
      </c>
      <c r="X574" s="2" t="s">
        <v>13689</v>
      </c>
      <c r="Y574" s="2"/>
      <c r="Z574" s="13"/>
      <c r="AA574" s="2"/>
    </row>
    <row r="575" customFormat="false" ht="15" hidden="false" customHeight="false" outlineLevel="0" collapsed="false">
      <c r="A575" s="8" t="s">
        <v>7016</v>
      </c>
      <c r="B575" s="10" t="str">
        <f aca="false">'Layout Mercado Libre'!C575</f>
        <v>Cialis Tadalafilo 20 mg 1 Tableta</v>
      </c>
      <c r="C575" s="10" t="str">
        <f aca="false">IFERROR(LEFT('Layout Mercado Libre'!E575,FIND(" &gt; ",'Layout Mercado Libre'!E575)-1),"")</f>
        <v>Salud y Equipamiento Médico</v>
      </c>
      <c r="D575" s="12" t="n">
        <v>392.55</v>
      </c>
      <c r="E575" s="13" t="n">
        <f aca="false">Parámetros!$B$5</f>
        <v>4</v>
      </c>
      <c r="F575" s="13" t="n">
        <f aca="false">D575+E575</f>
        <v>396.55</v>
      </c>
      <c r="G575" s="3" t="n">
        <f aca="false">IF(C575="",Parámetros!$B$9,IFERROR(VLOOKUP(C575,Parámetros!$A$20:$B$23,2,FALSE()),Parámetros!$B$9))</f>
        <v>0.14</v>
      </c>
      <c r="H575" s="14" t="n">
        <v>0.12</v>
      </c>
      <c r="I575" s="12" t="n">
        <v>75</v>
      </c>
      <c r="J575" s="13" t="n">
        <f aca="false">ROUNDUP((F575+Parámetros!$C$13)/(1-G575),0)</f>
        <v>491</v>
      </c>
      <c r="K575" s="13" t="n">
        <f aca="false">ROUNDUP((F575+Parámetros!$C$14)/(1-G575),0)</f>
        <v>496</v>
      </c>
      <c r="L575" s="13" t="n">
        <f aca="false">ROUNDUP((F575+Parámetros!$C$15)/(1-G575),0)</f>
        <v>505</v>
      </c>
      <c r="M575" s="13" t="n">
        <f aca="false">MAX(ROUNDUP((F575+I575)/(1-G575),0),Parámetros!$B$7)</f>
        <v>549</v>
      </c>
      <c r="N575" s="12" t="n">
        <v>712.78</v>
      </c>
      <c r="O575" s="12" t="n">
        <v>675.19</v>
      </c>
      <c r="P575" s="13" t="n">
        <f aca="false">Parámetros!$B$6</f>
        <v>1</v>
      </c>
      <c r="Q575" s="13" t="n">
        <f aca="false">IF(AND(ISNUMBER(O575),O575-P575&gt;=Parámetros!$B$7),M575,IF(J575&lt;Parámetros!$B$13,J575,IF(K575&lt;Parámetros!$B$14,K575,IF(L575&lt;Parámetros!$B$15,L575,M575))))</f>
        <v>549</v>
      </c>
      <c r="R575" s="13" t="n">
        <f aca="false">IF(AND(ISNUMBER(O575),O575-P575&gt;=Q575),O575-P575,Q575)</f>
        <v>674.19</v>
      </c>
      <c r="S575" s="3" t="n">
        <f aca="false">IF(ISNUMBER(O575),R575/O575-1,"")</f>
        <v>-0.0014810645892267</v>
      </c>
      <c r="T575" s="13" t="n">
        <f aca="false">VLOOKUP(R575,Parámetros!$A$13:$C$16,3,TRUE())</f>
        <v>0</v>
      </c>
      <c r="U575" s="13" t="n">
        <f aca="false">IF(R575&gt;=Parámetros!$B$7,I575,0)</f>
        <v>75</v>
      </c>
      <c r="V575" s="13" t="n">
        <f aca="false">R575*(1-G575)-T575-U575</f>
        <v>504.8034</v>
      </c>
      <c r="W575" s="13" t="n">
        <f aca="false">V575-F575</f>
        <v>108.2534</v>
      </c>
      <c r="X575" s="2" t="s">
        <v>13646</v>
      </c>
      <c r="Y575" s="2"/>
      <c r="Z575" s="13" t="n">
        <v>485</v>
      </c>
      <c r="AA575" s="2" t="s">
        <v>13523</v>
      </c>
    </row>
    <row r="576" customFormat="false" ht="15" hidden="false" customHeight="false" outlineLevel="0" collapsed="false">
      <c r="A576" s="8" t="s">
        <v>7028</v>
      </c>
      <c r="B576" s="10" t="str">
        <f aca="false">'Layout Mercado Libre'!C576</f>
        <v>Celestamine NS Loratadina/Betametasona 5/0.25 mg 10 Tabletas</v>
      </c>
      <c r="C576" s="10" t="str">
        <f aca="false">IFERROR(LEFT('Layout Mercado Libre'!E576,FIND(" &gt; ",'Layout Mercado Libre'!E576)-1),"")</f>
        <v>Salud y Equipamiento Médico</v>
      </c>
      <c r="D576" s="12" t="n">
        <v>273.13</v>
      </c>
      <c r="E576" s="13" t="n">
        <f aca="false">Parámetros!$B$5</f>
        <v>4</v>
      </c>
      <c r="F576" s="13" t="n">
        <f aca="false">D576+E576</f>
        <v>277.13</v>
      </c>
      <c r="G576" s="3" t="n">
        <f aca="false">IF(C576="",Parámetros!$B$9,IFERROR(VLOOKUP(C576,Parámetros!$A$20:$B$23,2,FALSE()),Parámetros!$B$9))</f>
        <v>0.14</v>
      </c>
      <c r="H576" s="14" t="n">
        <v>0.14</v>
      </c>
      <c r="I576" s="12" t="n">
        <v>75</v>
      </c>
      <c r="J576" s="13" t="n">
        <f aca="false">ROUNDUP((F576+Parámetros!$C$13)/(1-G576),0)</f>
        <v>352</v>
      </c>
      <c r="K576" s="13" t="n">
        <f aca="false">ROUNDUP((F576+Parámetros!$C$14)/(1-G576),0)</f>
        <v>358</v>
      </c>
      <c r="L576" s="13" t="n">
        <f aca="false">ROUNDUP((F576+Parámetros!$C$15)/(1-G576),0)</f>
        <v>366</v>
      </c>
      <c r="M576" s="13" t="n">
        <f aca="false">MAX(ROUNDUP((F576+I576)/(1-G576),0),Parámetros!$B$7)</f>
        <v>410</v>
      </c>
      <c r="N576" s="12" t="n">
        <v>448.33</v>
      </c>
      <c r="O576" s="12" t="n">
        <v>305.76</v>
      </c>
      <c r="P576" s="13" t="n">
        <f aca="false">Parámetros!$B$6</f>
        <v>1</v>
      </c>
      <c r="Q576" s="13" t="n">
        <f aca="false">IF(AND(ISNUMBER(O576),O576-P576&gt;=Parámetros!$B$7),M576,IF(J576&lt;Parámetros!$B$13,J576,IF(K576&lt;Parámetros!$B$14,K576,IF(L576&lt;Parámetros!$B$15,L576,M576))))</f>
        <v>410</v>
      </c>
      <c r="R576" s="13" t="n">
        <f aca="false">IF(AND(ISNUMBER(O576),O576-P576&gt;=Q576),O576-P576,Q576)</f>
        <v>410</v>
      </c>
      <c r="S576" s="3" t="n">
        <f aca="false">IF(ISNUMBER(O576),R576/O576-1,"")</f>
        <v>0.340920983778127</v>
      </c>
      <c r="T576" s="13" t="n">
        <f aca="false">VLOOKUP(R576,Parámetros!$A$13:$C$16,3,TRUE())</f>
        <v>0</v>
      </c>
      <c r="U576" s="13" t="n">
        <f aca="false">IF(R576&gt;=Parámetros!$B$7,I576,0)</f>
        <v>75</v>
      </c>
      <c r="V576" s="13" t="n">
        <f aca="false">R576*(1-G576)-T576-U576</f>
        <v>277.6</v>
      </c>
      <c r="W576" s="13" t="n">
        <f aca="false">V576-F576</f>
        <v>0.470000000000027</v>
      </c>
      <c r="X576" s="2" t="s">
        <v>13533</v>
      </c>
      <c r="Y576" s="2"/>
      <c r="Z576" s="13" t="n">
        <v>323</v>
      </c>
      <c r="AA576" s="2" t="s">
        <v>13523</v>
      </c>
    </row>
    <row r="577" customFormat="false" ht="15" hidden="false" customHeight="false" outlineLevel="0" collapsed="false">
      <c r="A577" s="8" t="s">
        <v>7042</v>
      </c>
      <c r="B577" s="10" t="str">
        <f aca="false">'Layout Mercado Libre'!C577</f>
        <v>Vibramicina Doxiciclina 100 mg 10 Cápsulas</v>
      </c>
      <c r="C577" s="10" t="str">
        <f aca="false">IFERROR(LEFT('Layout Mercado Libre'!E577,FIND(" &gt; ",'Layout Mercado Libre'!E577)-1),"")</f>
        <v>Salud y Equipamiento Médico</v>
      </c>
      <c r="D577" s="12" t="n">
        <v>331.63</v>
      </c>
      <c r="E577" s="13" t="n">
        <f aca="false">Parámetros!$B$5</f>
        <v>4</v>
      </c>
      <c r="F577" s="13" t="n">
        <f aca="false">D577+E577</f>
        <v>335.63</v>
      </c>
      <c r="G577" s="3" t="n">
        <f aca="false">IF(C577="",Parámetros!$B$9,IFERROR(VLOOKUP(C577,Parámetros!$A$20:$B$23,2,FALSE()),Parámetros!$B$9))</f>
        <v>0.14</v>
      </c>
      <c r="H577" s="14" t="n">
        <v>0.14</v>
      </c>
      <c r="I577" s="12" t="n">
        <v>75</v>
      </c>
      <c r="J577" s="13" t="n">
        <f aca="false">ROUNDUP((F577+Parámetros!$C$13)/(1-G577),0)</f>
        <v>420</v>
      </c>
      <c r="K577" s="13" t="n">
        <f aca="false">ROUNDUP((F577+Parámetros!$C$14)/(1-G577),0)</f>
        <v>426</v>
      </c>
      <c r="L577" s="13" t="n">
        <f aca="false">ROUNDUP((F577+Parámetros!$C$15)/(1-G577),0)</f>
        <v>434</v>
      </c>
      <c r="M577" s="13" t="n">
        <f aca="false">MAX(ROUNDUP((F577+I577)/(1-G577),0),Parámetros!$B$7)</f>
        <v>478</v>
      </c>
      <c r="N577" s="12" t="n">
        <v>841.44</v>
      </c>
      <c r="O577" s="12" t="n">
        <v>685</v>
      </c>
      <c r="P577" s="13" t="n">
        <f aca="false">Parámetros!$B$6</f>
        <v>1</v>
      </c>
      <c r="Q577" s="13" t="n">
        <f aca="false">IF(AND(ISNUMBER(O577),O577-P577&gt;=Parámetros!$B$7),M577,IF(J577&lt;Parámetros!$B$13,J577,IF(K577&lt;Parámetros!$B$14,K577,IF(L577&lt;Parámetros!$B$15,L577,M577))))</f>
        <v>478</v>
      </c>
      <c r="R577" s="13" t="n">
        <f aca="false">IF(AND(ISNUMBER(O577),O577-P577&gt;=Q577),O577-P577,Q577)</f>
        <v>684</v>
      </c>
      <c r="S577" s="3" t="n">
        <f aca="false">IF(ISNUMBER(O577),R577/O577-1,"")</f>
        <v>-0.00145985401459858</v>
      </c>
      <c r="T577" s="13" t="n">
        <f aca="false">VLOOKUP(R577,Parámetros!$A$13:$C$16,3,TRUE())</f>
        <v>0</v>
      </c>
      <c r="U577" s="13" t="n">
        <f aca="false">IF(R577&gt;=Parámetros!$B$7,I577,0)</f>
        <v>75</v>
      </c>
      <c r="V577" s="13" t="n">
        <f aca="false">R577*(1-G577)-T577-U577</f>
        <v>513.24</v>
      </c>
      <c r="W577" s="13" t="n">
        <f aca="false">V577-F577</f>
        <v>177.61</v>
      </c>
      <c r="X577" s="2" t="s">
        <v>13702</v>
      </c>
      <c r="Y577" s="2"/>
      <c r="Z577" s="13" t="n">
        <v>580.5</v>
      </c>
      <c r="AA577" s="2" t="s">
        <v>13518</v>
      </c>
    </row>
    <row r="578" customFormat="false" ht="15" hidden="false" customHeight="false" outlineLevel="0" collapsed="false">
      <c r="A578" s="8" t="s">
        <v>7052</v>
      </c>
      <c r="B578" s="10" t="str">
        <f aca="false">'Layout Mercado Libre'!C578</f>
        <v>Pañales KleenBebé Suavelastic Etapa 2 Chico 16 Piezas</v>
      </c>
      <c r="C578" s="10" t="str">
        <f aca="false">IFERROR(LEFT('Layout Mercado Libre'!E578,FIND(" &gt; ",'Layout Mercado Libre'!E578)-1),"")</f>
        <v>Bebés</v>
      </c>
      <c r="D578" s="12" t="n">
        <v>37.26</v>
      </c>
      <c r="E578" s="13" t="n">
        <f aca="false">Parámetros!$B$5</f>
        <v>4</v>
      </c>
      <c r="F578" s="13" t="n">
        <f aca="false">D578+E578</f>
        <v>41.26</v>
      </c>
      <c r="G578" s="3" t="n">
        <f aca="false">IF(C578="",Parámetros!$B$9,IFERROR(VLOOKUP(C578,Parámetros!$A$20:$B$23,2,FALSE()),Parámetros!$B$9))</f>
        <v>0.15</v>
      </c>
      <c r="H578" s="14" t="n">
        <v>1.28</v>
      </c>
      <c r="I578" s="12" t="n">
        <v>105</v>
      </c>
      <c r="J578" s="13" t="n">
        <f aca="false">ROUNDUP((F578+Parámetros!$C$13)/(1-G578),0)</f>
        <v>78</v>
      </c>
      <c r="K578" s="13" t="n">
        <f aca="false">ROUNDUP((F578+Parámetros!$C$14)/(1-G578),0)</f>
        <v>84</v>
      </c>
      <c r="L578" s="13" t="n">
        <f aca="false">ROUNDUP((F578+Parámetros!$C$15)/(1-G578),0)</f>
        <v>93</v>
      </c>
      <c r="M578" s="13" t="n">
        <f aca="false">MAX(ROUNDUP((F578+I578)/(1-G578),0),Parámetros!$B$7)</f>
        <v>299</v>
      </c>
      <c r="N578" s="12"/>
      <c r="O578" s="12"/>
      <c r="P578" s="13" t="n">
        <f aca="false">Parámetros!$B$6</f>
        <v>1</v>
      </c>
      <c r="Q578" s="13" t="n">
        <f aca="false">IF(AND(ISNUMBER(O578),O578-P578&gt;=Parámetros!$B$7),M578,IF(J578&lt;Parámetros!$B$13,J578,IF(K578&lt;Parámetros!$B$14,K578,IF(L578&lt;Parámetros!$B$15,L578,M578))))</f>
        <v>78</v>
      </c>
      <c r="R578" s="13" t="n">
        <f aca="false">IF(AND(ISNUMBER(O578),O578-P578&gt;=Q578),O578-P578,Q578)</f>
        <v>78</v>
      </c>
      <c r="S578" s="3" t="str">
        <f aca="false">IF(ISNUMBER(O578),R578/O578-1,"")</f>
        <v/>
      </c>
      <c r="T578" s="13" t="n">
        <f aca="false">VLOOKUP(R578,Parámetros!$A$13:$C$16,3,TRUE())</f>
        <v>25</v>
      </c>
      <c r="U578" s="13" t="n">
        <f aca="false">IF(R578&gt;=Parámetros!$B$7,I578,0)</f>
        <v>0</v>
      </c>
      <c r="V578" s="13" t="n">
        <f aca="false">R578*(1-G578)-T578-U578</f>
        <v>41.3</v>
      </c>
      <c r="W578" s="13" t="n">
        <f aca="false">V578-F578</f>
        <v>0.0399999999999992</v>
      </c>
      <c r="X578" s="2" t="s">
        <v>13717</v>
      </c>
      <c r="Y578" s="2"/>
      <c r="Z578" s="13"/>
      <c r="AA578" s="2"/>
    </row>
    <row r="579" customFormat="false" ht="15" hidden="false" customHeight="false" outlineLevel="0" collapsed="false">
      <c r="A579" s="8" t="s">
        <v>7059</v>
      </c>
      <c r="B579" s="10" t="str">
        <f aca="false">'Layout Mercado Libre'!C579</f>
        <v>Libertrim SII 100 mg/37.5 mg 20 Comprimidos</v>
      </c>
      <c r="C579" s="10" t="str">
        <f aca="false">IFERROR(LEFT('Layout Mercado Libre'!E579,FIND(" &gt; ",'Layout Mercado Libre'!E579)-1),"")</f>
        <v>Salud y Equipamiento Médico</v>
      </c>
      <c r="D579" s="12" t="n">
        <v>479.61</v>
      </c>
      <c r="E579" s="13" t="n">
        <f aca="false">Parámetros!$B$5</f>
        <v>4</v>
      </c>
      <c r="F579" s="13" t="n">
        <f aca="false">D579+E579</f>
        <v>483.61</v>
      </c>
      <c r="G579" s="3" t="n">
        <f aca="false">IF(C579="",Parámetros!$B$9,IFERROR(VLOOKUP(C579,Parámetros!$A$20:$B$23,2,FALSE()),Parámetros!$B$9))</f>
        <v>0.14</v>
      </c>
      <c r="H579" s="14" t="n">
        <v>0.17</v>
      </c>
      <c r="I579" s="12" t="n">
        <v>75</v>
      </c>
      <c r="J579" s="13" t="n">
        <f aca="false">ROUNDUP((F579+Parámetros!$C$13)/(1-G579),0)</f>
        <v>592</v>
      </c>
      <c r="K579" s="13" t="n">
        <f aca="false">ROUNDUP((F579+Parámetros!$C$14)/(1-G579),0)</f>
        <v>598</v>
      </c>
      <c r="L579" s="13" t="n">
        <f aca="false">ROUNDUP((F579+Parámetros!$C$15)/(1-G579),0)</f>
        <v>606</v>
      </c>
      <c r="M579" s="13" t="n">
        <f aca="false">MAX(ROUNDUP((F579+I579)/(1-G579),0),Parámetros!$B$7)</f>
        <v>650</v>
      </c>
      <c r="N579" s="12" t="n">
        <v>725.36</v>
      </c>
      <c r="O579" s="12" t="n">
        <v>699</v>
      </c>
      <c r="P579" s="13" t="n">
        <f aca="false">Parámetros!$B$6</f>
        <v>1</v>
      </c>
      <c r="Q579" s="13" t="n">
        <f aca="false">IF(AND(ISNUMBER(O579),O579-P579&gt;=Parámetros!$B$7),M579,IF(J579&lt;Parámetros!$B$13,J579,IF(K579&lt;Parámetros!$B$14,K579,IF(L579&lt;Parámetros!$B$15,L579,M579))))</f>
        <v>650</v>
      </c>
      <c r="R579" s="13" t="n">
        <f aca="false">IF(AND(ISNUMBER(O579),O579-P579&gt;=Q579),O579-P579,Q579)</f>
        <v>698</v>
      </c>
      <c r="S579" s="3" t="n">
        <f aca="false">IF(ISNUMBER(O579),R579/O579-1,"")</f>
        <v>-0.0014306151645207</v>
      </c>
      <c r="T579" s="13" t="n">
        <f aca="false">VLOOKUP(R579,Parámetros!$A$13:$C$16,3,TRUE())</f>
        <v>0</v>
      </c>
      <c r="U579" s="13" t="n">
        <f aca="false">IF(R579&gt;=Parámetros!$B$7,I579,0)</f>
        <v>75</v>
      </c>
      <c r="V579" s="13" t="n">
        <f aca="false">R579*(1-G579)-T579-U579</f>
        <v>525.28</v>
      </c>
      <c r="W579" s="13" t="n">
        <f aca="false">V579-F579</f>
        <v>41.67</v>
      </c>
      <c r="X579" s="2" t="s">
        <v>13622</v>
      </c>
      <c r="Y579" s="2"/>
      <c r="Z579" s="13" t="n">
        <v>503</v>
      </c>
      <c r="AA579" s="2" t="s">
        <v>13497</v>
      </c>
    </row>
    <row r="580" customFormat="false" ht="15" hidden="false" customHeight="false" outlineLevel="0" collapsed="false">
      <c r="A580" s="8" t="s">
        <v>7074</v>
      </c>
      <c r="B580" s="10" t="str">
        <f aca="false">'Layout Mercado Libre'!C580</f>
        <v>Vaso Recolector Kohn Coprológico 120 ml 1 Pieza</v>
      </c>
      <c r="C580" s="10" t="str">
        <f aca="false">IFERROR(LEFT('Layout Mercado Libre'!E580,FIND(" &gt; ",'Layout Mercado Libre'!E580)-1),"")</f>
        <v>Salud y Equipamiento Médico</v>
      </c>
      <c r="D580" s="12" t="n">
        <v>3.41</v>
      </c>
      <c r="E580" s="13" t="n">
        <f aca="false">Parámetros!$B$5</f>
        <v>4</v>
      </c>
      <c r="F580" s="13" t="n">
        <f aca="false">D580+E580</f>
        <v>7.41</v>
      </c>
      <c r="G580" s="3" t="n">
        <f aca="false">IF(C580="",Parámetros!$B$9,IFERROR(VLOOKUP(C580,Parámetros!$A$20:$B$23,2,FALSE()),Parámetros!$B$9))</f>
        <v>0.14</v>
      </c>
      <c r="H580" s="14" t="n">
        <v>0.19</v>
      </c>
      <c r="I580" s="12" t="n">
        <v>75</v>
      </c>
      <c r="J580" s="13" t="n">
        <f aca="false">ROUNDUP((F580+Parámetros!$C$13)/(1-G580),0)</f>
        <v>38</v>
      </c>
      <c r="K580" s="13" t="n">
        <f aca="false">ROUNDUP((F580+Parámetros!$C$14)/(1-G580),0)</f>
        <v>44</v>
      </c>
      <c r="L580" s="13" t="n">
        <f aca="false">ROUNDUP((F580+Parámetros!$C$15)/(1-G580),0)</f>
        <v>52</v>
      </c>
      <c r="M580" s="13" t="n">
        <f aca="false">MAX(ROUNDUP((F580+I580)/(1-G580),0),Parámetros!$B$7)</f>
        <v>299</v>
      </c>
      <c r="N580" s="12"/>
      <c r="O580" s="12"/>
      <c r="P580" s="13" t="n">
        <f aca="false">Parámetros!$B$6</f>
        <v>1</v>
      </c>
      <c r="Q580" s="13" t="n">
        <f aca="false">IF(AND(ISNUMBER(O580),O580-P580&gt;=Parámetros!$B$7),M580,IF(J580&lt;Parámetros!$B$13,J580,IF(K580&lt;Parámetros!$B$14,K580,IF(L580&lt;Parámetros!$B$15,L580,M580))))</f>
        <v>38</v>
      </c>
      <c r="R580" s="13" t="n">
        <f aca="false">IF(AND(ISNUMBER(O580),O580-P580&gt;=Q580),O580-P580,Q580)</f>
        <v>38</v>
      </c>
      <c r="S580" s="3" t="str">
        <f aca="false">IF(ISNUMBER(O580),R580/O580-1,"")</f>
        <v/>
      </c>
      <c r="T580" s="13" t="n">
        <f aca="false">VLOOKUP(R580,Parámetros!$A$13:$C$16,3,TRUE())</f>
        <v>25</v>
      </c>
      <c r="U580" s="13" t="n">
        <f aca="false">IF(R580&gt;=Parámetros!$B$7,I580,0)</f>
        <v>0</v>
      </c>
      <c r="V580" s="13" t="n">
        <f aca="false">R580*(1-G580)-T580-U580</f>
        <v>7.68</v>
      </c>
      <c r="W580" s="13" t="n">
        <f aca="false">V580-F580</f>
        <v>0.27</v>
      </c>
      <c r="X580" s="2" t="s">
        <v>13511</v>
      </c>
      <c r="Y580" s="2"/>
      <c r="Z580" s="13"/>
      <c r="AA580" s="2"/>
    </row>
    <row r="581" customFormat="false" ht="15" hidden="false" customHeight="false" outlineLevel="0" collapsed="false">
      <c r="A581" s="8" t="s">
        <v>7083</v>
      </c>
      <c r="B581" s="10" t="str">
        <f aca="false">'Layout Mercado Libre'!C581</f>
        <v>Tri-Vi-Sol Pediátrico Gotas Vitaminas A, D y C 50 ml</v>
      </c>
      <c r="C581" s="10" t="str">
        <f aca="false">IFERROR(LEFT('Layout Mercado Libre'!E581,FIND(" &gt; ",'Layout Mercado Libre'!E581)-1),"")</f>
        <v>Salud y Equipamiento Médico</v>
      </c>
      <c r="D581" s="12" t="n">
        <v>232.72</v>
      </c>
      <c r="E581" s="13" t="n">
        <f aca="false">Parámetros!$B$5</f>
        <v>4</v>
      </c>
      <c r="F581" s="13" t="n">
        <f aca="false">D581+E581</f>
        <v>236.72</v>
      </c>
      <c r="G581" s="3" t="n">
        <f aca="false">IF(C581="",Parámetros!$B$9,IFERROR(VLOOKUP(C581,Parámetros!$A$20:$B$23,2,FALSE()),Parámetros!$B$9))</f>
        <v>0.14</v>
      </c>
      <c r="H581" s="14" t="n">
        <v>0.11</v>
      </c>
      <c r="I581" s="12" t="n">
        <v>75</v>
      </c>
      <c r="J581" s="13" t="n">
        <f aca="false">ROUNDUP((F581+Parámetros!$C$13)/(1-G581),0)</f>
        <v>305</v>
      </c>
      <c r="K581" s="13" t="n">
        <f aca="false">ROUNDUP((F581+Parámetros!$C$14)/(1-G581),0)</f>
        <v>311</v>
      </c>
      <c r="L581" s="13" t="n">
        <f aca="false">ROUNDUP((F581+Parámetros!$C$15)/(1-G581),0)</f>
        <v>319</v>
      </c>
      <c r="M581" s="13" t="n">
        <f aca="false">MAX(ROUNDUP((F581+I581)/(1-G581),0),Parámetros!$B$7)</f>
        <v>363</v>
      </c>
      <c r="N581" s="12" t="n">
        <v>398.91</v>
      </c>
      <c r="O581" s="12" t="n">
        <v>298</v>
      </c>
      <c r="P581" s="13" t="n">
        <f aca="false">Parámetros!$B$6</f>
        <v>1</v>
      </c>
      <c r="Q581" s="13" t="n">
        <f aca="false">IF(AND(ISNUMBER(O581),O581-P581&gt;=Parámetros!$B$7),M581,IF(J581&lt;Parámetros!$B$13,J581,IF(K581&lt;Parámetros!$B$14,K581,IF(L581&lt;Parámetros!$B$15,L581,M581))))</f>
        <v>363</v>
      </c>
      <c r="R581" s="13" t="n">
        <f aca="false">IF(AND(ISNUMBER(O581),O581-P581&gt;=Q581),O581-P581,Q581)</f>
        <v>363</v>
      </c>
      <c r="S581" s="3" t="n">
        <f aca="false">IF(ISNUMBER(O581),R581/O581-1,"")</f>
        <v>0.218120805369127</v>
      </c>
      <c r="T581" s="13" t="n">
        <f aca="false">VLOOKUP(R581,Parámetros!$A$13:$C$16,3,TRUE())</f>
        <v>0</v>
      </c>
      <c r="U581" s="13" t="n">
        <f aca="false">IF(R581&gt;=Parámetros!$B$7,I581,0)</f>
        <v>75</v>
      </c>
      <c r="V581" s="13" t="n">
        <f aca="false">R581*(1-G581)-T581-U581</f>
        <v>237.18</v>
      </c>
      <c r="W581" s="13" t="n">
        <f aca="false">V581-F581</f>
        <v>0.460000000000008</v>
      </c>
      <c r="X581" s="2" t="s">
        <v>13638</v>
      </c>
      <c r="Y581" s="2"/>
      <c r="Z581" s="13" t="n">
        <v>275</v>
      </c>
      <c r="AA581" s="2" t="s">
        <v>13497</v>
      </c>
    </row>
    <row r="582" customFormat="false" ht="15" hidden="false" customHeight="false" outlineLevel="0" collapsed="false">
      <c r="A582" s="8" t="s">
        <v>7101</v>
      </c>
      <c r="B582" s="10" t="str">
        <f aca="false">'Layout Mercado Libre'!C582</f>
        <v>Ropa Interior Tena Pants Nocturno Talla G 10 Piezas</v>
      </c>
      <c r="C582" s="10" t="str">
        <f aca="false">IFERROR(LEFT('Layout Mercado Libre'!E582,FIND(" &gt; ",'Layout Mercado Libre'!E582)-1),"")</f>
        <v>Salud y Equipamiento Médico</v>
      </c>
      <c r="D582" s="12" t="n">
        <v>146.0101</v>
      </c>
      <c r="E582" s="13" t="n">
        <f aca="false">Parámetros!$B$5</f>
        <v>4</v>
      </c>
      <c r="F582" s="13" t="n">
        <f aca="false">D582+E582</f>
        <v>150.0101</v>
      </c>
      <c r="G582" s="3" t="n">
        <f aca="false">IF(C582="",Parámetros!$B$9,IFERROR(VLOOKUP(C582,Parámetros!$A$20:$B$23,2,FALSE()),Parámetros!$B$9))</f>
        <v>0.14</v>
      </c>
      <c r="H582" s="14" t="n">
        <v>0.21</v>
      </c>
      <c r="I582" s="12" t="n">
        <v>75</v>
      </c>
      <c r="J582" s="13" t="n">
        <f aca="false">ROUNDUP((F582+Parámetros!$C$13)/(1-G582),0)</f>
        <v>204</v>
      </c>
      <c r="K582" s="13" t="n">
        <f aca="false">ROUNDUP((F582+Parámetros!$C$14)/(1-G582),0)</f>
        <v>210</v>
      </c>
      <c r="L582" s="13" t="n">
        <f aca="false">ROUNDUP((F582+Parámetros!$C$15)/(1-G582),0)</f>
        <v>218</v>
      </c>
      <c r="M582" s="13" t="n">
        <f aca="false">MAX(ROUNDUP((F582+I582)/(1-G582),0),Parámetros!$B$7)</f>
        <v>299</v>
      </c>
      <c r="N582" s="12" t="n">
        <v>265.33</v>
      </c>
      <c r="O582" s="12" t="n">
        <v>183</v>
      </c>
      <c r="P582" s="13" t="n">
        <f aca="false">Parámetros!$B$6</f>
        <v>1</v>
      </c>
      <c r="Q582" s="13" t="n">
        <f aca="false">IF(AND(ISNUMBER(O582),O582-P582&gt;=Parámetros!$B$7),M582,IF(J582&lt;Parámetros!$B$13,J582,IF(K582&lt;Parámetros!$B$14,K582,IF(L582&lt;Parámetros!$B$15,L582,M582))))</f>
        <v>218</v>
      </c>
      <c r="R582" s="13" t="n">
        <f aca="false">IF(AND(ISNUMBER(O582),O582-P582&gt;=Q582),O582-P582,Q582)</f>
        <v>218</v>
      </c>
      <c r="S582" s="3" t="n">
        <f aca="false">IF(ISNUMBER(O582),R582/O582-1,"")</f>
        <v>0.191256830601093</v>
      </c>
      <c r="T582" s="13" t="n">
        <f aca="false">VLOOKUP(R582,Parámetros!$A$13:$C$16,3,TRUE())</f>
        <v>37</v>
      </c>
      <c r="U582" s="13" t="n">
        <f aca="false">IF(R582&gt;=Parámetros!$B$7,I582,0)</f>
        <v>0</v>
      </c>
      <c r="V582" s="13" t="n">
        <f aca="false">R582*(1-G582)-T582-U582</f>
        <v>150.48</v>
      </c>
      <c r="W582" s="13" t="n">
        <f aca="false">V582-F582</f>
        <v>0.469899999999996</v>
      </c>
      <c r="X582" s="2" t="s">
        <v>13587</v>
      </c>
      <c r="Y582" s="2"/>
      <c r="Z582" s="13" t="n">
        <v>189</v>
      </c>
      <c r="AA582" s="2" t="s">
        <v>13526</v>
      </c>
    </row>
    <row r="583" customFormat="false" ht="15" hidden="false" customHeight="false" outlineLevel="0" collapsed="false">
      <c r="A583" s="8" t="s">
        <v>7112</v>
      </c>
      <c r="B583" s="10" t="str">
        <f aca="false">'Layout Mercado Libre'!C583</f>
        <v>Pharmaton Complete con Ginseng G115 30 Tabletas</v>
      </c>
      <c r="C583" s="10" t="str">
        <f aca="false">IFERROR(LEFT('Layout Mercado Libre'!E583,FIND(" &gt; ",'Layout Mercado Libre'!E583)-1),"")</f>
        <v>Salud y Equipamiento Médico</v>
      </c>
      <c r="D583" s="12" t="n">
        <v>120.72</v>
      </c>
      <c r="E583" s="13" t="n">
        <f aca="false">Parámetros!$B$5</f>
        <v>4</v>
      </c>
      <c r="F583" s="13" t="n">
        <f aca="false">D583+E583</f>
        <v>124.72</v>
      </c>
      <c r="G583" s="3" t="n">
        <f aca="false">IF(C583="",Parámetros!$B$9,IFERROR(VLOOKUP(C583,Parámetros!$A$20:$B$23,2,FALSE()),Parámetros!$B$9))</f>
        <v>0.14</v>
      </c>
      <c r="H583" s="14" t="n">
        <v>0.19</v>
      </c>
      <c r="I583" s="12" t="n">
        <v>75</v>
      </c>
      <c r="J583" s="13" t="n">
        <f aca="false">ROUNDUP((F583+Parámetros!$C$13)/(1-G583),0)</f>
        <v>175</v>
      </c>
      <c r="K583" s="13" t="n">
        <f aca="false">ROUNDUP((F583+Parámetros!$C$14)/(1-G583),0)</f>
        <v>180</v>
      </c>
      <c r="L583" s="13" t="n">
        <f aca="false">ROUNDUP((F583+Parámetros!$C$15)/(1-G583),0)</f>
        <v>189</v>
      </c>
      <c r="M583" s="13" t="n">
        <f aca="false">MAX(ROUNDUP((F583+I583)/(1-G583),0),Parámetros!$B$7)</f>
        <v>299</v>
      </c>
      <c r="N583" s="12"/>
      <c r="O583" s="12"/>
      <c r="P583" s="13" t="n">
        <f aca="false">Parámetros!$B$6</f>
        <v>1</v>
      </c>
      <c r="Q583" s="13" t="n">
        <f aca="false">IF(AND(ISNUMBER(O583),O583-P583&gt;=Parámetros!$B$7),M583,IF(J583&lt;Parámetros!$B$13,J583,IF(K583&lt;Parámetros!$B$14,K583,IF(L583&lt;Parámetros!$B$15,L583,M583))))</f>
        <v>189</v>
      </c>
      <c r="R583" s="13" t="n">
        <f aca="false">IF(AND(ISNUMBER(O583),O583-P583&gt;=Q583),O583-P583,Q583)</f>
        <v>189</v>
      </c>
      <c r="S583" s="3" t="str">
        <f aca="false">IF(ISNUMBER(O583),R583/O583-1,"")</f>
        <v/>
      </c>
      <c r="T583" s="13" t="n">
        <f aca="false">VLOOKUP(R583,Parámetros!$A$13:$C$16,3,TRUE())</f>
        <v>37</v>
      </c>
      <c r="U583" s="13" t="n">
        <f aca="false">IF(R583&gt;=Parámetros!$B$7,I583,0)</f>
        <v>0</v>
      </c>
      <c r="V583" s="13" t="n">
        <f aca="false">R583*(1-G583)-T583-U583</f>
        <v>125.54</v>
      </c>
      <c r="W583" s="13" t="n">
        <f aca="false">V583-F583</f>
        <v>0.819999999999993</v>
      </c>
      <c r="X583" s="2" t="s">
        <v>13501</v>
      </c>
      <c r="Y583" s="2"/>
      <c r="Z583" s="13" t="n">
        <v>151.2</v>
      </c>
      <c r="AA583" s="2" t="s">
        <v>13520</v>
      </c>
    </row>
    <row r="584" customFormat="false" ht="15" hidden="false" customHeight="false" outlineLevel="0" collapsed="false">
      <c r="A584" s="8" t="s">
        <v>7126</v>
      </c>
      <c r="B584" s="10" t="str">
        <f aca="false">'Layout Mercado Libre'!C584</f>
        <v>Talco Mexsana Polvo Desodorante Corporal 160 g</v>
      </c>
      <c r="C584" s="10" t="str">
        <f aca="false">IFERROR(LEFT('Layout Mercado Libre'!E584,FIND(" &gt; ",'Layout Mercado Libre'!E584)-1),"")</f>
        <v>Belleza y Cuidado Personal</v>
      </c>
      <c r="D584" s="12" t="n">
        <v>71.58</v>
      </c>
      <c r="E584" s="13" t="n">
        <f aca="false">Parámetros!$B$5</f>
        <v>4</v>
      </c>
      <c r="F584" s="13" t="n">
        <f aca="false">D584+E584</f>
        <v>75.58</v>
      </c>
      <c r="G584" s="3" t="n">
        <f aca="false">IF(C584="",Parámetros!$B$9,IFERROR(VLOOKUP(C584,Parámetros!$A$20:$B$23,2,FALSE()),Parámetros!$B$9))</f>
        <v>0.14</v>
      </c>
      <c r="H584" s="14" t="n">
        <v>0.23</v>
      </c>
      <c r="I584" s="12" t="n">
        <v>75</v>
      </c>
      <c r="J584" s="13" t="n">
        <f aca="false">ROUNDUP((F584+Parámetros!$C$13)/(1-G584),0)</f>
        <v>117</v>
      </c>
      <c r="K584" s="13" t="n">
        <f aca="false">ROUNDUP((F584+Parámetros!$C$14)/(1-G584),0)</f>
        <v>123</v>
      </c>
      <c r="L584" s="13" t="n">
        <f aca="false">ROUNDUP((F584+Parámetros!$C$15)/(1-G584),0)</f>
        <v>131</v>
      </c>
      <c r="M584" s="13" t="n">
        <f aca="false">MAX(ROUNDUP((F584+I584)/(1-G584),0),Parámetros!$B$7)</f>
        <v>299</v>
      </c>
      <c r="N584" s="12" t="n">
        <v>180.71</v>
      </c>
      <c r="O584" s="12" t="n">
        <v>78.28</v>
      </c>
      <c r="P584" s="13" t="n">
        <f aca="false">Parámetros!$B$6</f>
        <v>1</v>
      </c>
      <c r="Q584" s="13" t="n">
        <f aca="false">IF(AND(ISNUMBER(O584),O584-P584&gt;=Parámetros!$B$7),M584,IF(J584&lt;Parámetros!$B$13,J584,IF(K584&lt;Parámetros!$B$14,K584,IF(L584&lt;Parámetros!$B$15,L584,M584))))</f>
        <v>123</v>
      </c>
      <c r="R584" s="13" t="n">
        <f aca="false">IF(AND(ISNUMBER(O584),O584-P584&gt;=Q584),O584-P584,Q584)</f>
        <v>123</v>
      </c>
      <c r="S584" s="3" t="n">
        <f aca="false">IF(ISNUMBER(O584),R584/O584-1,"")</f>
        <v>0.571282575370465</v>
      </c>
      <c r="T584" s="13" t="n">
        <f aca="false">VLOOKUP(R584,Parámetros!$A$13:$C$16,3,TRUE())</f>
        <v>30</v>
      </c>
      <c r="U584" s="13" t="n">
        <f aca="false">IF(R584&gt;=Parámetros!$B$7,I584,0)</f>
        <v>0</v>
      </c>
      <c r="V584" s="13" t="n">
        <f aca="false">R584*(1-G584)-T584-U584</f>
        <v>75.78</v>
      </c>
      <c r="W584" s="13" t="n">
        <f aca="false">V584-F584</f>
        <v>0.200000000000003</v>
      </c>
      <c r="X584" s="2" t="s">
        <v>13718</v>
      </c>
      <c r="Y584" s="2"/>
      <c r="Z584" s="13" t="n">
        <v>162</v>
      </c>
      <c r="AA584" s="2" t="s">
        <v>13504</v>
      </c>
    </row>
    <row r="585" customFormat="false" ht="15" hidden="false" customHeight="false" outlineLevel="0" collapsed="false">
      <c r="A585" s="8" t="s">
        <v>7138</v>
      </c>
      <c r="B585" s="10" t="str">
        <f aca="false">'Layout Mercado Libre'!C585</f>
        <v>Incresina Duo 12.5 mg/850 mg 56 Tabletas</v>
      </c>
      <c r="C585" s="10" t="str">
        <f aca="false">IFERROR(LEFT('Layout Mercado Libre'!E585,FIND(" &gt; ",'Layout Mercado Libre'!E585)-1),"")</f>
        <v>Salud y Equipamiento Médico</v>
      </c>
      <c r="D585" s="12" t="n">
        <v>957.25</v>
      </c>
      <c r="E585" s="13" t="n">
        <f aca="false">Parámetros!$B$5</f>
        <v>4</v>
      </c>
      <c r="F585" s="13" t="n">
        <f aca="false">D585+E585</f>
        <v>961.25</v>
      </c>
      <c r="G585" s="3" t="n">
        <f aca="false">IF(C585="",Parámetros!$B$9,IFERROR(VLOOKUP(C585,Parámetros!$A$20:$B$23,2,FALSE()),Parámetros!$B$9))</f>
        <v>0.14</v>
      </c>
      <c r="H585" s="14" t="n">
        <v>0.25</v>
      </c>
      <c r="I585" s="12" t="n">
        <v>75</v>
      </c>
      <c r="J585" s="13" t="n">
        <f aca="false">ROUNDUP((F585+Parámetros!$C$13)/(1-G585),0)</f>
        <v>1147</v>
      </c>
      <c r="K585" s="13" t="n">
        <f aca="false">ROUNDUP((F585+Parámetros!$C$14)/(1-G585),0)</f>
        <v>1153</v>
      </c>
      <c r="L585" s="13" t="n">
        <f aca="false">ROUNDUP((F585+Parámetros!$C$15)/(1-G585),0)</f>
        <v>1161</v>
      </c>
      <c r="M585" s="13" t="n">
        <f aca="false">MAX(ROUNDUP((F585+I585)/(1-G585),0),Parámetros!$B$7)</f>
        <v>1205</v>
      </c>
      <c r="N585" s="12" t="n">
        <v>1612.17</v>
      </c>
      <c r="O585" s="12" t="n">
        <v>1777.08</v>
      </c>
      <c r="P585" s="13" t="n">
        <f aca="false">Parámetros!$B$6</f>
        <v>1</v>
      </c>
      <c r="Q585" s="13" t="n">
        <f aca="false">IF(AND(ISNUMBER(O585),O585-P585&gt;=Parámetros!$B$7),M585,IF(J585&lt;Parámetros!$B$13,J585,IF(K585&lt;Parámetros!$B$14,K585,IF(L585&lt;Parámetros!$B$15,L585,M585))))</f>
        <v>1205</v>
      </c>
      <c r="R585" s="13" t="n">
        <f aca="false">IF(AND(ISNUMBER(O585),O585-P585&gt;=Q585),O585-P585,Q585)</f>
        <v>1776.08</v>
      </c>
      <c r="S585" s="3" t="n">
        <f aca="false">IF(ISNUMBER(O585),R585/O585-1,"")</f>
        <v>-0.000562720867940625</v>
      </c>
      <c r="T585" s="13" t="n">
        <f aca="false">VLOOKUP(R585,Parámetros!$A$13:$C$16,3,TRUE())</f>
        <v>0</v>
      </c>
      <c r="U585" s="13" t="n">
        <f aca="false">IF(R585&gt;=Parámetros!$B$7,I585,0)</f>
        <v>75</v>
      </c>
      <c r="V585" s="13" t="n">
        <f aca="false">R585*(1-G585)-T585-U585</f>
        <v>1452.4288</v>
      </c>
      <c r="W585" s="13" t="n">
        <f aca="false">V585-F585</f>
        <v>491.1788</v>
      </c>
      <c r="X585" s="2" t="s">
        <v>13714</v>
      </c>
      <c r="Y585" s="2"/>
      <c r="Z585" s="13" t="n">
        <v>1590</v>
      </c>
      <c r="AA585" s="2" t="s">
        <v>13500</v>
      </c>
    </row>
    <row r="586" customFormat="false" ht="15" hidden="false" customHeight="false" outlineLevel="0" collapsed="false">
      <c r="A586" s="8" t="s">
        <v>7151</v>
      </c>
      <c r="B586" s="10" t="str">
        <f aca="false">'Layout Mercado Libre'!C586</f>
        <v>Pasta Adhesiva Fixodent Fresh para Dentadura 40 ml</v>
      </c>
      <c r="C586" s="10" t="str">
        <f aca="false">IFERROR(LEFT('Layout Mercado Libre'!E586,FIND(" &gt; ",'Layout Mercado Libre'!E586)-1),"")</f>
        <v>Belleza y Cuidado Personal</v>
      </c>
      <c r="D586" s="12" t="n">
        <v>76.9</v>
      </c>
      <c r="E586" s="13" t="n">
        <f aca="false">Parámetros!$B$5</f>
        <v>4</v>
      </c>
      <c r="F586" s="13" t="n">
        <f aca="false">D586+E586</f>
        <v>80.9</v>
      </c>
      <c r="G586" s="3" t="n">
        <f aca="false">IF(C586="",Parámetros!$B$9,IFERROR(VLOOKUP(C586,Parámetros!$A$20:$B$23,2,FALSE()),Parámetros!$B$9))</f>
        <v>0.14</v>
      </c>
      <c r="H586" s="14" t="n">
        <v>0.1</v>
      </c>
      <c r="I586" s="12" t="n">
        <v>75</v>
      </c>
      <c r="J586" s="13" t="n">
        <f aca="false">ROUNDUP((F586+Parámetros!$C$13)/(1-G586),0)</f>
        <v>124</v>
      </c>
      <c r="K586" s="13" t="n">
        <f aca="false">ROUNDUP((F586+Parámetros!$C$14)/(1-G586),0)</f>
        <v>129</v>
      </c>
      <c r="L586" s="13" t="n">
        <f aca="false">ROUNDUP((F586+Parámetros!$C$15)/(1-G586),0)</f>
        <v>138</v>
      </c>
      <c r="M586" s="13" t="n">
        <f aca="false">MAX(ROUNDUP((F586+I586)/(1-G586),0),Parámetros!$B$7)</f>
        <v>299</v>
      </c>
      <c r="N586" s="12"/>
      <c r="O586" s="12"/>
      <c r="P586" s="13" t="n">
        <f aca="false">Parámetros!$B$6</f>
        <v>1</v>
      </c>
      <c r="Q586" s="13" t="n">
        <f aca="false">IF(AND(ISNUMBER(O586),O586-P586&gt;=Parámetros!$B$7),M586,IF(J586&lt;Parámetros!$B$13,J586,IF(K586&lt;Parámetros!$B$14,K586,IF(L586&lt;Parámetros!$B$15,L586,M586))))</f>
        <v>129</v>
      </c>
      <c r="R586" s="13" t="n">
        <f aca="false">IF(AND(ISNUMBER(O586),O586-P586&gt;=Q586),O586-P586,Q586)</f>
        <v>129</v>
      </c>
      <c r="S586" s="3" t="str">
        <f aca="false">IF(ISNUMBER(O586),R586/O586-1,"")</f>
        <v/>
      </c>
      <c r="T586" s="13" t="n">
        <f aca="false">VLOOKUP(R586,Parámetros!$A$13:$C$16,3,TRUE())</f>
        <v>30</v>
      </c>
      <c r="U586" s="13" t="n">
        <f aca="false">IF(R586&gt;=Parámetros!$B$7,I586,0)</f>
        <v>0</v>
      </c>
      <c r="V586" s="13" t="n">
        <f aca="false">R586*(1-G586)-T586-U586</f>
        <v>80.94</v>
      </c>
      <c r="W586" s="13" t="n">
        <f aca="false">V586-F586</f>
        <v>0.039999999999992</v>
      </c>
      <c r="X586" s="2" t="s">
        <v>13524</v>
      </c>
      <c r="Y586" s="2"/>
      <c r="Z586" s="13" t="n">
        <v>116.9</v>
      </c>
      <c r="AA586" s="2" t="s">
        <v>13520</v>
      </c>
    </row>
    <row r="587" customFormat="false" ht="15" hidden="false" customHeight="false" outlineLevel="0" collapsed="false">
      <c r="A587" s="8" t="s">
        <v>7159</v>
      </c>
      <c r="B587" s="10" t="str">
        <f aca="false">'Layout Mercado Libre'!C587</f>
        <v>Dabex Metformina 850 mg 30 Tabletas</v>
      </c>
      <c r="C587" s="10" t="str">
        <f aca="false">IFERROR(LEFT('Layout Mercado Libre'!E587,FIND(" &gt; ",'Layout Mercado Libre'!E587)-1),"")</f>
        <v>Salud y Equipamiento Médico</v>
      </c>
      <c r="D587" s="12" t="n">
        <v>270.06</v>
      </c>
      <c r="E587" s="13" t="n">
        <f aca="false">Parámetros!$B$5</f>
        <v>4</v>
      </c>
      <c r="F587" s="13" t="n">
        <f aca="false">D587+E587</f>
        <v>274.06</v>
      </c>
      <c r="G587" s="3" t="n">
        <f aca="false">IF(C587="",Parámetros!$B$9,IFERROR(VLOOKUP(C587,Parámetros!$A$20:$B$23,2,FALSE()),Parámetros!$B$9))</f>
        <v>0.14</v>
      </c>
      <c r="H587" s="14" t="n">
        <v>0.19</v>
      </c>
      <c r="I587" s="12" t="n">
        <v>75</v>
      </c>
      <c r="J587" s="13" t="n">
        <f aca="false">ROUNDUP((F587+Parámetros!$C$13)/(1-G587),0)</f>
        <v>348</v>
      </c>
      <c r="K587" s="13" t="n">
        <f aca="false">ROUNDUP((F587+Parámetros!$C$14)/(1-G587),0)</f>
        <v>354</v>
      </c>
      <c r="L587" s="13" t="n">
        <f aca="false">ROUNDUP((F587+Parámetros!$C$15)/(1-G587),0)</f>
        <v>362</v>
      </c>
      <c r="M587" s="13" t="n">
        <f aca="false">MAX(ROUNDUP((F587+I587)/(1-G587),0),Parámetros!$B$7)</f>
        <v>406</v>
      </c>
      <c r="N587" s="12" t="n">
        <v>543.36</v>
      </c>
      <c r="O587" s="12" t="n">
        <v>490</v>
      </c>
      <c r="P587" s="13" t="n">
        <f aca="false">Parámetros!$B$6</f>
        <v>1</v>
      </c>
      <c r="Q587" s="13" t="n">
        <f aca="false">IF(AND(ISNUMBER(O587),O587-P587&gt;=Parámetros!$B$7),M587,IF(J587&lt;Parámetros!$B$13,J587,IF(K587&lt;Parámetros!$B$14,K587,IF(L587&lt;Parámetros!$B$15,L587,M587))))</f>
        <v>406</v>
      </c>
      <c r="R587" s="13" t="n">
        <f aca="false">IF(AND(ISNUMBER(O587),O587-P587&gt;=Q587),O587-P587,Q587)</f>
        <v>489</v>
      </c>
      <c r="S587" s="3" t="n">
        <f aca="false">IF(ISNUMBER(O587),R587/O587-1,"")</f>
        <v>-0.00204081632653064</v>
      </c>
      <c r="T587" s="13" t="n">
        <f aca="false">VLOOKUP(R587,Parámetros!$A$13:$C$16,3,TRUE())</f>
        <v>0</v>
      </c>
      <c r="U587" s="13" t="n">
        <f aca="false">IF(R587&gt;=Parámetros!$B$7,I587,0)</f>
        <v>75</v>
      </c>
      <c r="V587" s="13" t="n">
        <f aca="false">R587*(1-G587)-T587-U587</f>
        <v>345.54</v>
      </c>
      <c r="W587" s="13" t="n">
        <f aca="false">V587-F587</f>
        <v>71.48</v>
      </c>
      <c r="X587" s="2" t="s">
        <v>13501</v>
      </c>
      <c r="Y587" s="2"/>
      <c r="Z587" s="13" t="n">
        <v>579</v>
      </c>
      <c r="AA587" s="2" t="s">
        <v>13719</v>
      </c>
    </row>
    <row r="588" customFormat="false" ht="15" hidden="false" customHeight="false" outlineLevel="0" collapsed="false">
      <c r="A588" s="8" t="s">
        <v>7171</v>
      </c>
      <c r="B588" s="10" t="str">
        <f aca="false">'Layout Mercado Libre'!C588</f>
        <v>Hepa-Merz Granulado 3 g L-Ornitina L-Aspartato 30 Sobres</v>
      </c>
      <c r="C588" s="10" t="str">
        <f aca="false">IFERROR(LEFT('Layout Mercado Libre'!E588,FIND(" &gt; ",'Layout Mercado Libre'!E588)-1),"")</f>
        <v>Salud y Equipamiento Médico</v>
      </c>
      <c r="D588" s="12" t="n">
        <v>818.08</v>
      </c>
      <c r="E588" s="13" t="n">
        <f aca="false">Parámetros!$B$5</f>
        <v>4</v>
      </c>
      <c r="F588" s="13" t="n">
        <f aca="false">D588+E588</f>
        <v>822.08</v>
      </c>
      <c r="G588" s="3" t="n">
        <f aca="false">IF(C588="",Parámetros!$B$9,IFERROR(VLOOKUP(C588,Parámetros!$A$20:$B$23,2,FALSE()),Parámetros!$B$9))</f>
        <v>0.14</v>
      </c>
      <c r="H588" s="14" t="n">
        <v>0.39</v>
      </c>
      <c r="I588" s="12" t="n">
        <v>75</v>
      </c>
      <c r="J588" s="13" t="n">
        <f aca="false">ROUNDUP((F588+Parámetros!$C$13)/(1-G588),0)</f>
        <v>985</v>
      </c>
      <c r="K588" s="13" t="n">
        <f aca="false">ROUNDUP((F588+Parámetros!$C$14)/(1-G588),0)</f>
        <v>991</v>
      </c>
      <c r="L588" s="13" t="n">
        <f aca="false">ROUNDUP((F588+Parámetros!$C$15)/(1-G588),0)</f>
        <v>999</v>
      </c>
      <c r="M588" s="13" t="n">
        <f aca="false">MAX(ROUNDUP((F588+I588)/(1-G588),0),Parámetros!$B$7)</f>
        <v>1044</v>
      </c>
      <c r="N588" s="12" t="n">
        <v>1570.41</v>
      </c>
      <c r="O588" s="12" t="n">
        <v>1299</v>
      </c>
      <c r="P588" s="13" t="n">
        <f aca="false">Parámetros!$B$6</f>
        <v>1</v>
      </c>
      <c r="Q588" s="13" t="n">
        <f aca="false">IF(AND(ISNUMBER(O588),O588-P588&gt;=Parámetros!$B$7),M588,IF(J588&lt;Parámetros!$B$13,J588,IF(K588&lt;Parámetros!$B$14,K588,IF(L588&lt;Parámetros!$B$15,L588,M588))))</f>
        <v>1044</v>
      </c>
      <c r="R588" s="13" t="n">
        <f aca="false">IF(AND(ISNUMBER(O588),O588-P588&gt;=Q588),O588-P588,Q588)</f>
        <v>1298</v>
      </c>
      <c r="S588" s="3" t="n">
        <f aca="false">IF(ISNUMBER(O588),R588/O588-1,"")</f>
        <v>-0.000769822940723586</v>
      </c>
      <c r="T588" s="13" t="n">
        <f aca="false">VLOOKUP(R588,Parámetros!$A$13:$C$16,3,TRUE())</f>
        <v>0</v>
      </c>
      <c r="U588" s="13" t="n">
        <f aca="false">IF(R588&gt;=Parámetros!$B$7,I588,0)</f>
        <v>75</v>
      </c>
      <c r="V588" s="13" t="n">
        <f aca="false">R588*(1-G588)-T588-U588</f>
        <v>1041.28</v>
      </c>
      <c r="W588" s="13" t="n">
        <f aca="false">V588-F588</f>
        <v>219.2</v>
      </c>
      <c r="X588" s="2" t="s">
        <v>13546</v>
      </c>
      <c r="Y588" s="2"/>
      <c r="Z588" s="13" t="n">
        <v>1108</v>
      </c>
      <c r="AA588" s="2" t="s">
        <v>13507</v>
      </c>
    </row>
    <row r="589" customFormat="false" ht="15" hidden="false" customHeight="false" outlineLevel="0" collapsed="false">
      <c r="A589" s="8" t="s">
        <v>7184</v>
      </c>
      <c r="B589" s="10" t="str">
        <f aca="false">'Layout Mercado Libre'!C589</f>
        <v>Pañal para Adulto Tena Slip Nocturno Talla G 8 Piezas</v>
      </c>
      <c r="C589" s="10" t="str">
        <f aca="false">IFERROR(LEFT('Layout Mercado Libre'!E589,FIND(" &gt; ",'Layout Mercado Libre'!E589)-1),"")</f>
        <v>Salud y Equipamiento Médico</v>
      </c>
      <c r="D589" s="12" t="n">
        <v>127.925</v>
      </c>
      <c r="E589" s="13" t="n">
        <f aca="false">Parámetros!$B$5</f>
        <v>4</v>
      </c>
      <c r="F589" s="13" t="n">
        <f aca="false">D589+E589</f>
        <v>131.925</v>
      </c>
      <c r="G589" s="3" t="n">
        <f aca="false">IF(C589="",Parámetros!$B$9,IFERROR(VLOOKUP(C589,Parámetros!$A$20:$B$23,2,FALSE()),Parámetros!$B$9))</f>
        <v>0.14</v>
      </c>
      <c r="H589" s="14" t="n">
        <v>0.2</v>
      </c>
      <c r="I589" s="12" t="n">
        <v>75</v>
      </c>
      <c r="J589" s="13" t="n">
        <f aca="false">ROUNDUP((F589+Parámetros!$C$13)/(1-G589),0)</f>
        <v>183</v>
      </c>
      <c r="K589" s="13" t="n">
        <f aca="false">ROUNDUP((F589+Parámetros!$C$14)/(1-G589),0)</f>
        <v>189</v>
      </c>
      <c r="L589" s="13" t="n">
        <f aca="false">ROUNDUP((F589+Parámetros!$C$15)/(1-G589),0)</f>
        <v>197</v>
      </c>
      <c r="M589" s="13" t="n">
        <f aca="false">MAX(ROUNDUP((F589+I589)/(1-G589),0),Parámetros!$B$7)</f>
        <v>299</v>
      </c>
      <c r="N589" s="12" t="n">
        <v>282.7</v>
      </c>
      <c r="O589" s="12" t="n">
        <v>155.79</v>
      </c>
      <c r="P589" s="13" t="n">
        <f aca="false">Parámetros!$B$6</f>
        <v>1</v>
      </c>
      <c r="Q589" s="13" t="n">
        <f aca="false">IF(AND(ISNUMBER(O589),O589-P589&gt;=Parámetros!$B$7),M589,IF(J589&lt;Parámetros!$B$13,J589,IF(K589&lt;Parámetros!$B$14,K589,IF(L589&lt;Parámetros!$B$15,L589,M589))))</f>
        <v>197</v>
      </c>
      <c r="R589" s="13" t="n">
        <f aca="false">IF(AND(ISNUMBER(O589),O589-P589&gt;=Q589),O589-P589,Q589)</f>
        <v>197</v>
      </c>
      <c r="S589" s="3" t="n">
        <f aca="false">IF(ISNUMBER(O589),R589/O589-1,"")</f>
        <v>0.264522754990693</v>
      </c>
      <c r="T589" s="13" t="n">
        <f aca="false">VLOOKUP(R589,Parámetros!$A$13:$C$16,3,TRUE())</f>
        <v>37</v>
      </c>
      <c r="U589" s="13" t="n">
        <f aca="false">IF(R589&gt;=Parámetros!$B$7,I589,0)</f>
        <v>0</v>
      </c>
      <c r="V589" s="13" t="n">
        <f aca="false">R589*(1-G589)-T589-U589</f>
        <v>132.42</v>
      </c>
      <c r="W589" s="13" t="n">
        <f aca="false">V589-F589</f>
        <v>0.494999999999976</v>
      </c>
      <c r="X589" s="2" t="s">
        <v>13720</v>
      </c>
      <c r="Y589" s="2"/>
      <c r="Z589" s="13" t="n">
        <v>191.25</v>
      </c>
      <c r="AA589" s="2" t="s">
        <v>13519</v>
      </c>
    </row>
    <row r="590" customFormat="false" ht="15" hidden="false" customHeight="false" outlineLevel="0" collapsed="false">
      <c r="A590" s="8" t="s">
        <v>7194</v>
      </c>
      <c r="B590" s="10" t="str">
        <f aca="false">'Layout Mercado Libre'!C590</f>
        <v>Alcohol Etílico Dibar 96° 125 ml Caja con 48 Piezas</v>
      </c>
      <c r="C590" s="10" t="str">
        <f aca="false">IFERROR(LEFT('Layout Mercado Libre'!E590,FIND(" &gt; ",'Layout Mercado Libre'!E590)-1),"")</f>
        <v>Salud y Equipamiento Médico</v>
      </c>
      <c r="D590" s="12" t="n">
        <v>320.12</v>
      </c>
      <c r="E590" s="13" t="n">
        <f aca="false">Parámetros!$B$5</f>
        <v>4</v>
      </c>
      <c r="F590" s="13" t="n">
        <f aca="false">D590+E590</f>
        <v>324.12</v>
      </c>
      <c r="G590" s="3" t="n">
        <f aca="false">IF(C590="",Parámetros!$B$9,IFERROR(VLOOKUP(C590,Parámetros!$A$20:$B$23,2,FALSE()),Parámetros!$B$9))</f>
        <v>0.14</v>
      </c>
      <c r="H590" s="14" t="n">
        <v>7.29</v>
      </c>
      <c r="I590" s="12" t="n">
        <v>150</v>
      </c>
      <c r="J590" s="13" t="n">
        <f aca="false">ROUNDUP((F590+Parámetros!$C$13)/(1-G590),0)</f>
        <v>406</v>
      </c>
      <c r="K590" s="13" t="n">
        <f aca="false">ROUNDUP((F590+Parámetros!$C$14)/(1-G590),0)</f>
        <v>412</v>
      </c>
      <c r="L590" s="13" t="n">
        <f aca="false">ROUNDUP((F590+Parámetros!$C$15)/(1-G590),0)</f>
        <v>420</v>
      </c>
      <c r="M590" s="13" t="n">
        <f aca="false">MAX(ROUNDUP((F590+I590)/(1-G590),0),Parámetros!$B$7)</f>
        <v>552</v>
      </c>
      <c r="N590" s="12"/>
      <c r="O590" s="12"/>
      <c r="P590" s="13" t="n">
        <f aca="false">Parámetros!$B$6</f>
        <v>1</v>
      </c>
      <c r="Q590" s="13" t="n">
        <f aca="false">IF(AND(ISNUMBER(O590),O590-P590&gt;=Parámetros!$B$7),M590,IF(J590&lt;Parámetros!$B$13,J590,IF(K590&lt;Parámetros!$B$14,K590,IF(L590&lt;Parámetros!$B$15,L590,M590))))</f>
        <v>552</v>
      </c>
      <c r="R590" s="13" t="n">
        <f aca="false">IF(AND(ISNUMBER(O590),O590-P590&gt;=Q590),O590-P590,Q590)</f>
        <v>552</v>
      </c>
      <c r="S590" s="3" t="str">
        <f aca="false">IF(ISNUMBER(O590),R590/O590-1,"")</f>
        <v/>
      </c>
      <c r="T590" s="13" t="n">
        <f aca="false">VLOOKUP(R590,Parámetros!$A$13:$C$16,3,TRUE())</f>
        <v>0</v>
      </c>
      <c r="U590" s="13" t="n">
        <f aca="false">IF(R590&gt;=Parámetros!$B$7,I590,0)</f>
        <v>150</v>
      </c>
      <c r="V590" s="13" t="n">
        <f aca="false">R590*(1-G590)-T590-U590</f>
        <v>324.72</v>
      </c>
      <c r="W590" s="13" t="n">
        <f aca="false">V590-F590</f>
        <v>0.599999999999966</v>
      </c>
      <c r="X590" s="2" t="s">
        <v>13721</v>
      </c>
      <c r="Y590" s="2"/>
      <c r="Z590" s="13"/>
      <c r="AA590" s="2"/>
    </row>
    <row r="591" customFormat="false" ht="15" hidden="false" customHeight="false" outlineLevel="0" collapsed="false">
      <c r="A591" s="8" t="s">
        <v>7203</v>
      </c>
      <c r="B591" s="10" t="str">
        <f aca="false">'Layout Mercado Libre'!C591</f>
        <v>Pañal para Adulto Tena Slip Comfort Talla G 10 Piezas</v>
      </c>
      <c r="C591" s="10" t="str">
        <f aca="false">IFERROR(LEFT('Layout Mercado Libre'!E591,FIND(" &gt; ",'Layout Mercado Libre'!E591)-1),"")</f>
        <v>Salud y Equipamiento Médico</v>
      </c>
      <c r="D591" s="12" t="n">
        <v>106.1596</v>
      </c>
      <c r="E591" s="13" t="n">
        <f aca="false">Parámetros!$B$5</f>
        <v>4</v>
      </c>
      <c r="F591" s="13" t="n">
        <f aca="false">D591+E591</f>
        <v>110.1596</v>
      </c>
      <c r="G591" s="3" t="n">
        <f aca="false">IF(C591="",Parámetros!$B$9,IFERROR(VLOOKUP(C591,Parámetros!$A$20:$B$23,2,FALSE()),Parámetros!$B$9))</f>
        <v>0.14</v>
      </c>
      <c r="H591" s="14" t="n">
        <v>0.21</v>
      </c>
      <c r="I591" s="12" t="n">
        <v>75</v>
      </c>
      <c r="J591" s="13" t="n">
        <f aca="false">ROUNDUP((F591+Parámetros!$C$13)/(1-G591),0)</f>
        <v>158</v>
      </c>
      <c r="K591" s="13" t="n">
        <f aca="false">ROUNDUP((F591+Parámetros!$C$14)/(1-G591),0)</f>
        <v>163</v>
      </c>
      <c r="L591" s="13" t="n">
        <f aca="false">ROUNDUP((F591+Parámetros!$C$15)/(1-G591),0)</f>
        <v>172</v>
      </c>
      <c r="M591" s="13" t="n">
        <f aca="false">MAX(ROUNDUP((F591+I591)/(1-G591),0),Parámetros!$B$7)</f>
        <v>299</v>
      </c>
      <c r="N591" s="12" t="n">
        <v>256.63</v>
      </c>
      <c r="O591" s="12" t="n">
        <v>170</v>
      </c>
      <c r="P591" s="13" t="n">
        <f aca="false">Parámetros!$B$6</f>
        <v>1</v>
      </c>
      <c r="Q591" s="13" t="n">
        <f aca="false">IF(AND(ISNUMBER(O591),O591-P591&gt;=Parámetros!$B$7),M591,IF(J591&lt;Parámetros!$B$13,J591,IF(K591&lt;Parámetros!$B$14,K591,IF(L591&lt;Parámetros!$B$15,L591,M591))))</f>
        <v>172</v>
      </c>
      <c r="R591" s="13" t="n">
        <f aca="false">IF(AND(ISNUMBER(O591),O591-P591&gt;=Q591),O591-P591,Q591)</f>
        <v>172</v>
      </c>
      <c r="S591" s="3" t="n">
        <f aca="false">IF(ISNUMBER(O591),R591/O591-1,"")</f>
        <v>0.0117647058823529</v>
      </c>
      <c r="T591" s="13" t="n">
        <f aca="false">VLOOKUP(R591,Parámetros!$A$13:$C$16,3,TRUE())</f>
        <v>37</v>
      </c>
      <c r="U591" s="13" t="n">
        <f aca="false">IF(R591&gt;=Parámetros!$B$7,I591,0)</f>
        <v>0</v>
      </c>
      <c r="V591" s="13" t="n">
        <f aca="false">R591*(1-G591)-T591-U591</f>
        <v>110.92</v>
      </c>
      <c r="W591" s="13" t="n">
        <f aca="false">V591-F591</f>
        <v>0.76039999999999</v>
      </c>
      <c r="X591" s="2" t="s">
        <v>13587</v>
      </c>
      <c r="Y591" s="2"/>
      <c r="Z591" s="13" t="n">
        <v>172</v>
      </c>
      <c r="AA591" s="2" t="s">
        <v>13526</v>
      </c>
    </row>
    <row r="592" customFormat="false" ht="15" hidden="false" customHeight="false" outlineLevel="0" collapsed="false">
      <c r="A592" s="8" t="s">
        <v>7213</v>
      </c>
      <c r="B592" s="10" t="str">
        <f aca="false">'Layout Mercado Libre'!C592</f>
        <v>Ceftriaxona 1 g Solución Inyectable Bruluagsa</v>
      </c>
      <c r="C592" s="10" t="str">
        <f aca="false">IFERROR(LEFT('Layout Mercado Libre'!E592,FIND(" &gt; ",'Layout Mercado Libre'!E592)-1),"")</f>
        <v>Salud y Equipamiento Médico</v>
      </c>
      <c r="D592" s="12" t="n">
        <v>14.47</v>
      </c>
      <c r="E592" s="13" t="n">
        <f aca="false">Parámetros!$B$5</f>
        <v>4</v>
      </c>
      <c r="F592" s="13" t="n">
        <f aca="false">D592+E592</f>
        <v>18.47</v>
      </c>
      <c r="G592" s="3" t="n">
        <f aca="false">IF(C592="",Parámetros!$B$9,IFERROR(VLOOKUP(C592,Parámetros!$A$20:$B$23,2,FALSE()),Parámetros!$B$9))</f>
        <v>0.14</v>
      </c>
      <c r="H592" s="14" t="n">
        <v>0.05</v>
      </c>
      <c r="I592" s="12" t="n">
        <v>75</v>
      </c>
      <c r="J592" s="13" t="n">
        <f aca="false">ROUNDUP((F592+Parámetros!$C$13)/(1-G592),0)</f>
        <v>51</v>
      </c>
      <c r="K592" s="13" t="n">
        <f aca="false">ROUNDUP((F592+Parámetros!$C$14)/(1-G592),0)</f>
        <v>57</v>
      </c>
      <c r="L592" s="13" t="n">
        <f aca="false">ROUNDUP((F592+Parámetros!$C$15)/(1-G592),0)</f>
        <v>65</v>
      </c>
      <c r="M592" s="13" t="n">
        <f aca="false">MAX(ROUNDUP((F592+I592)/(1-G592),0),Parámetros!$B$7)</f>
        <v>299</v>
      </c>
      <c r="N592" s="12" t="n">
        <v>89.5</v>
      </c>
      <c r="O592" s="12" t="n">
        <v>90</v>
      </c>
      <c r="P592" s="13" t="n">
        <f aca="false">Parámetros!$B$6</f>
        <v>1</v>
      </c>
      <c r="Q592" s="13" t="n">
        <f aca="false">IF(AND(ISNUMBER(O592),O592-P592&gt;=Parámetros!$B$7),M592,IF(J592&lt;Parámetros!$B$13,J592,IF(K592&lt;Parámetros!$B$14,K592,IF(L592&lt;Parámetros!$B$15,L592,M592))))</f>
        <v>51</v>
      </c>
      <c r="R592" s="13" t="n">
        <f aca="false">IF(AND(ISNUMBER(O592),O592-P592&gt;=Q592),O592-P592,Q592)</f>
        <v>89</v>
      </c>
      <c r="S592" s="3" t="n">
        <f aca="false">IF(ISNUMBER(O592),R592/O592-1,"")</f>
        <v>-0.0111111111111111</v>
      </c>
      <c r="T592" s="13" t="n">
        <f aca="false">VLOOKUP(R592,Parámetros!$A$13:$C$16,3,TRUE())</f>
        <v>25</v>
      </c>
      <c r="U592" s="13" t="n">
        <f aca="false">IF(R592&gt;=Parámetros!$B$7,I592,0)</f>
        <v>0</v>
      </c>
      <c r="V592" s="13" t="n">
        <f aca="false">R592*(1-G592)-T592-U592</f>
        <v>51.54</v>
      </c>
      <c r="W592" s="13" t="n">
        <f aca="false">V592-F592</f>
        <v>33.07</v>
      </c>
      <c r="X592" s="2" t="s">
        <v>13592</v>
      </c>
      <c r="Y592" s="2"/>
      <c r="Z592" s="13"/>
      <c r="AA592" s="2"/>
    </row>
    <row r="593" customFormat="false" ht="15" hidden="false" customHeight="false" outlineLevel="0" collapsed="false">
      <c r="A593" s="8" t="s">
        <v>7230</v>
      </c>
      <c r="B593" s="10" t="str">
        <f aca="false">'Layout Mercado Libre'!C593</f>
        <v>Topron Nifuroxazida Suspensión 4.4 g/100 ml 120 ml</v>
      </c>
      <c r="C593" s="10" t="str">
        <f aca="false">IFERROR(LEFT('Layout Mercado Libre'!E593,FIND(" &gt; ",'Layout Mercado Libre'!E593)-1),"")</f>
        <v>Salud y Equipamiento Médico</v>
      </c>
      <c r="D593" s="12" t="n">
        <v>201.3</v>
      </c>
      <c r="E593" s="13" t="n">
        <f aca="false">Parámetros!$B$5</f>
        <v>4</v>
      </c>
      <c r="F593" s="13" t="n">
        <f aca="false">D593+E593</f>
        <v>205.3</v>
      </c>
      <c r="G593" s="3" t="n">
        <f aca="false">IF(C593="",Parámetros!$B$9,IFERROR(VLOOKUP(C593,Parámetros!$A$20:$B$23,2,FALSE()),Parámetros!$B$9))</f>
        <v>0.14</v>
      </c>
      <c r="H593" s="14" t="n">
        <v>0.19</v>
      </c>
      <c r="I593" s="12" t="n">
        <v>75</v>
      </c>
      <c r="J593" s="13" t="n">
        <f aca="false">ROUNDUP((F593+Parámetros!$C$13)/(1-G593),0)</f>
        <v>268</v>
      </c>
      <c r="K593" s="13" t="n">
        <f aca="false">ROUNDUP((F593+Parámetros!$C$14)/(1-G593),0)</f>
        <v>274</v>
      </c>
      <c r="L593" s="13" t="n">
        <f aca="false">ROUNDUP((F593+Parámetros!$C$15)/(1-G593),0)</f>
        <v>282</v>
      </c>
      <c r="M593" s="13" t="n">
        <f aca="false">MAX(ROUNDUP((F593+I593)/(1-G593),0),Parámetros!$B$7)</f>
        <v>326</v>
      </c>
      <c r="N593" s="12" t="n">
        <v>341.84</v>
      </c>
      <c r="O593" s="12" t="n">
        <v>389</v>
      </c>
      <c r="P593" s="13" t="n">
        <f aca="false">Parámetros!$B$6</f>
        <v>1</v>
      </c>
      <c r="Q593" s="13" t="n">
        <f aca="false">IF(AND(ISNUMBER(O593),O593-P593&gt;=Parámetros!$B$7),M593,IF(J593&lt;Parámetros!$B$13,J593,IF(K593&lt;Parámetros!$B$14,K593,IF(L593&lt;Parámetros!$B$15,L593,M593))))</f>
        <v>326</v>
      </c>
      <c r="R593" s="13" t="n">
        <f aca="false">IF(AND(ISNUMBER(O593),O593-P593&gt;=Q593),O593-P593,Q593)</f>
        <v>388</v>
      </c>
      <c r="S593" s="3" t="n">
        <f aca="false">IF(ISNUMBER(O593),R593/O593-1,"")</f>
        <v>-0.00257069408740362</v>
      </c>
      <c r="T593" s="13" t="n">
        <f aca="false">VLOOKUP(R593,Parámetros!$A$13:$C$16,3,TRUE())</f>
        <v>0</v>
      </c>
      <c r="U593" s="13" t="n">
        <f aca="false">IF(R593&gt;=Parámetros!$B$7,I593,0)</f>
        <v>75</v>
      </c>
      <c r="V593" s="13" t="n">
        <f aca="false">R593*(1-G593)-T593-U593</f>
        <v>258.68</v>
      </c>
      <c r="W593" s="13" t="n">
        <f aca="false">V593-F593</f>
        <v>53.38</v>
      </c>
      <c r="X593" s="2" t="s">
        <v>13511</v>
      </c>
      <c r="Y593" s="2"/>
      <c r="Z593" s="13" t="n">
        <v>233</v>
      </c>
      <c r="AA593" s="2" t="s">
        <v>13518</v>
      </c>
    </row>
    <row r="594" customFormat="false" ht="15" hidden="false" customHeight="false" outlineLevel="0" collapsed="false">
      <c r="A594" s="8" t="s">
        <v>7245</v>
      </c>
      <c r="B594" s="10" t="str">
        <f aca="false">'Layout Mercado Libre'!C594</f>
        <v>Histiacil Fam Infantil Jarabe Sabor Fresa 140 ml</v>
      </c>
      <c r="C594" s="10" t="str">
        <f aca="false">IFERROR(LEFT('Layout Mercado Libre'!E594,FIND(" &gt; ",'Layout Mercado Libre'!E594)-1),"")</f>
        <v>Salud y Equipamiento Médico</v>
      </c>
      <c r="D594" s="12" t="n">
        <v>122.26</v>
      </c>
      <c r="E594" s="13" t="n">
        <f aca="false">Parámetros!$B$5</f>
        <v>4</v>
      </c>
      <c r="F594" s="13" t="n">
        <f aca="false">D594+E594</f>
        <v>126.26</v>
      </c>
      <c r="G594" s="3" t="n">
        <f aca="false">IF(C594="",Parámetros!$B$9,IFERROR(VLOOKUP(C594,Parámetros!$A$20:$B$23,2,FALSE()),Parámetros!$B$9))</f>
        <v>0.14</v>
      </c>
      <c r="H594" s="14" t="n">
        <v>0.22</v>
      </c>
      <c r="I594" s="12" t="n">
        <v>75</v>
      </c>
      <c r="J594" s="13" t="n">
        <f aca="false">ROUNDUP((F594+Parámetros!$C$13)/(1-G594),0)</f>
        <v>176</v>
      </c>
      <c r="K594" s="13" t="n">
        <f aca="false">ROUNDUP((F594+Parámetros!$C$14)/(1-G594),0)</f>
        <v>182</v>
      </c>
      <c r="L594" s="13" t="n">
        <f aca="false">ROUNDUP((F594+Parámetros!$C$15)/(1-G594),0)</f>
        <v>190</v>
      </c>
      <c r="M594" s="13" t="n">
        <f aca="false">MAX(ROUNDUP((F594+I594)/(1-G594),0),Parámetros!$B$7)</f>
        <v>299</v>
      </c>
      <c r="N594" s="12" t="n">
        <v>263.08</v>
      </c>
      <c r="O594" s="12" t="n">
        <v>150.35</v>
      </c>
      <c r="P594" s="13" t="n">
        <f aca="false">Parámetros!$B$6</f>
        <v>1</v>
      </c>
      <c r="Q594" s="13" t="n">
        <f aca="false">IF(AND(ISNUMBER(O594),O594-P594&gt;=Parámetros!$B$7),M594,IF(J594&lt;Parámetros!$B$13,J594,IF(K594&lt;Parámetros!$B$14,K594,IF(L594&lt;Parámetros!$B$15,L594,M594))))</f>
        <v>190</v>
      </c>
      <c r="R594" s="13" t="n">
        <f aca="false">IF(AND(ISNUMBER(O594),O594-P594&gt;=Q594),O594-P594,Q594)</f>
        <v>190</v>
      </c>
      <c r="S594" s="3" t="n">
        <f aca="false">IF(ISNUMBER(O594),R594/O594-1,"")</f>
        <v>0.263717991353509</v>
      </c>
      <c r="T594" s="13" t="n">
        <f aca="false">VLOOKUP(R594,Parámetros!$A$13:$C$16,3,TRUE())</f>
        <v>37</v>
      </c>
      <c r="U594" s="13" t="n">
        <f aca="false">IF(R594&gt;=Parámetros!$B$7,I594,0)</f>
        <v>0</v>
      </c>
      <c r="V594" s="13" t="n">
        <f aca="false">R594*(1-G594)-T594-U594</f>
        <v>126.4</v>
      </c>
      <c r="W594" s="13" t="n">
        <f aca="false">V594-F594</f>
        <v>0.140000000000001</v>
      </c>
      <c r="X594" s="2" t="s">
        <v>13572</v>
      </c>
      <c r="Y594" s="2"/>
      <c r="Z594" s="13" t="n">
        <v>146</v>
      </c>
      <c r="AA594" s="2" t="s">
        <v>13507</v>
      </c>
    </row>
    <row r="595" customFormat="false" ht="15" hidden="false" customHeight="false" outlineLevel="0" collapsed="false">
      <c r="A595" s="8" t="s">
        <v>7261</v>
      </c>
      <c r="B595" s="10" t="str">
        <f aca="false">'Layout Mercado Libre'!C595</f>
        <v>Brillantina Palmolive Líquida con Aceite de Oliva 52 ml</v>
      </c>
      <c r="C595" s="10" t="str">
        <f aca="false">IFERROR(LEFT('Layout Mercado Libre'!E595,FIND(" &gt; ",'Layout Mercado Libre'!E595)-1),"")</f>
        <v>Belleza y Cuidado Personal</v>
      </c>
      <c r="D595" s="12" t="n">
        <v>27.61</v>
      </c>
      <c r="E595" s="13" t="n">
        <f aca="false">Parámetros!$B$5</f>
        <v>4</v>
      </c>
      <c r="F595" s="13" t="n">
        <f aca="false">D595+E595</f>
        <v>31.61</v>
      </c>
      <c r="G595" s="3" t="n">
        <f aca="false">IF(C595="",Parámetros!$B$9,IFERROR(VLOOKUP(C595,Parámetros!$A$20:$B$23,2,FALSE()),Parámetros!$B$9))</f>
        <v>0.14</v>
      </c>
      <c r="H595" s="14" t="n">
        <v>0.11</v>
      </c>
      <c r="I595" s="12" t="n">
        <v>75</v>
      </c>
      <c r="J595" s="13" t="n">
        <f aca="false">ROUNDUP((F595+Parámetros!$C$13)/(1-G595),0)</f>
        <v>66</v>
      </c>
      <c r="K595" s="13" t="n">
        <f aca="false">ROUNDUP((F595+Parámetros!$C$14)/(1-G595),0)</f>
        <v>72</v>
      </c>
      <c r="L595" s="13" t="n">
        <f aca="false">ROUNDUP((F595+Parámetros!$C$15)/(1-G595),0)</f>
        <v>80</v>
      </c>
      <c r="M595" s="13" t="n">
        <f aca="false">MAX(ROUNDUP((F595+I595)/(1-G595),0),Parámetros!$B$7)</f>
        <v>299</v>
      </c>
      <c r="N595" s="12" t="n">
        <v>86.78</v>
      </c>
      <c r="O595" s="12" t="n">
        <v>87.5</v>
      </c>
      <c r="P595" s="13" t="n">
        <f aca="false">Parámetros!$B$6</f>
        <v>1</v>
      </c>
      <c r="Q595" s="13" t="n">
        <f aca="false">IF(AND(ISNUMBER(O595),O595-P595&gt;=Parámetros!$B$7),M595,IF(J595&lt;Parámetros!$B$13,J595,IF(K595&lt;Parámetros!$B$14,K595,IF(L595&lt;Parámetros!$B$15,L595,M595))))</f>
        <v>66</v>
      </c>
      <c r="R595" s="13" t="n">
        <f aca="false">IF(AND(ISNUMBER(O595),O595-P595&gt;=Q595),O595-P595,Q595)</f>
        <v>86.5</v>
      </c>
      <c r="S595" s="3" t="n">
        <f aca="false">IF(ISNUMBER(O595),R595/O595-1,"")</f>
        <v>-0.0114285714285715</v>
      </c>
      <c r="T595" s="13" t="n">
        <f aca="false">VLOOKUP(R595,Parámetros!$A$13:$C$16,3,TRUE())</f>
        <v>25</v>
      </c>
      <c r="U595" s="13" t="n">
        <f aca="false">IF(R595&gt;=Parámetros!$B$7,I595,0)</f>
        <v>0</v>
      </c>
      <c r="V595" s="13" t="n">
        <f aca="false">R595*(1-G595)-T595-U595</f>
        <v>49.39</v>
      </c>
      <c r="W595" s="13" t="n">
        <f aca="false">V595-F595</f>
        <v>17.78</v>
      </c>
      <c r="X595" s="2" t="s">
        <v>13722</v>
      </c>
      <c r="Y595" s="2"/>
      <c r="Z595" s="13"/>
      <c r="AA595" s="2"/>
    </row>
    <row r="596" customFormat="false" ht="15" hidden="false" customHeight="false" outlineLevel="0" collapsed="false">
      <c r="A596" s="8" t="s">
        <v>7270</v>
      </c>
      <c r="B596" s="10" t="str">
        <f aca="false">'Layout Mercado Libre'!C596</f>
        <v>Pasta Lassar Andrómaco Óxido de Zinc 25% Tarro 30 g</v>
      </c>
      <c r="C596" s="10" t="str">
        <f aca="false">IFERROR(LEFT('Layout Mercado Libre'!E596,FIND(" &gt; ",'Layout Mercado Libre'!E596)-1),"")</f>
        <v>Salud y Equipamiento Médico</v>
      </c>
      <c r="D596" s="12" t="n">
        <v>22.5</v>
      </c>
      <c r="E596" s="13" t="n">
        <f aca="false">Parámetros!$B$5</f>
        <v>4</v>
      </c>
      <c r="F596" s="13" t="n">
        <f aca="false">D596+E596</f>
        <v>26.5</v>
      </c>
      <c r="G596" s="3" t="n">
        <f aca="false">IF(C596="",Parámetros!$B$9,IFERROR(VLOOKUP(C596,Parámetros!$A$20:$B$23,2,FALSE()),Parámetros!$B$9))</f>
        <v>0.14</v>
      </c>
      <c r="H596" s="14" t="n">
        <v>0.08</v>
      </c>
      <c r="I596" s="12" t="n">
        <v>75</v>
      </c>
      <c r="J596" s="13" t="n">
        <f aca="false">ROUNDUP((F596+Parámetros!$C$13)/(1-G596),0)</f>
        <v>60</v>
      </c>
      <c r="K596" s="13" t="n">
        <f aca="false">ROUNDUP((F596+Parámetros!$C$14)/(1-G596),0)</f>
        <v>66</v>
      </c>
      <c r="L596" s="13" t="n">
        <f aca="false">ROUNDUP((F596+Parámetros!$C$15)/(1-G596),0)</f>
        <v>74</v>
      </c>
      <c r="M596" s="13" t="n">
        <f aca="false">MAX(ROUNDUP((F596+I596)/(1-G596),0),Parámetros!$B$7)</f>
        <v>299</v>
      </c>
      <c r="N596" s="12" t="n">
        <v>108.5</v>
      </c>
      <c r="O596" s="12" t="n">
        <v>105</v>
      </c>
      <c r="P596" s="13" t="n">
        <f aca="false">Parámetros!$B$6</f>
        <v>1</v>
      </c>
      <c r="Q596" s="13" t="n">
        <f aca="false">IF(AND(ISNUMBER(O596),O596-P596&gt;=Parámetros!$B$7),M596,IF(J596&lt;Parámetros!$B$13,J596,IF(K596&lt;Parámetros!$B$14,K596,IF(L596&lt;Parámetros!$B$15,L596,M596))))</f>
        <v>60</v>
      </c>
      <c r="R596" s="13" t="n">
        <f aca="false">IF(AND(ISNUMBER(O596),O596-P596&gt;=Q596),O596-P596,Q596)</f>
        <v>104</v>
      </c>
      <c r="S596" s="3" t="n">
        <f aca="false">IF(ISNUMBER(O596),R596/O596-1,"")</f>
        <v>-0.00952380952380949</v>
      </c>
      <c r="T596" s="13" t="n">
        <f aca="false">VLOOKUP(R596,Parámetros!$A$13:$C$16,3,TRUE())</f>
        <v>30</v>
      </c>
      <c r="U596" s="13" t="n">
        <f aca="false">IF(R596&gt;=Parámetros!$B$7,I596,0)</f>
        <v>0</v>
      </c>
      <c r="V596" s="13" t="n">
        <f aca="false">R596*(1-G596)-T596-U596</f>
        <v>59.44</v>
      </c>
      <c r="W596" s="13" t="n">
        <f aca="false">V596-F596</f>
        <v>32.94</v>
      </c>
      <c r="X596" s="2" t="s">
        <v>13582</v>
      </c>
      <c r="Y596" s="2"/>
      <c r="Z596" s="13" t="n">
        <v>35.27</v>
      </c>
      <c r="AA596" s="2" t="s">
        <v>13523</v>
      </c>
    </row>
    <row r="597" customFormat="false" ht="15" hidden="false" customHeight="false" outlineLevel="0" collapsed="false">
      <c r="A597" s="8" t="s">
        <v>7283</v>
      </c>
      <c r="B597" s="10" t="str">
        <f aca="false">'Layout Mercado Libre'!C597</f>
        <v>Uroclasio NF Solución Citrato de Potasio 150 ml</v>
      </c>
      <c r="C597" s="10" t="str">
        <f aca="false">IFERROR(LEFT('Layout Mercado Libre'!E597,FIND(" &gt; ",'Layout Mercado Libre'!E597)-1),"")</f>
        <v>Salud y Equipamiento Médico</v>
      </c>
      <c r="D597" s="12" t="n">
        <v>441.44</v>
      </c>
      <c r="E597" s="13" t="n">
        <f aca="false">Parámetros!$B$5</f>
        <v>4</v>
      </c>
      <c r="F597" s="13" t="n">
        <f aca="false">D597+E597</f>
        <v>445.44</v>
      </c>
      <c r="G597" s="3" t="n">
        <f aca="false">IF(C597="",Parámetros!$B$9,IFERROR(VLOOKUP(C597,Parámetros!$A$20:$B$23,2,FALSE()),Parámetros!$B$9))</f>
        <v>0.14</v>
      </c>
      <c r="H597" s="14" t="n">
        <v>0.23</v>
      </c>
      <c r="I597" s="12" t="n">
        <v>75</v>
      </c>
      <c r="J597" s="13" t="n">
        <f aca="false">ROUNDUP((F597+Parámetros!$C$13)/(1-G597),0)</f>
        <v>548</v>
      </c>
      <c r="K597" s="13" t="n">
        <f aca="false">ROUNDUP((F597+Parámetros!$C$14)/(1-G597),0)</f>
        <v>553</v>
      </c>
      <c r="L597" s="13" t="n">
        <f aca="false">ROUNDUP((F597+Parámetros!$C$15)/(1-G597),0)</f>
        <v>561</v>
      </c>
      <c r="M597" s="13" t="n">
        <f aca="false">MAX(ROUNDUP((F597+I597)/(1-G597),0),Parámetros!$B$7)</f>
        <v>606</v>
      </c>
      <c r="N597" s="12" t="n">
        <v>827.07</v>
      </c>
      <c r="O597" s="12" t="n">
        <v>667.26</v>
      </c>
      <c r="P597" s="13" t="n">
        <f aca="false">Parámetros!$B$6</f>
        <v>1</v>
      </c>
      <c r="Q597" s="13" t="n">
        <f aca="false">IF(AND(ISNUMBER(O597),O597-P597&gt;=Parámetros!$B$7),M597,IF(J597&lt;Parámetros!$B$13,J597,IF(K597&lt;Parámetros!$B$14,K597,IF(L597&lt;Parámetros!$B$15,L597,M597))))</f>
        <v>606</v>
      </c>
      <c r="R597" s="13" t="n">
        <f aca="false">IF(AND(ISNUMBER(O597),O597-P597&gt;=Q597),O597-P597,Q597)</f>
        <v>666.26</v>
      </c>
      <c r="S597" s="3" t="n">
        <f aca="false">IF(ISNUMBER(O597),R597/O597-1,"")</f>
        <v>-0.00149866618709349</v>
      </c>
      <c r="T597" s="13" t="n">
        <f aca="false">VLOOKUP(R597,Parámetros!$A$13:$C$16,3,TRUE())</f>
        <v>0</v>
      </c>
      <c r="U597" s="13" t="n">
        <f aca="false">IF(R597&gt;=Parámetros!$B$7,I597,0)</f>
        <v>75</v>
      </c>
      <c r="V597" s="13" t="n">
        <f aca="false">R597*(1-G597)-T597-U597</f>
        <v>497.9836</v>
      </c>
      <c r="W597" s="13" t="n">
        <f aca="false">V597-F597</f>
        <v>52.5436</v>
      </c>
      <c r="X597" s="2" t="s">
        <v>13625</v>
      </c>
      <c r="Y597" s="2"/>
      <c r="Z597" s="13" t="n">
        <v>547.5</v>
      </c>
      <c r="AA597" s="2" t="s">
        <v>13520</v>
      </c>
    </row>
    <row r="598" customFormat="false" ht="15" hidden="false" customHeight="false" outlineLevel="0" collapsed="false">
      <c r="A598" s="8" t="s">
        <v>7296</v>
      </c>
      <c r="B598" s="10" t="str">
        <f aca="false">'Layout Mercado Libre'!C598</f>
        <v>Desodorante en Aerosol Stefano Royal Hombre 159 ml</v>
      </c>
      <c r="C598" s="10" t="str">
        <f aca="false">IFERROR(LEFT('Layout Mercado Libre'!E598,FIND(" &gt; ",'Layout Mercado Libre'!E598)-1),"")</f>
        <v>Belleza y Cuidado Personal</v>
      </c>
      <c r="D598" s="12" t="n">
        <v>52.74</v>
      </c>
      <c r="E598" s="13" t="n">
        <f aca="false">Parámetros!$B$5</f>
        <v>4</v>
      </c>
      <c r="F598" s="13" t="n">
        <f aca="false">D598+E598</f>
        <v>56.74</v>
      </c>
      <c r="G598" s="3" t="n">
        <f aca="false">IF(C598="",Parámetros!$B$9,IFERROR(VLOOKUP(C598,Parámetros!$A$20:$B$23,2,FALSE()),Parámetros!$B$9))</f>
        <v>0.14</v>
      </c>
      <c r="H598" s="14" t="n">
        <v>0.24</v>
      </c>
      <c r="I598" s="12" t="n">
        <v>75</v>
      </c>
      <c r="J598" s="13" t="n">
        <f aca="false">ROUNDUP((F598+Parámetros!$C$13)/(1-G598),0)</f>
        <v>96</v>
      </c>
      <c r="K598" s="13" t="n">
        <f aca="false">ROUNDUP((F598+Parámetros!$C$14)/(1-G598),0)</f>
        <v>101</v>
      </c>
      <c r="L598" s="13" t="n">
        <f aca="false">ROUNDUP((F598+Parámetros!$C$15)/(1-G598),0)</f>
        <v>109</v>
      </c>
      <c r="M598" s="13" t="n">
        <f aca="false">MAX(ROUNDUP((F598+I598)/(1-G598),0),Parámetros!$B$7)</f>
        <v>299</v>
      </c>
      <c r="N598" s="12"/>
      <c r="O598" s="12"/>
      <c r="P598" s="13" t="n">
        <f aca="false">Parámetros!$B$6</f>
        <v>1</v>
      </c>
      <c r="Q598" s="13" t="n">
        <f aca="false">IF(AND(ISNUMBER(O598),O598-P598&gt;=Parámetros!$B$7),M598,IF(J598&lt;Parámetros!$B$13,J598,IF(K598&lt;Parámetros!$B$14,K598,IF(L598&lt;Parámetros!$B$15,L598,M598))))</f>
        <v>96</v>
      </c>
      <c r="R598" s="13" t="n">
        <f aca="false">IF(AND(ISNUMBER(O598),O598-P598&gt;=Q598),O598-P598,Q598)</f>
        <v>96</v>
      </c>
      <c r="S598" s="3" t="str">
        <f aca="false">IF(ISNUMBER(O598),R598/O598-1,"")</f>
        <v/>
      </c>
      <c r="T598" s="13" t="n">
        <f aca="false">VLOOKUP(R598,Parámetros!$A$13:$C$16,3,TRUE())</f>
        <v>25</v>
      </c>
      <c r="U598" s="13" t="n">
        <f aca="false">IF(R598&gt;=Parámetros!$B$7,I598,0)</f>
        <v>0</v>
      </c>
      <c r="V598" s="13" t="n">
        <f aca="false">R598*(1-G598)-T598-U598</f>
        <v>57.56</v>
      </c>
      <c r="W598" s="13" t="n">
        <f aca="false">V598-F598</f>
        <v>0.82</v>
      </c>
      <c r="X598" s="2" t="s">
        <v>13723</v>
      </c>
      <c r="Y598" s="2"/>
      <c r="Z598" s="13" t="n">
        <v>65</v>
      </c>
      <c r="AA598" s="2" t="s">
        <v>13515</v>
      </c>
    </row>
    <row r="599" customFormat="false" ht="15" hidden="false" customHeight="false" outlineLevel="0" collapsed="false">
      <c r="A599" s="8" t="s">
        <v>7309</v>
      </c>
      <c r="B599" s="10" t="str">
        <f aca="false">'Layout Mercado Libre'!C599</f>
        <v>Troferit Flow Dropropizina/Ambroxol 30 mg/30 mg 15 Tabletas</v>
      </c>
      <c r="C599" s="10" t="str">
        <f aca="false">IFERROR(LEFT('Layout Mercado Libre'!E599,FIND(" &gt; ",'Layout Mercado Libre'!E599)-1),"")</f>
        <v>Salud y Equipamiento Médico</v>
      </c>
      <c r="D599" s="12" t="n">
        <v>202.83</v>
      </c>
      <c r="E599" s="13" t="n">
        <f aca="false">Parámetros!$B$5</f>
        <v>4</v>
      </c>
      <c r="F599" s="13" t="n">
        <f aca="false">D599+E599</f>
        <v>206.83</v>
      </c>
      <c r="G599" s="3" t="n">
        <f aca="false">IF(C599="",Parámetros!$B$9,IFERROR(VLOOKUP(C599,Parámetros!$A$20:$B$23,2,FALSE()),Parámetros!$B$9))</f>
        <v>0.14</v>
      </c>
      <c r="H599" s="14" t="n">
        <v>0.15</v>
      </c>
      <c r="I599" s="12" t="n">
        <v>75</v>
      </c>
      <c r="J599" s="13" t="n">
        <f aca="false">ROUNDUP((F599+Parámetros!$C$13)/(1-G599),0)</f>
        <v>270</v>
      </c>
      <c r="K599" s="13" t="n">
        <f aca="false">ROUNDUP((F599+Parámetros!$C$14)/(1-G599),0)</f>
        <v>276</v>
      </c>
      <c r="L599" s="13" t="n">
        <f aca="false">ROUNDUP((F599+Parámetros!$C$15)/(1-G599),0)</f>
        <v>284</v>
      </c>
      <c r="M599" s="13" t="n">
        <f aca="false">MAX(ROUNDUP((F599+I599)/(1-G599),0),Parámetros!$B$7)</f>
        <v>328</v>
      </c>
      <c r="N599" s="12" t="n">
        <v>349.7</v>
      </c>
      <c r="O599" s="12" t="n">
        <v>244.02</v>
      </c>
      <c r="P599" s="13" t="n">
        <f aca="false">Parámetros!$B$6</f>
        <v>1</v>
      </c>
      <c r="Q599" s="13" t="n">
        <f aca="false">IF(AND(ISNUMBER(O599),O599-P599&gt;=Parámetros!$B$7),M599,IF(J599&lt;Parámetros!$B$13,J599,IF(K599&lt;Parámetros!$B$14,K599,IF(L599&lt;Parámetros!$B$15,L599,M599))))</f>
        <v>284</v>
      </c>
      <c r="R599" s="13" t="n">
        <f aca="false">IF(AND(ISNUMBER(O599),O599-P599&gt;=Q599),O599-P599,Q599)</f>
        <v>284</v>
      </c>
      <c r="S599" s="3" t="n">
        <f aca="false">IF(ISNUMBER(O599),R599/O599-1,"")</f>
        <v>0.163839029587739</v>
      </c>
      <c r="T599" s="13" t="n">
        <f aca="false">VLOOKUP(R599,Parámetros!$A$13:$C$16,3,TRUE())</f>
        <v>37</v>
      </c>
      <c r="U599" s="13" t="n">
        <f aca="false">IF(R599&gt;=Parámetros!$B$7,I599,0)</f>
        <v>0</v>
      </c>
      <c r="V599" s="13" t="n">
        <f aca="false">R599*(1-G599)-T599-U599</f>
        <v>207.24</v>
      </c>
      <c r="W599" s="13" t="n">
        <f aca="false">V599-F599</f>
        <v>0.409999999999997</v>
      </c>
      <c r="X599" s="2" t="s">
        <v>13535</v>
      </c>
      <c r="Y599" s="2"/>
      <c r="Z599" s="13" t="n">
        <v>230</v>
      </c>
      <c r="AA599" s="2" t="s">
        <v>13518</v>
      </c>
    </row>
    <row r="600" customFormat="false" ht="15" hidden="false" customHeight="false" outlineLevel="0" collapsed="false">
      <c r="A600" s="8" t="s">
        <v>7324</v>
      </c>
      <c r="B600" s="10" t="str">
        <f aca="false">'Layout Mercado Libre'!C600</f>
        <v>Flausiver Diosmina/Hesperidina 450 mg/50 mg 20 Tabletas</v>
      </c>
      <c r="C600" s="10" t="str">
        <f aca="false">IFERROR(LEFT('Layout Mercado Libre'!E600,FIND(" &gt; ",'Layout Mercado Libre'!E600)-1),"")</f>
        <v>Salud y Equipamiento Médico</v>
      </c>
      <c r="D600" s="12" t="n">
        <v>69.75</v>
      </c>
      <c r="E600" s="13" t="n">
        <f aca="false">Parámetros!$B$5</f>
        <v>4</v>
      </c>
      <c r="F600" s="13" t="n">
        <f aca="false">D600+E600</f>
        <v>73.75</v>
      </c>
      <c r="G600" s="3" t="n">
        <f aca="false">IF(C600="",Parámetros!$B$9,IFERROR(VLOOKUP(C600,Parámetros!$A$20:$B$23,2,FALSE()),Parámetros!$B$9))</f>
        <v>0.14</v>
      </c>
      <c r="H600" s="14" t="n">
        <v>0.17</v>
      </c>
      <c r="I600" s="12" t="n">
        <v>75</v>
      </c>
      <c r="J600" s="13" t="n">
        <f aca="false">ROUNDUP((F600+Parámetros!$C$13)/(1-G600),0)</f>
        <v>115</v>
      </c>
      <c r="K600" s="13" t="n">
        <f aca="false">ROUNDUP((F600+Parámetros!$C$14)/(1-G600),0)</f>
        <v>121</v>
      </c>
      <c r="L600" s="13" t="n">
        <f aca="false">ROUNDUP((F600+Parámetros!$C$15)/(1-G600),0)</f>
        <v>129</v>
      </c>
      <c r="M600" s="13" t="n">
        <f aca="false">MAX(ROUNDUP((F600+I600)/(1-G600),0),Parámetros!$B$7)</f>
        <v>299</v>
      </c>
      <c r="N600" s="12" t="n">
        <v>168</v>
      </c>
      <c r="O600" s="12" t="n">
        <v>149</v>
      </c>
      <c r="P600" s="13" t="n">
        <f aca="false">Parámetros!$B$6</f>
        <v>1</v>
      </c>
      <c r="Q600" s="13" t="n">
        <f aca="false">IF(AND(ISNUMBER(O600),O600-P600&gt;=Parámetros!$B$7),M600,IF(J600&lt;Parámetros!$B$13,J600,IF(K600&lt;Parámetros!$B$14,K600,IF(L600&lt;Parámetros!$B$15,L600,M600))))</f>
        <v>121</v>
      </c>
      <c r="R600" s="13" t="n">
        <f aca="false">IF(AND(ISNUMBER(O600),O600-P600&gt;=Q600),O600-P600,Q600)</f>
        <v>148</v>
      </c>
      <c r="S600" s="3" t="n">
        <f aca="false">IF(ISNUMBER(O600),R600/O600-1,"")</f>
        <v>-0.00671140939597315</v>
      </c>
      <c r="T600" s="13" t="n">
        <f aca="false">VLOOKUP(R600,Parámetros!$A$13:$C$16,3,TRUE())</f>
        <v>30</v>
      </c>
      <c r="U600" s="13" t="n">
        <f aca="false">IF(R600&gt;=Parámetros!$B$7,I600,0)</f>
        <v>0</v>
      </c>
      <c r="V600" s="13" t="n">
        <f aca="false">R600*(1-G600)-T600-U600</f>
        <v>97.28</v>
      </c>
      <c r="W600" s="13" t="n">
        <f aca="false">V600-F600</f>
        <v>23.53</v>
      </c>
      <c r="X600" s="2" t="s">
        <v>13521</v>
      </c>
      <c r="Y600" s="2"/>
      <c r="Z600" s="13"/>
      <c r="AA600" s="2"/>
    </row>
    <row r="601" customFormat="false" ht="15" hidden="false" customHeight="false" outlineLevel="0" collapsed="false">
      <c r="A601" s="8" t="s">
        <v>7337</v>
      </c>
      <c r="B601" s="10" t="str">
        <f aca="false">'Layout Mercado Libre'!C601</f>
        <v>Desodorante en Aerosol Axe Fusion Men 150 ml</v>
      </c>
      <c r="C601" s="10" t="str">
        <f aca="false">IFERROR(LEFT('Layout Mercado Libre'!E601,FIND(" &gt; ",'Layout Mercado Libre'!E601)-1),"")</f>
        <v>Belleza y Cuidado Personal</v>
      </c>
      <c r="D601" s="12" t="n">
        <v>39.51</v>
      </c>
      <c r="E601" s="13" t="n">
        <f aca="false">Parámetros!$B$5</f>
        <v>4</v>
      </c>
      <c r="F601" s="13" t="n">
        <f aca="false">D601+E601</f>
        <v>43.51</v>
      </c>
      <c r="G601" s="3" t="n">
        <f aca="false">IF(C601="",Parámetros!$B$9,IFERROR(VLOOKUP(C601,Parámetros!$A$20:$B$23,2,FALSE()),Parámetros!$B$9))</f>
        <v>0.14</v>
      </c>
      <c r="H601" s="14" t="n">
        <v>0.23</v>
      </c>
      <c r="I601" s="12" t="n">
        <v>75</v>
      </c>
      <c r="J601" s="13" t="n">
        <f aca="false">ROUNDUP((F601+Parámetros!$C$13)/(1-G601),0)</f>
        <v>80</v>
      </c>
      <c r="K601" s="13" t="n">
        <f aca="false">ROUNDUP((F601+Parámetros!$C$14)/(1-G601),0)</f>
        <v>86</v>
      </c>
      <c r="L601" s="13" t="n">
        <f aca="false">ROUNDUP((F601+Parámetros!$C$15)/(1-G601),0)</f>
        <v>94</v>
      </c>
      <c r="M601" s="13" t="n">
        <f aca="false">MAX(ROUNDUP((F601+I601)/(1-G601),0),Parámetros!$B$7)</f>
        <v>299</v>
      </c>
      <c r="N601" s="12"/>
      <c r="O601" s="12"/>
      <c r="P601" s="13" t="n">
        <f aca="false">Parámetros!$B$6</f>
        <v>1</v>
      </c>
      <c r="Q601" s="13" t="n">
        <f aca="false">IF(AND(ISNUMBER(O601),O601-P601&gt;=Parámetros!$B$7),M601,IF(J601&lt;Parámetros!$B$13,J601,IF(K601&lt;Parámetros!$B$14,K601,IF(L601&lt;Parámetros!$B$15,L601,M601))))</f>
        <v>80</v>
      </c>
      <c r="R601" s="13" t="n">
        <f aca="false">IF(AND(ISNUMBER(O601),O601-P601&gt;=Q601),O601-P601,Q601)</f>
        <v>80</v>
      </c>
      <c r="S601" s="3" t="str">
        <f aca="false">IF(ISNUMBER(O601),R601/O601-1,"")</f>
        <v/>
      </c>
      <c r="T601" s="13" t="n">
        <f aca="false">VLOOKUP(R601,Parámetros!$A$13:$C$16,3,TRUE())</f>
        <v>25</v>
      </c>
      <c r="U601" s="13" t="n">
        <f aca="false">IF(R601&gt;=Parámetros!$B$7,I601,0)</f>
        <v>0</v>
      </c>
      <c r="V601" s="13" t="n">
        <f aca="false">R601*(1-G601)-T601-U601</f>
        <v>43.8</v>
      </c>
      <c r="W601" s="13" t="n">
        <f aca="false">V601-F601</f>
        <v>0.289999999999999</v>
      </c>
      <c r="X601" s="2" t="s">
        <v>13625</v>
      </c>
      <c r="Y601" s="2"/>
      <c r="Z601" s="13" t="n">
        <v>79.5</v>
      </c>
      <c r="AA601" s="2" t="s">
        <v>13518</v>
      </c>
    </row>
    <row r="602" customFormat="false" ht="15" hidden="false" customHeight="false" outlineLevel="0" collapsed="false">
      <c r="A602" s="8" t="s">
        <v>7348</v>
      </c>
      <c r="B602" s="10" t="str">
        <f aca="false">'Layout Mercado Libre'!C602</f>
        <v>Condones Prudence Clásico Lubricados Vitrolero 100 Piezas</v>
      </c>
      <c r="C602" s="10" t="str">
        <f aca="false">IFERROR(LEFT('Layout Mercado Libre'!E602,FIND(" &gt; ",'Layout Mercado Libre'!E602)-1),"")</f>
        <v>Salud y Equipamiento Médico</v>
      </c>
      <c r="D602" s="12" t="n">
        <v>519.78</v>
      </c>
      <c r="E602" s="13" t="n">
        <f aca="false">Parámetros!$B$5</f>
        <v>4</v>
      </c>
      <c r="F602" s="13" t="n">
        <f aca="false">D602+E602</f>
        <v>523.78</v>
      </c>
      <c r="G602" s="3" t="n">
        <f aca="false">IF(C602="",Parámetros!$B$9,IFERROR(VLOOKUP(C602,Parámetros!$A$20:$B$23,2,FALSE()),Parámetros!$B$9))</f>
        <v>0.14</v>
      </c>
      <c r="H602" s="14" t="n">
        <v>0.8</v>
      </c>
      <c r="I602" s="12" t="n">
        <v>90</v>
      </c>
      <c r="J602" s="13" t="n">
        <f aca="false">ROUNDUP((F602+Parámetros!$C$13)/(1-G602),0)</f>
        <v>639</v>
      </c>
      <c r="K602" s="13" t="n">
        <f aca="false">ROUNDUP((F602+Parámetros!$C$14)/(1-G602),0)</f>
        <v>644</v>
      </c>
      <c r="L602" s="13" t="n">
        <f aca="false">ROUNDUP((F602+Parámetros!$C$15)/(1-G602),0)</f>
        <v>653</v>
      </c>
      <c r="M602" s="13" t="n">
        <f aca="false">MAX(ROUNDUP((F602+I602)/(1-G602),0),Parámetros!$B$7)</f>
        <v>714</v>
      </c>
      <c r="N602" s="12" t="n">
        <v>989.29</v>
      </c>
      <c r="O602" s="12" t="n">
        <v>735</v>
      </c>
      <c r="P602" s="13" t="n">
        <f aca="false">Parámetros!$B$6</f>
        <v>1</v>
      </c>
      <c r="Q602" s="13" t="n">
        <f aca="false">IF(AND(ISNUMBER(O602),O602-P602&gt;=Parámetros!$B$7),M602,IF(J602&lt;Parámetros!$B$13,J602,IF(K602&lt;Parámetros!$B$14,K602,IF(L602&lt;Parámetros!$B$15,L602,M602))))</f>
        <v>714</v>
      </c>
      <c r="R602" s="13" t="n">
        <f aca="false">IF(AND(ISNUMBER(O602),O602-P602&gt;=Q602),O602-P602,Q602)</f>
        <v>734</v>
      </c>
      <c r="S602" s="3" t="n">
        <f aca="false">IF(ISNUMBER(O602),R602/O602-1,"")</f>
        <v>-0.00136054421768705</v>
      </c>
      <c r="T602" s="13" t="n">
        <f aca="false">VLOOKUP(R602,Parámetros!$A$13:$C$16,3,TRUE())</f>
        <v>0</v>
      </c>
      <c r="U602" s="13" t="n">
        <f aca="false">IF(R602&gt;=Parámetros!$B$7,I602,0)</f>
        <v>90</v>
      </c>
      <c r="V602" s="13" t="n">
        <f aca="false">R602*(1-G602)-T602-U602</f>
        <v>541.24</v>
      </c>
      <c r="W602" s="13" t="n">
        <f aca="false">V602-F602</f>
        <v>17.46</v>
      </c>
      <c r="X602" s="2" t="s">
        <v>13724</v>
      </c>
      <c r="Y602" s="2"/>
      <c r="Z602" s="13"/>
      <c r="AA602" s="2"/>
    </row>
    <row r="603" customFormat="false" ht="15" hidden="false" customHeight="false" outlineLevel="0" collapsed="false">
      <c r="A603" s="8" t="s">
        <v>7361</v>
      </c>
      <c r="B603" s="10" t="str">
        <f aca="false">'Layout Mercado Libre'!C603</f>
        <v>Evipress Lercanidipino 10 mg 30 Tabletas</v>
      </c>
      <c r="C603" s="10" t="str">
        <f aca="false">IFERROR(LEFT('Layout Mercado Libre'!E603,FIND(" &gt; ",'Layout Mercado Libre'!E603)-1),"")</f>
        <v>Salud y Equipamiento Médico</v>
      </c>
      <c r="D603" s="12" t="n">
        <v>1073.6</v>
      </c>
      <c r="E603" s="13" t="n">
        <f aca="false">Parámetros!$B$5</f>
        <v>4</v>
      </c>
      <c r="F603" s="13" t="n">
        <f aca="false">D603+E603</f>
        <v>1077.6</v>
      </c>
      <c r="G603" s="3" t="n">
        <f aca="false">IF(C603="",Parámetros!$B$9,IFERROR(VLOOKUP(C603,Parámetros!$A$20:$B$23,2,FALSE()),Parámetros!$B$9))</f>
        <v>0.14</v>
      </c>
      <c r="H603" s="14" t="n">
        <v>0.19</v>
      </c>
      <c r="I603" s="12" t="n">
        <v>75</v>
      </c>
      <c r="J603" s="13" t="n">
        <f aca="false">ROUNDUP((F603+Parámetros!$C$13)/(1-G603),0)</f>
        <v>1283</v>
      </c>
      <c r="K603" s="13" t="n">
        <f aca="false">ROUNDUP((F603+Parámetros!$C$14)/(1-G603),0)</f>
        <v>1288</v>
      </c>
      <c r="L603" s="13" t="n">
        <f aca="false">ROUNDUP((F603+Parámetros!$C$15)/(1-G603),0)</f>
        <v>1297</v>
      </c>
      <c r="M603" s="13" t="n">
        <f aca="false">MAX(ROUNDUP((F603+I603)/(1-G603),0),Parámetros!$B$7)</f>
        <v>1341</v>
      </c>
      <c r="N603" s="12" t="n">
        <v>1759.39</v>
      </c>
      <c r="O603" s="12" t="n">
        <v>1630.41</v>
      </c>
      <c r="P603" s="13" t="n">
        <f aca="false">Parámetros!$B$6</f>
        <v>1</v>
      </c>
      <c r="Q603" s="13" t="n">
        <f aca="false">IF(AND(ISNUMBER(O603),O603-P603&gt;=Parámetros!$B$7),M603,IF(J603&lt;Parámetros!$B$13,J603,IF(K603&lt;Parámetros!$B$14,K603,IF(L603&lt;Parámetros!$B$15,L603,M603))))</f>
        <v>1341</v>
      </c>
      <c r="R603" s="13" t="n">
        <f aca="false">IF(AND(ISNUMBER(O603),O603-P603&gt;=Q603),O603-P603,Q603)</f>
        <v>1629.41</v>
      </c>
      <c r="S603" s="3" t="n">
        <f aca="false">IF(ISNUMBER(O603),R603/O603-1,"")</f>
        <v>-0.000613342656141658</v>
      </c>
      <c r="T603" s="13" t="n">
        <f aca="false">VLOOKUP(R603,Parámetros!$A$13:$C$16,3,TRUE())</f>
        <v>0</v>
      </c>
      <c r="U603" s="13" t="n">
        <f aca="false">IF(R603&gt;=Parámetros!$B$7,I603,0)</f>
        <v>75</v>
      </c>
      <c r="V603" s="13" t="n">
        <f aca="false">R603*(1-G603)-T603-U603</f>
        <v>1326.2926</v>
      </c>
      <c r="W603" s="13" t="n">
        <f aca="false">V603-F603</f>
        <v>248.6926</v>
      </c>
      <c r="X603" s="2" t="s">
        <v>13501</v>
      </c>
      <c r="Y603" s="2"/>
      <c r="Z603" s="13" t="n">
        <v>1275.5</v>
      </c>
      <c r="AA603" s="2" t="s">
        <v>13518</v>
      </c>
    </row>
    <row r="604" customFormat="false" ht="15" hidden="false" customHeight="false" outlineLevel="0" collapsed="false">
      <c r="A604" s="8" t="s">
        <v>7371</v>
      </c>
      <c r="B604" s="10" t="str">
        <f aca="false">'Layout Mercado Libre'!C604</f>
        <v>BioGaia Protectis Probiótico en Gotas 5 ml</v>
      </c>
      <c r="C604" s="10" t="str">
        <f aca="false">IFERROR(LEFT('Layout Mercado Libre'!E604,FIND(" &gt; ",'Layout Mercado Libre'!E604)-1),"")</f>
        <v>Salud y Equipamiento Médico</v>
      </c>
      <c r="D604" s="12" t="n">
        <v>304.13</v>
      </c>
      <c r="E604" s="13" t="n">
        <f aca="false">Parámetros!$B$5</f>
        <v>4</v>
      </c>
      <c r="F604" s="13" t="n">
        <f aca="false">D604+E604</f>
        <v>308.13</v>
      </c>
      <c r="G604" s="3" t="n">
        <f aca="false">IF(C604="",Parámetros!$B$9,IFERROR(VLOOKUP(C604,Parámetros!$A$20:$B$23,2,FALSE()),Parámetros!$B$9))</f>
        <v>0.14</v>
      </c>
      <c r="H604" s="14" t="n">
        <v>0.06</v>
      </c>
      <c r="I604" s="12" t="n">
        <v>75</v>
      </c>
      <c r="J604" s="13" t="n">
        <f aca="false">ROUNDUP((F604+Parámetros!$C$13)/(1-G604),0)</f>
        <v>388</v>
      </c>
      <c r="K604" s="13" t="n">
        <f aca="false">ROUNDUP((F604+Parámetros!$C$14)/(1-G604),0)</f>
        <v>394</v>
      </c>
      <c r="L604" s="13" t="n">
        <f aca="false">ROUNDUP((F604+Parámetros!$C$15)/(1-G604),0)</f>
        <v>402</v>
      </c>
      <c r="M604" s="13" t="n">
        <f aca="false">MAX(ROUNDUP((F604+I604)/(1-G604),0),Parámetros!$B$7)</f>
        <v>446</v>
      </c>
      <c r="N604" s="12" t="n">
        <v>819.66</v>
      </c>
      <c r="O604" s="12" t="n">
        <v>755</v>
      </c>
      <c r="P604" s="13" t="n">
        <f aca="false">Parámetros!$B$6</f>
        <v>1</v>
      </c>
      <c r="Q604" s="13" t="n">
        <f aca="false">IF(AND(ISNUMBER(O604),O604-P604&gt;=Parámetros!$B$7),M604,IF(J604&lt;Parámetros!$B$13,J604,IF(K604&lt;Parámetros!$B$14,K604,IF(L604&lt;Parámetros!$B$15,L604,M604))))</f>
        <v>446</v>
      </c>
      <c r="R604" s="13" t="n">
        <f aca="false">IF(AND(ISNUMBER(O604),O604-P604&gt;=Q604),O604-P604,Q604)</f>
        <v>754</v>
      </c>
      <c r="S604" s="3" t="n">
        <f aca="false">IF(ISNUMBER(O604),R604/O604-1,"")</f>
        <v>-0.00132450331125833</v>
      </c>
      <c r="T604" s="13" t="n">
        <f aca="false">VLOOKUP(R604,Parámetros!$A$13:$C$16,3,TRUE())</f>
        <v>0</v>
      </c>
      <c r="U604" s="13" t="n">
        <f aca="false">IF(R604&gt;=Parámetros!$B$7,I604,0)</f>
        <v>75</v>
      </c>
      <c r="V604" s="13" t="n">
        <f aca="false">R604*(1-G604)-T604-U604</f>
        <v>573.44</v>
      </c>
      <c r="W604" s="13" t="n">
        <f aca="false">V604-F604</f>
        <v>265.31</v>
      </c>
      <c r="X604" s="2" t="s">
        <v>13542</v>
      </c>
      <c r="Y604" s="2"/>
      <c r="Z604" s="13" t="n">
        <v>373.25</v>
      </c>
      <c r="AA604" s="2" t="s">
        <v>13518</v>
      </c>
    </row>
    <row r="605" customFormat="false" ht="15" hidden="false" customHeight="false" outlineLevel="0" collapsed="false">
      <c r="A605" s="8" t="s">
        <v>7385</v>
      </c>
      <c r="B605" s="10" t="str">
        <f aca="false">'Layout Mercado Libre'!C605</f>
        <v>Ciprolisina Solución Oral 220 ml Ciproheptadina</v>
      </c>
      <c r="C605" s="10" t="str">
        <f aca="false">IFERROR(LEFT('Layout Mercado Libre'!E605,FIND(" &gt; ",'Layout Mercado Libre'!E605)-1),"")</f>
        <v>Salud y Equipamiento Médico</v>
      </c>
      <c r="D605" s="12" t="n">
        <v>367.73</v>
      </c>
      <c r="E605" s="13" t="n">
        <f aca="false">Parámetros!$B$5</f>
        <v>4</v>
      </c>
      <c r="F605" s="13" t="n">
        <f aca="false">D605+E605</f>
        <v>371.73</v>
      </c>
      <c r="G605" s="3" t="n">
        <f aca="false">IF(C605="",Parámetros!$B$9,IFERROR(VLOOKUP(C605,Parámetros!$A$20:$B$23,2,FALSE()),Parámetros!$B$9))</f>
        <v>0.14</v>
      </c>
      <c r="H605" s="14" t="n">
        <v>0.32</v>
      </c>
      <c r="I605" s="12" t="n">
        <v>75</v>
      </c>
      <c r="J605" s="13" t="n">
        <f aca="false">ROUNDUP((F605+Parámetros!$C$13)/(1-G605),0)</f>
        <v>462</v>
      </c>
      <c r="K605" s="13" t="n">
        <f aca="false">ROUNDUP((F605+Parámetros!$C$14)/(1-G605),0)</f>
        <v>468</v>
      </c>
      <c r="L605" s="13" t="n">
        <f aca="false">ROUNDUP((F605+Parámetros!$C$15)/(1-G605),0)</f>
        <v>476</v>
      </c>
      <c r="M605" s="13" t="n">
        <f aca="false">MAX(ROUNDUP((F605+I605)/(1-G605),0),Parámetros!$B$7)</f>
        <v>520</v>
      </c>
      <c r="N605" s="12" t="n">
        <v>618.76</v>
      </c>
      <c r="O605" s="12" t="n">
        <v>547.02</v>
      </c>
      <c r="P605" s="13" t="n">
        <f aca="false">Parámetros!$B$6</f>
        <v>1</v>
      </c>
      <c r="Q605" s="13" t="n">
        <f aca="false">IF(AND(ISNUMBER(O605),O605-P605&gt;=Parámetros!$B$7),M605,IF(J605&lt;Parámetros!$B$13,J605,IF(K605&lt;Parámetros!$B$14,K605,IF(L605&lt;Parámetros!$B$15,L605,M605))))</f>
        <v>520</v>
      </c>
      <c r="R605" s="13" t="n">
        <f aca="false">IF(AND(ISNUMBER(O605),O605-P605&gt;=Q605),O605-P605,Q605)</f>
        <v>546.02</v>
      </c>
      <c r="S605" s="3" t="n">
        <f aca="false">IF(ISNUMBER(O605),R605/O605-1,"")</f>
        <v>-0.00182808672443424</v>
      </c>
      <c r="T605" s="13" t="n">
        <f aca="false">VLOOKUP(R605,Parámetros!$A$13:$C$16,3,TRUE())</f>
        <v>0</v>
      </c>
      <c r="U605" s="13" t="n">
        <f aca="false">IF(R605&gt;=Parámetros!$B$7,I605,0)</f>
        <v>75</v>
      </c>
      <c r="V605" s="13" t="n">
        <f aca="false">R605*(1-G605)-T605-U605</f>
        <v>394.5772</v>
      </c>
      <c r="W605" s="13" t="n">
        <f aca="false">V605-F605</f>
        <v>22.8472</v>
      </c>
      <c r="X605" s="2" t="s">
        <v>13725</v>
      </c>
      <c r="Y605" s="2"/>
      <c r="Z605" s="13" t="n">
        <v>360</v>
      </c>
      <c r="AA605" s="2" t="s">
        <v>13518</v>
      </c>
    </row>
    <row r="606" customFormat="false" ht="15" hidden="false" customHeight="false" outlineLevel="0" collapsed="false">
      <c r="A606" s="8" t="s">
        <v>7397</v>
      </c>
      <c r="B606" s="10" t="str">
        <f aca="false">'Layout Mercado Libre'!C606</f>
        <v>Fosfocil Fosfomicina Suspensión 250 mg/5 ml 60 ml</v>
      </c>
      <c r="C606" s="10" t="str">
        <f aca="false">IFERROR(LEFT('Layout Mercado Libre'!E606,FIND(" &gt; ",'Layout Mercado Libre'!E606)-1),"")</f>
        <v>Salud y Equipamiento Médico</v>
      </c>
      <c r="D606" s="12" t="n">
        <v>250.1</v>
      </c>
      <c r="E606" s="13" t="n">
        <f aca="false">Parámetros!$B$5</f>
        <v>4</v>
      </c>
      <c r="F606" s="13" t="n">
        <f aca="false">D606+E606</f>
        <v>254.1</v>
      </c>
      <c r="G606" s="3" t="n">
        <f aca="false">IF(C606="",Parámetros!$B$9,IFERROR(VLOOKUP(C606,Parámetros!$A$20:$B$23,2,FALSE()),Parámetros!$B$9))</f>
        <v>0.14</v>
      </c>
      <c r="H606" s="14" t="n">
        <v>0.12</v>
      </c>
      <c r="I606" s="12" t="n">
        <v>75</v>
      </c>
      <c r="J606" s="13" t="n">
        <f aca="false">ROUNDUP((F606+Parámetros!$C$13)/(1-G606),0)</f>
        <v>325</v>
      </c>
      <c r="K606" s="13" t="n">
        <f aca="false">ROUNDUP((F606+Parámetros!$C$14)/(1-G606),0)</f>
        <v>331</v>
      </c>
      <c r="L606" s="13" t="n">
        <f aca="false">ROUNDUP((F606+Parámetros!$C$15)/(1-G606),0)</f>
        <v>339</v>
      </c>
      <c r="M606" s="13" t="n">
        <f aca="false">MAX(ROUNDUP((F606+I606)/(1-G606),0),Parámetros!$B$7)</f>
        <v>383</v>
      </c>
      <c r="N606" s="12" t="n">
        <v>615.26</v>
      </c>
      <c r="O606" s="12" t="n">
        <v>460</v>
      </c>
      <c r="P606" s="13" t="n">
        <f aca="false">Parámetros!$B$6</f>
        <v>1</v>
      </c>
      <c r="Q606" s="13" t="n">
        <f aca="false">IF(AND(ISNUMBER(O606),O606-P606&gt;=Parámetros!$B$7),M606,IF(J606&lt;Parámetros!$B$13,J606,IF(K606&lt;Parámetros!$B$14,K606,IF(L606&lt;Parámetros!$B$15,L606,M606))))</f>
        <v>383</v>
      </c>
      <c r="R606" s="13" t="n">
        <f aca="false">IF(AND(ISNUMBER(O606),O606-P606&gt;=Q606),O606-P606,Q606)</f>
        <v>459</v>
      </c>
      <c r="S606" s="3" t="n">
        <f aca="false">IF(ISNUMBER(O606),R606/O606-1,"")</f>
        <v>-0.00217391304347825</v>
      </c>
      <c r="T606" s="13" t="n">
        <f aca="false">VLOOKUP(R606,Parámetros!$A$13:$C$16,3,TRUE())</f>
        <v>0</v>
      </c>
      <c r="U606" s="13" t="n">
        <f aca="false">IF(R606&gt;=Parámetros!$B$7,I606,0)</f>
        <v>75</v>
      </c>
      <c r="V606" s="13" t="n">
        <f aca="false">R606*(1-G606)-T606-U606</f>
        <v>319.74</v>
      </c>
      <c r="W606" s="13" t="n">
        <f aca="false">V606-F606</f>
        <v>65.64</v>
      </c>
      <c r="X606" s="2" t="s">
        <v>13598</v>
      </c>
      <c r="Y606" s="2"/>
      <c r="Z606" s="13" t="n">
        <v>344</v>
      </c>
      <c r="AA606" s="2" t="s">
        <v>13519</v>
      </c>
    </row>
    <row r="607" customFormat="false" ht="15" hidden="false" customHeight="false" outlineLevel="0" collapsed="false">
      <c r="A607" s="8" t="s">
        <v>7409</v>
      </c>
      <c r="B607" s="10" t="str">
        <f aca="false">'Layout Mercado Libre'!C607</f>
        <v>Allegra Fexofenadina 180 mg 10 Tabletas</v>
      </c>
      <c r="C607" s="10" t="str">
        <f aca="false">IFERROR(LEFT('Layout Mercado Libre'!E607,FIND(" &gt; ",'Layout Mercado Libre'!E607)-1),"")</f>
        <v>Salud y Equipamiento Médico</v>
      </c>
      <c r="D607" s="12" t="n">
        <v>348.98</v>
      </c>
      <c r="E607" s="13" t="n">
        <f aca="false">Parámetros!$B$5</f>
        <v>4</v>
      </c>
      <c r="F607" s="13" t="n">
        <f aca="false">D607+E607</f>
        <v>352.98</v>
      </c>
      <c r="G607" s="3" t="n">
        <f aca="false">IF(C607="",Parámetros!$B$9,IFERROR(VLOOKUP(C607,Parámetros!$A$20:$B$23,2,FALSE()),Parámetros!$B$9))</f>
        <v>0.14</v>
      </c>
      <c r="H607" s="14" t="n">
        <v>0.14</v>
      </c>
      <c r="I607" s="12" t="n">
        <v>75</v>
      </c>
      <c r="J607" s="13" t="n">
        <f aca="false">ROUNDUP((F607+Parámetros!$C$13)/(1-G607),0)</f>
        <v>440</v>
      </c>
      <c r="K607" s="13" t="n">
        <f aca="false">ROUNDUP((F607+Parámetros!$C$14)/(1-G607),0)</f>
        <v>446</v>
      </c>
      <c r="L607" s="13" t="n">
        <f aca="false">ROUNDUP((F607+Parámetros!$C$15)/(1-G607),0)</f>
        <v>454</v>
      </c>
      <c r="M607" s="13" t="n">
        <f aca="false">MAX(ROUNDUP((F607+I607)/(1-G607),0),Parámetros!$B$7)</f>
        <v>498</v>
      </c>
      <c r="N607" s="12" t="n">
        <v>659.23</v>
      </c>
      <c r="O607" s="12" t="n">
        <v>344.76</v>
      </c>
      <c r="P607" s="13" t="n">
        <f aca="false">Parámetros!$B$6</f>
        <v>1</v>
      </c>
      <c r="Q607" s="13" t="n">
        <f aca="false">IF(AND(ISNUMBER(O607),O607-P607&gt;=Parámetros!$B$7),M607,IF(J607&lt;Parámetros!$B$13,J607,IF(K607&lt;Parámetros!$B$14,K607,IF(L607&lt;Parámetros!$B$15,L607,M607))))</f>
        <v>498</v>
      </c>
      <c r="R607" s="13" t="n">
        <f aca="false">IF(AND(ISNUMBER(O607),O607-P607&gt;=Q607),O607-P607,Q607)</f>
        <v>498</v>
      </c>
      <c r="S607" s="3" t="n">
        <f aca="false">IF(ISNUMBER(O607),R607/O607-1,"")</f>
        <v>0.444483118691263</v>
      </c>
      <c r="T607" s="13" t="n">
        <f aca="false">VLOOKUP(R607,Parámetros!$A$13:$C$16,3,TRUE())</f>
        <v>0</v>
      </c>
      <c r="U607" s="13" t="n">
        <f aca="false">IF(R607&gt;=Parámetros!$B$7,I607,0)</f>
        <v>75</v>
      </c>
      <c r="V607" s="13" t="n">
        <f aca="false">R607*(1-G607)-T607-U607</f>
        <v>353.28</v>
      </c>
      <c r="W607" s="13" t="n">
        <f aca="false">V607-F607</f>
        <v>0.299999999999955</v>
      </c>
      <c r="X607" s="2" t="s">
        <v>13533</v>
      </c>
      <c r="Y607" s="2"/>
      <c r="Z607" s="13" t="n">
        <v>470</v>
      </c>
      <c r="AA607" s="2" t="s">
        <v>13504</v>
      </c>
    </row>
    <row r="608" customFormat="false" ht="15" hidden="false" customHeight="false" outlineLevel="0" collapsed="false">
      <c r="A608" s="8" t="s">
        <v>7421</v>
      </c>
      <c r="B608" s="10" t="str">
        <f aca="false">'Layout Mercado Libre'!C608</f>
        <v>Jarsix Loratadina Betametasona 5 mg/0.25 mg 10 Tabletas</v>
      </c>
      <c r="C608" s="10" t="str">
        <f aca="false">IFERROR(LEFT('Layout Mercado Libre'!E608,FIND(" &gt; ",'Layout Mercado Libre'!E608)-1),"")</f>
        <v>Salud y Equipamiento Médico</v>
      </c>
      <c r="D608" s="12" t="n">
        <v>244</v>
      </c>
      <c r="E608" s="13" t="n">
        <f aca="false">Parámetros!$B$5</f>
        <v>4</v>
      </c>
      <c r="F608" s="13" t="n">
        <f aca="false">D608+E608</f>
        <v>248</v>
      </c>
      <c r="G608" s="3" t="n">
        <f aca="false">IF(C608="",Parámetros!$B$9,IFERROR(VLOOKUP(C608,Parámetros!$A$20:$B$23,2,FALSE()),Parámetros!$B$9))</f>
        <v>0.14</v>
      </c>
      <c r="H608" s="14" t="n">
        <v>0.14</v>
      </c>
      <c r="I608" s="12" t="n">
        <v>75</v>
      </c>
      <c r="J608" s="13" t="n">
        <f aca="false">ROUNDUP((F608+Parámetros!$C$13)/(1-G608),0)</f>
        <v>318</v>
      </c>
      <c r="K608" s="13" t="n">
        <f aca="false">ROUNDUP((F608+Parámetros!$C$14)/(1-G608),0)</f>
        <v>324</v>
      </c>
      <c r="L608" s="13" t="n">
        <f aca="false">ROUNDUP((F608+Parámetros!$C$15)/(1-G608),0)</f>
        <v>332</v>
      </c>
      <c r="M608" s="13" t="n">
        <f aca="false">MAX(ROUNDUP((F608+I608)/(1-G608),0),Parámetros!$B$7)</f>
        <v>376</v>
      </c>
      <c r="N608" s="12" t="n">
        <v>439.81</v>
      </c>
      <c r="O608" s="12" t="n">
        <v>404.77</v>
      </c>
      <c r="P608" s="13" t="n">
        <f aca="false">Parámetros!$B$6</f>
        <v>1</v>
      </c>
      <c r="Q608" s="13" t="n">
        <f aca="false">IF(AND(ISNUMBER(O608),O608-P608&gt;=Parámetros!$B$7),M608,IF(J608&lt;Parámetros!$B$13,J608,IF(K608&lt;Parámetros!$B$14,K608,IF(L608&lt;Parámetros!$B$15,L608,M608))))</f>
        <v>376</v>
      </c>
      <c r="R608" s="13" t="n">
        <f aca="false">IF(AND(ISNUMBER(O608),O608-P608&gt;=Q608),O608-P608,Q608)</f>
        <v>403.77</v>
      </c>
      <c r="S608" s="3" t="n">
        <f aca="false">IF(ISNUMBER(O608),R608/O608-1,"")</f>
        <v>-0.00247053882451764</v>
      </c>
      <c r="T608" s="13" t="n">
        <f aca="false">VLOOKUP(R608,Parámetros!$A$13:$C$16,3,TRUE())</f>
        <v>0</v>
      </c>
      <c r="U608" s="13" t="n">
        <f aca="false">IF(R608&gt;=Parámetros!$B$7,I608,0)</f>
        <v>75</v>
      </c>
      <c r="V608" s="13" t="n">
        <f aca="false">R608*(1-G608)-T608-U608</f>
        <v>272.2422</v>
      </c>
      <c r="W608" s="13" t="n">
        <f aca="false">V608-F608</f>
        <v>24.2422</v>
      </c>
      <c r="X608" s="2" t="s">
        <v>13533</v>
      </c>
      <c r="Y608" s="2"/>
      <c r="Z608" s="13" t="n">
        <v>310.5</v>
      </c>
      <c r="AA608" s="2" t="s">
        <v>13518</v>
      </c>
    </row>
    <row r="609" customFormat="false" ht="15" hidden="false" customHeight="false" outlineLevel="0" collapsed="false">
      <c r="A609" s="8" t="s">
        <v>7432</v>
      </c>
      <c r="B609" s="10" t="str">
        <f aca="false">'Layout Mercado Libre'!C609</f>
        <v>Suma-B Solución Inyectable 2 ml 5 Ampolletas con Jeringas</v>
      </c>
      <c r="C609" s="10" t="str">
        <f aca="false">IFERROR(LEFT('Layout Mercado Libre'!E609,FIND(" &gt; ",'Layout Mercado Libre'!E609)-1),"")</f>
        <v>Salud y Equipamiento Médico</v>
      </c>
      <c r="D609" s="12" t="n">
        <v>276.89</v>
      </c>
      <c r="E609" s="13" t="n">
        <f aca="false">Parámetros!$B$5</f>
        <v>4</v>
      </c>
      <c r="F609" s="13" t="n">
        <f aca="false">D609+E609</f>
        <v>280.89</v>
      </c>
      <c r="G609" s="3" t="n">
        <f aca="false">IF(C609="",Parámetros!$B$9,IFERROR(VLOOKUP(C609,Parámetros!$A$20:$B$23,2,FALSE()),Parámetros!$B$9))</f>
        <v>0.14</v>
      </c>
      <c r="H609" s="14" t="n">
        <v>0.14</v>
      </c>
      <c r="I609" s="12" t="n">
        <v>75</v>
      </c>
      <c r="J609" s="13" t="n">
        <f aca="false">ROUNDUP((F609+Parámetros!$C$13)/(1-G609),0)</f>
        <v>356</v>
      </c>
      <c r="K609" s="13" t="n">
        <f aca="false">ROUNDUP((F609+Parámetros!$C$14)/(1-G609),0)</f>
        <v>362</v>
      </c>
      <c r="L609" s="13" t="n">
        <f aca="false">ROUNDUP((F609+Parámetros!$C$15)/(1-G609),0)</f>
        <v>370</v>
      </c>
      <c r="M609" s="13" t="n">
        <f aca="false">MAX(ROUNDUP((F609+I609)/(1-G609),0),Parámetros!$B$7)</f>
        <v>414</v>
      </c>
      <c r="N609" s="12" t="n">
        <v>486.12</v>
      </c>
      <c r="O609" s="12" t="n">
        <v>442.4</v>
      </c>
      <c r="P609" s="13" t="n">
        <f aca="false">Parámetros!$B$6</f>
        <v>1</v>
      </c>
      <c r="Q609" s="13" t="n">
        <f aca="false">IF(AND(ISNUMBER(O609),O609-P609&gt;=Parámetros!$B$7),M609,IF(J609&lt;Parámetros!$B$13,J609,IF(K609&lt;Parámetros!$B$14,K609,IF(L609&lt;Parámetros!$B$15,L609,M609))))</f>
        <v>414</v>
      </c>
      <c r="R609" s="13" t="n">
        <f aca="false">IF(AND(ISNUMBER(O609),O609-P609&gt;=Q609),O609-P609,Q609)</f>
        <v>441.4</v>
      </c>
      <c r="S609" s="3" t="n">
        <f aca="false">IF(ISNUMBER(O609),R609/O609-1,"")</f>
        <v>-0.00226039783001808</v>
      </c>
      <c r="T609" s="13" t="n">
        <f aca="false">VLOOKUP(R609,Parámetros!$A$13:$C$16,3,TRUE())</f>
        <v>0</v>
      </c>
      <c r="U609" s="13" t="n">
        <f aca="false">IF(R609&gt;=Parámetros!$B$7,I609,0)</f>
        <v>75</v>
      </c>
      <c r="V609" s="13" t="n">
        <f aca="false">R609*(1-G609)-T609-U609</f>
        <v>304.604</v>
      </c>
      <c r="W609" s="13" t="n">
        <f aca="false">V609-F609</f>
        <v>23.714</v>
      </c>
      <c r="X609" s="2" t="s">
        <v>13496</v>
      </c>
      <c r="Y609" s="2"/>
      <c r="Z609" s="13" t="n">
        <v>333</v>
      </c>
      <c r="AA609" s="2" t="s">
        <v>13518</v>
      </c>
    </row>
    <row r="610" customFormat="false" ht="15" hidden="false" customHeight="false" outlineLevel="0" collapsed="false">
      <c r="A610" s="8" t="s">
        <v>7444</v>
      </c>
      <c r="B610" s="10" t="str">
        <f aca="false">'Layout Mercado Libre'!C610</f>
        <v>Alka-Seltzer Antiácido Analgésico 12 Tabletas Efervescentes</v>
      </c>
      <c r="C610" s="10" t="str">
        <f aca="false">IFERROR(LEFT('Layout Mercado Libre'!E610,FIND(" &gt; ",'Layout Mercado Libre'!E610)-1),"")</f>
        <v>Salud y Equipamiento Médico</v>
      </c>
      <c r="D610" s="12" t="n">
        <v>38.96</v>
      </c>
      <c r="E610" s="13" t="n">
        <f aca="false">Parámetros!$B$5</f>
        <v>4</v>
      </c>
      <c r="F610" s="13" t="n">
        <f aca="false">D610+E610</f>
        <v>42.96</v>
      </c>
      <c r="G610" s="3" t="n">
        <f aca="false">IF(C610="",Parámetros!$B$9,IFERROR(VLOOKUP(C610,Parámetros!$A$20:$B$23,2,FALSE()),Parámetros!$B$9))</f>
        <v>0.14</v>
      </c>
      <c r="H610" s="14" t="n">
        <v>0.15</v>
      </c>
      <c r="I610" s="12" t="n">
        <v>75</v>
      </c>
      <c r="J610" s="13" t="n">
        <f aca="false">ROUNDUP((F610+Parámetros!$C$13)/(1-G610),0)</f>
        <v>80</v>
      </c>
      <c r="K610" s="13" t="n">
        <f aca="false">ROUNDUP((F610+Parámetros!$C$14)/(1-G610),0)</f>
        <v>85</v>
      </c>
      <c r="L610" s="13" t="n">
        <f aca="false">ROUNDUP((F610+Parámetros!$C$15)/(1-G610),0)</f>
        <v>93</v>
      </c>
      <c r="M610" s="13" t="n">
        <f aca="false">MAX(ROUNDUP((F610+I610)/(1-G610),0),Parámetros!$B$7)</f>
        <v>299</v>
      </c>
      <c r="N610" s="12" t="n">
        <v>84.01</v>
      </c>
      <c r="O610" s="12" t="n">
        <v>42</v>
      </c>
      <c r="P610" s="13" t="n">
        <f aca="false">Parámetros!$B$6</f>
        <v>1</v>
      </c>
      <c r="Q610" s="13" t="n">
        <f aca="false">IF(AND(ISNUMBER(O610),O610-P610&gt;=Parámetros!$B$7),M610,IF(J610&lt;Parámetros!$B$13,J610,IF(K610&lt;Parámetros!$B$14,K610,IF(L610&lt;Parámetros!$B$15,L610,M610))))</f>
        <v>80</v>
      </c>
      <c r="R610" s="13" t="n">
        <f aca="false">IF(AND(ISNUMBER(O610),O610-P610&gt;=Q610),O610-P610,Q610)</f>
        <v>80</v>
      </c>
      <c r="S610" s="3" t="n">
        <f aca="false">IF(ISNUMBER(O610),R610/O610-1,"")</f>
        <v>0.904761904761905</v>
      </c>
      <c r="T610" s="13" t="n">
        <f aca="false">VLOOKUP(R610,Parámetros!$A$13:$C$16,3,TRUE())</f>
        <v>25</v>
      </c>
      <c r="U610" s="13" t="n">
        <f aca="false">IF(R610&gt;=Parámetros!$B$7,I610,0)</f>
        <v>0</v>
      </c>
      <c r="V610" s="13" t="n">
        <f aca="false">R610*(1-G610)-T610-U610</f>
        <v>43.8</v>
      </c>
      <c r="W610" s="13" t="n">
        <f aca="false">V610-F610</f>
        <v>0.839999999999996</v>
      </c>
      <c r="X610" s="2" t="s">
        <v>13536</v>
      </c>
      <c r="Y610" s="2"/>
      <c r="Z610" s="13" t="n">
        <v>39</v>
      </c>
      <c r="AA610" s="2" t="s">
        <v>13520</v>
      </c>
    </row>
    <row r="611" customFormat="false" ht="15" hidden="false" customHeight="false" outlineLevel="0" collapsed="false">
      <c r="A611" s="8" t="s">
        <v>7455</v>
      </c>
      <c r="B611" s="10" t="str">
        <f aca="false">'Layout Mercado Libre'!C611</f>
        <v>Tampones Kotex Unika Súper Plus 12 Piezas</v>
      </c>
      <c r="C611" s="10" t="str">
        <f aca="false">IFERROR(LEFT('Layout Mercado Libre'!E611,FIND(" &gt; ",'Layout Mercado Libre'!E611)-1),"")</f>
        <v>Belleza y Cuidado Personal</v>
      </c>
      <c r="D611" s="12" t="n">
        <v>29.75</v>
      </c>
      <c r="E611" s="13" t="n">
        <f aca="false">Parámetros!$B$5</f>
        <v>4</v>
      </c>
      <c r="F611" s="13" t="n">
        <f aca="false">D611+E611</f>
        <v>33.75</v>
      </c>
      <c r="G611" s="3" t="n">
        <f aca="false">IF(C611="",Parámetros!$B$9,IFERROR(VLOOKUP(C611,Parámetros!$A$20:$B$23,2,FALSE()),Parámetros!$B$9))</f>
        <v>0.14</v>
      </c>
      <c r="H611" s="14" t="n">
        <v>0.22</v>
      </c>
      <c r="I611" s="12" t="n">
        <v>75</v>
      </c>
      <c r="J611" s="13" t="n">
        <f aca="false">ROUNDUP((F611+Parámetros!$C$13)/(1-G611),0)</f>
        <v>69</v>
      </c>
      <c r="K611" s="13" t="n">
        <f aca="false">ROUNDUP((F611+Parámetros!$C$14)/(1-G611),0)</f>
        <v>75</v>
      </c>
      <c r="L611" s="13" t="n">
        <f aca="false">ROUNDUP((F611+Parámetros!$C$15)/(1-G611),0)</f>
        <v>83</v>
      </c>
      <c r="M611" s="13" t="n">
        <f aca="false">MAX(ROUNDUP((F611+I611)/(1-G611),0),Parámetros!$B$7)</f>
        <v>299</v>
      </c>
      <c r="N611" s="12" t="n">
        <v>101.27</v>
      </c>
      <c r="O611" s="12" t="n">
        <v>32</v>
      </c>
      <c r="P611" s="13" t="n">
        <f aca="false">Parámetros!$B$6</f>
        <v>1</v>
      </c>
      <c r="Q611" s="13" t="n">
        <f aca="false">IF(AND(ISNUMBER(O611),O611-P611&gt;=Parámetros!$B$7),M611,IF(J611&lt;Parámetros!$B$13,J611,IF(K611&lt;Parámetros!$B$14,K611,IF(L611&lt;Parámetros!$B$15,L611,M611))))</f>
        <v>69</v>
      </c>
      <c r="R611" s="13" t="n">
        <f aca="false">IF(AND(ISNUMBER(O611),O611-P611&gt;=Q611),O611-P611,Q611)</f>
        <v>69</v>
      </c>
      <c r="S611" s="3" t="n">
        <f aca="false">IF(ISNUMBER(O611),R611/O611-1,"")</f>
        <v>1.15625</v>
      </c>
      <c r="T611" s="13" t="n">
        <f aca="false">VLOOKUP(R611,Parámetros!$A$13:$C$16,3,TRUE())</f>
        <v>25</v>
      </c>
      <c r="U611" s="13" t="n">
        <f aca="false">IF(R611&gt;=Parámetros!$B$7,I611,0)</f>
        <v>0</v>
      </c>
      <c r="V611" s="13" t="n">
        <f aca="false">R611*(1-G611)-T611-U611</f>
        <v>34.34</v>
      </c>
      <c r="W611" s="13" t="n">
        <f aca="false">V611-F611</f>
        <v>0.589999999999996</v>
      </c>
      <c r="X611" s="2" t="s">
        <v>13726</v>
      </c>
      <c r="Y611" s="2"/>
      <c r="Z611" s="13" t="n">
        <v>50.5</v>
      </c>
      <c r="AA611" s="2" t="s">
        <v>13504</v>
      </c>
    </row>
    <row r="612" customFormat="false" ht="15" hidden="false" customHeight="false" outlineLevel="0" collapsed="false">
      <c r="A612" s="8" t="s">
        <v>7468</v>
      </c>
      <c r="B612" s="10" t="str">
        <f aca="false">'Layout Mercado Libre'!C612</f>
        <v>Desodorante Lady Speed Stick 24/7 Gel Floral Fresh 65 g</v>
      </c>
      <c r="C612" s="10" t="str">
        <f aca="false">IFERROR(LEFT('Layout Mercado Libre'!E612,FIND(" &gt; ",'Layout Mercado Libre'!E612)-1),"")</f>
        <v>Belleza y Cuidado Personal</v>
      </c>
      <c r="D612" s="12" t="n">
        <v>46.48</v>
      </c>
      <c r="E612" s="13" t="n">
        <f aca="false">Parámetros!$B$5</f>
        <v>4</v>
      </c>
      <c r="F612" s="13" t="n">
        <f aca="false">D612+E612</f>
        <v>50.48</v>
      </c>
      <c r="G612" s="3" t="n">
        <f aca="false">IF(C612="",Parámetros!$B$9,IFERROR(VLOOKUP(C612,Parámetros!$A$20:$B$23,2,FALSE()),Parámetros!$B$9))</f>
        <v>0.14</v>
      </c>
      <c r="H612" s="14" t="n">
        <v>0.12</v>
      </c>
      <c r="I612" s="12" t="n">
        <v>75</v>
      </c>
      <c r="J612" s="13" t="n">
        <f aca="false">ROUNDUP((F612+Parámetros!$C$13)/(1-G612),0)</f>
        <v>88</v>
      </c>
      <c r="K612" s="13" t="n">
        <f aca="false">ROUNDUP((F612+Parámetros!$C$14)/(1-G612),0)</f>
        <v>94</v>
      </c>
      <c r="L612" s="13" t="n">
        <f aca="false">ROUNDUP((F612+Parámetros!$C$15)/(1-G612),0)</f>
        <v>102</v>
      </c>
      <c r="M612" s="13" t="n">
        <f aca="false">MAX(ROUNDUP((F612+I612)/(1-G612),0),Parámetros!$B$7)</f>
        <v>299</v>
      </c>
      <c r="N612" s="12" t="n">
        <v>73.6</v>
      </c>
      <c r="O612" s="12" t="n">
        <v>73.6</v>
      </c>
      <c r="P612" s="13" t="n">
        <f aca="false">Parámetros!$B$6</f>
        <v>1</v>
      </c>
      <c r="Q612" s="13" t="n">
        <f aca="false">IF(AND(ISNUMBER(O612),O612-P612&gt;=Parámetros!$B$7),M612,IF(J612&lt;Parámetros!$B$13,J612,IF(K612&lt;Parámetros!$B$14,K612,IF(L612&lt;Parámetros!$B$15,L612,M612))))</f>
        <v>88</v>
      </c>
      <c r="R612" s="13" t="n">
        <f aca="false">IF(AND(ISNUMBER(O612),O612-P612&gt;=Q612),O612-P612,Q612)</f>
        <v>88</v>
      </c>
      <c r="S612" s="3" t="n">
        <f aca="false">IF(ISNUMBER(O612),R612/O612-1,"")</f>
        <v>0.195652173913044</v>
      </c>
      <c r="T612" s="13" t="n">
        <f aca="false">VLOOKUP(R612,Parámetros!$A$13:$C$16,3,TRUE())</f>
        <v>25</v>
      </c>
      <c r="U612" s="13" t="n">
        <f aca="false">IF(R612&gt;=Parámetros!$B$7,I612,0)</f>
        <v>0</v>
      </c>
      <c r="V612" s="13" t="n">
        <f aca="false">R612*(1-G612)-T612-U612</f>
        <v>50.68</v>
      </c>
      <c r="W612" s="13" t="n">
        <f aca="false">V612-F612</f>
        <v>0.199999999999996</v>
      </c>
      <c r="X612" s="2" t="s">
        <v>13727</v>
      </c>
      <c r="Y612" s="2"/>
      <c r="Z612" s="13" t="n">
        <v>65</v>
      </c>
      <c r="AA612" s="2" t="s">
        <v>13519</v>
      </c>
    </row>
    <row r="613" customFormat="false" ht="15" hidden="false" customHeight="false" outlineLevel="0" collapsed="false">
      <c r="A613" s="8" t="s">
        <v>7479</v>
      </c>
      <c r="B613" s="10" t="str">
        <f aca="false">'Layout Mercado Libre'!C613</f>
        <v>Alcohol Etílico Dibar 500 ml Caja con 24 Piezas</v>
      </c>
      <c r="C613" s="10" t="str">
        <f aca="false">IFERROR(LEFT('Layout Mercado Libre'!E613,FIND(" &gt; ",'Layout Mercado Libre'!E613)-1),"")</f>
        <v>Salud y Equipamiento Médico</v>
      </c>
      <c r="D613" s="12" t="n">
        <v>437.08</v>
      </c>
      <c r="E613" s="13" t="n">
        <f aca="false">Parámetros!$B$5</f>
        <v>4</v>
      </c>
      <c r="F613" s="13" t="n">
        <f aca="false">D613+E613</f>
        <v>441.08</v>
      </c>
      <c r="G613" s="3" t="n">
        <f aca="false">IF(C613="",Parámetros!$B$9,IFERROR(VLOOKUP(C613,Parámetros!$A$20:$B$23,2,FALSE()),Parámetros!$B$9))</f>
        <v>0.14</v>
      </c>
      <c r="H613" s="14" t="n">
        <v>14.54</v>
      </c>
      <c r="I613" s="12" t="n">
        <v>150</v>
      </c>
      <c r="J613" s="13" t="n">
        <f aca="false">ROUNDUP((F613+Parámetros!$C$13)/(1-G613),0)</f>
        <v>542</v>
      </c>
      <c r="K613" s="13" t="n">
        <f aca="false">ROUNDUP((F613+Parámetros!$C$14)/(1-G613),0)</f>
        <v>548</v>
      </c>
      <c r="L613" s="13" t="n">
        <f aca="false">ROUNDUP((F613+Parámetros!$C$15)/(1-G613),0)</f>
        <v>556</v>
      </c>
      <c r="M613" s="13" t="n">
        <f aca="false">MAX(ROUNDUP((F613+I613)/(1-G613),0),Parámetros!$B$7)</f>
        <v>688</v>
      </c>
      <c r="N613" s="12"/>
      <c r="O613" s="12"/>
      <c r="P613" s="13" t="n">
        <f aca="false">Parámetros!$B$6</f>
        <v>1</v>
      </c>
      <c r="Q613" s="13" t="n">
        <f aca="false">IF(AND(ISNUMBER(O613),O613-P613&gt;=Parámetros!$B$7),M613,IF(J613&lt;Parámetros!$B$13,J613,IF(K613&lt;Parámetros!$B$14,K613,IF(L613&lt;Parámetros!$B$15,L613,M613))))</f>
        <v>688</v>
      </c>
      <c r="R613" s="13" t="n">
        <f aca="false">IF(AND(ISNUMBER(O613),O613-P613&gt;=Q613),O613-P613,Q613)</f>
        <v>688</v>
      </c>
      <c r="S613" s="3" t="str">
        <f aca="false">IF(ISNUMBER(O613),R613/O613-1,"")</f>
        <v/>
      </c>
      <c r="T613" s="13" t="n">
        <f aca="false">VLOOKUP(R613,Parámetros!$A$13:$C$16,3,TRUE())</f>
        <v>0</v>
      </c>
      <c r="U613" s="13" t="n">
        <f aca="false">IF(R613&gt;=Parámetros!$B$7,I613,0)</f>
        <v>150</v>
      </c>
      <c r="V613" s="13" t="n">
        <f aca="false">R613*(1-G613)-T613-U613</f>
        <v>441.68</v>
      </c>
      <c r="W613" s="13" t="n">
        <f aca="false">V613-F613</f>
        <v>0.599999999999966</v>
      </c>
      <c r="X613" s="2" t="s">
        <v>13618</v>
      </c>
      <c r="Y613" s="2"/>
      <c r="Z613" s="13"/>
      <c r="AA613" s="2"/>
    </row>
    <row r="614" customFormat="false" ht="15" hidden="false" customHeight="false" outlineLevel="0" collapsed="false">
      <c r="A614" s="8" t="s">
        <v>7490</v>
      </c>
      <c r="B614" s="10" t="str">
        <f aca="false">'Layout Mercado Libre'!C614</f>
        <v>Keflex Cefalexina 500 mg 12 Tabletas</v>
      </c>
      <c r="C614" s="10" t="str">
        <f aca="false">IFERROR(LEFT('Layout Mercado Libre'!E614,FIND(" &gt; ",'Layout Mercado Libre'!E614)-1),"")</f>
        <v>Salud y Equipamiento Médico</v>
      </c>
      <c r="D614" s="12" t="n">
        <v>580.49</v>
      </c>
      <c r="E614" s="13" t="n">
        <f aca="false">Parámetros!$B$5</f>
        <v>4</v>
      </c>
      <c r="F614" s="13" t="n">
        <f aca="false">D614+E614</f>
        <v>584.49</v>
      </c>
      <c r="G614" s="3" t="n">
        <f aca="false">IF(C614="",Parámetros!$B$9,IFERROR(VLOOKUP(C614,Parámetros!$A$20:$B$23,2,FALSE()),Parámetros!$B$9))</f>
        <v>0.14</v>
      </c>
      <c r="H614" s="14" t="n">
        <v>0.15</v>
      </c>
      <c r="I614" s="12" t="n">
        <v>75</v>
      </c>
      <c r="J614" s="13" t="n">
        <f aca="false">ROUNDUP((F614+Parámetros!$C$13)/(1-G614),0)</f>
        <v>709</v>
      </c>
      <c r="K614" s="13" t="n">
        <f aca="false">ROUNDUP((F614+Parámetros!$C$14)/(1-G614),0)</f>
        <v>715</v>
      </c>
      <c r="L614" s="13" t="n">
        <f aca="false">ROUNDUP((F614+Parámetros!$C$15)/(1-G614),0)</f>
        <v>723</v>
      </c>
      <c r="M614" s="13" t="n">
        <f aca="false">MAX(ROUNDUP((F614+I614)/(1-G614),0),Parámetros!$B$7)</f>
        <v>767</v>
      </c>
      <c r="N614" s="12" t="n">
        <v>1018</v>
      </c>
      <c r="O614" s="12" t="n">
        <v>1021</v>
      </c>
      <c r="P614" s="13" t="n">
        <f aca="false">Parámetros!$B$6</f>
        <v>1</v>
      </c>
      <c r="Q614" s="13" t="n">
        <f aca="false">IF(AND(ISNUMBER(O614),O614-P614&gt;=Parámetros!$B$7),M614,IF(J614&lt;Parámetros!$B$13,J614,IF(K614&lt;Parámetros!$B$14,K614,IF(L614&lt;Parámetros!$B$15,L614,M614))))</f>
        <v>767</v>
      </c>
      <c r="R614" s="13" t="n">
        <f aca="false">IF(AND(ISNUMBER(O614),O614-P614&gt;=Q614),O614-P614,Q614)</f>
        <v>1020</v>
      </c>
      <c r="S614" s="3" t="n">
        <f aca="false">IF(ISNUMBER(O614),R614/O614-1,"")</f>
        <v>-0.000979431929480912</v>
      </c>
      <c r="T614" s="13" t="n">
        <f aca="false">VLOOKUP(R614,Parámetros!$A$13:$C$16,3,TRUE())</f>
        <v>0</v>
      </c>
      <c r="U614" s="13" t="n">
        <f aca="false">IF(R614&gt;=Parámetros!$B$7,I614,0)</f>
        <v>75</v>
      </c>
      <c r="V614" s="13" t="n">
        <f aca="false">R614*(1-G614)-T614-U614</f>
        <v>802.2</v>
      </c>
      <c r="W614" s="13" t="n">
        <f aca="false">V614-F614</f>
        <v>217.71</v>
      </c>
      <c r="X614" s="2" t="s">
        <v>13536</v>
      </c>
      <c r="Y614" s="2"/>
      <c r="Z614" s="13" t="n">
        <v>889</v>
      </c>
      <c r="AA614" s="2" t="s">
        <v>13552</v>
      </c>
    </row>
    <row r="615" customFormat="false" ht="15" hidden="false" customHeight="false" outlineLevel="0" collapsed="false">
      <c r="A615" s="8" t="s">
        <v>7501</v>
      </c>
      <c r="B615" s="10" t="str">
        <f aca="false">'Layout Mercado Libre'!C615</f>
        <v>Crema Dental Colgate Máxima Protección Anticaries 50 ml</v>
      </c>
      <c r="C615" s="10" t="str">
        <f aca="false">IFERROR(LEFT('Layout Mercado Libre'!E615,FIND(" &gt; ",'Layout Mercado Libre'!E615)-1),"")</f>
        <v>Belleza y Cuidado Personal</v>
      </c>
      <c r="D615" s="12" t="n">
        <v>17.04</v>
      </c>
      <c r="E615" s="13" t="n">
        <f aca="false">Parámetros!$B$5</f>
        <v>4</v>
      </c>
      <c r="F615" s="13" t="n">
        <f aca="false">D615+E615</f>
        <v>21.04</v>
      </c>
      <c r="G615" s="3" t="n">
        <f aca="false">IF(C615="",Parámetros!$B$9,IFERROR(VLOOKUP(C615,Parámetros!$A$20:$B$23,2,FALSE()),Parámetros!$B$9))</f>
        <v>0.14</v>
      </c>
      <c r="H615" s="14" t="n">
        <v>0.11</v>
      </c>
      <c r="I615" s="12" t="n">
        <v>75</v>
      </c>
      <c r="J615" s="13" t="n">
        <f aca="false">ROUNDUP((F615+Parámetros!$C$13)/(1-G615),0)</f>
        <v>54</v>
      </c>
      <c r="K615" s="13" t="n">
        <f aca="false">ROUNDUP((F615+Parámetros!$C$14)/(1-G615),0)</f>
        <v>60</v>
      </c>
      <c r="L615" s="13" t="n">
        <f aca="false">ROUNDUP((F615+Parámetros!$C$15)/(1-G615),0)</f>
        <v>68</v>
      </c>
      <c r="M615" s="13" t="n">
        <f aca="false">MAX(ROUNDUP((F615+I615)/(1-G615),0),Parámetros!$B$7)</f>
        <v>299</v>
      </c>
      <c r="N615" s="12" t="n">
        <v>80.12</v>
      </c>
      <c r="O615" s="12" t="n">
        <v>69</v>
      </c>
      <c r="P615" s="13" t="n">
        <f aca="false">Parámetros!$B$6</f>
        <v>1</v>
      </c>
      <c r="Q615" s="13" t="n">
        <f aca="false">IF(AND(ISNUMBER(O615),O615-P615&gt;=Parámetros!$B$7),M615,IF(J615&lt;Parámetros!$B$13,J615,IF(K615&lt;Parámetros!$B$14,K615,IF(L615&lt;Parámetros!$B$15,L615,M615))))</f>
        <v>54</v>
      </c>
      <c r="R615" s="13" t="n">
        <f aca="false">IF(AND(ISNUMBER(O615),O615-P615&gt;=Q615),O615-P615,Q615)</f>
        <v>68</v>
      </c>
      <c r="S615" s="3" t="n">
        <f aca="false">IF(ISNUMBER(O615),R615/O615-1,"")</f>
        <v>-0.0144927536231884</v>
      </c>
      <c r="T615" s="13" t="n">
        <f aca="false">VLOOKUP(R615,Parámetros!$A$13:$C$16,3,TRUE())</f>
        <v>25</v>
      </c>
      <c r="U615" s="13" t="n">
        <f aca="false">IF(R615&gt;=Parámetros!$B$7,I615,0)</f>
        <v>0</v>
      </c>
      <c r="V615" s="13" t="n">
        <f aca="false">R615*(1-G615)-T615-U615</f>
        <v>33.48</v>
      </c>
      <c r="W615" s="13" t="n">
        <f aca="false">V615-F615</f>
        <v>12.44</v>
      </c>
      <c r="X615" s="2" t="s">
        <v>13638</v>
      </c>
      <c r="Y615" s="2"/>
      <c r="Z615" s="13"/>
      <c r="AA615" s="2"/>
    </row>
    <row r="616" customFormat="false" ht="15" hidden="false" customHeight="false" outlineLevel="0" collapsed="false">
      <c r="A616" s="8" t="s">
        <v>7509</v>
      </c>
      <c r="B616" s="10" t="str">
        <f aca="false">'Layout Mercado Libre'!C616</f>
        <v>Solutina F Gotas Oftálmicas Feniramina Nafazolina 15 ml</v>
      </c>
      <c r="C616" s="10" t="str">
        <f aca="false">IFERROR(LEFT('Layout Mercado Libre'!E616,FIND(" &gt; ",'Layout Mercado Libre'!E616)-1),"")</f>
        <v>Salud y Equipamiento Médico</v>
      </c>
      <c r="D616" s="12" t="n">
        <v>63.02</v>
      </c>
      <c r="E616" s="13" t="n">
        <f aca="false">Parámetros!$B$5</f>
        <v>4</v>
      </c>
      <c r="F616" s="13" t="n">
        <f aca="false">D616+E616</f>
        <v>67.02</v>
      </c>
      <c r="G616" s="3" t="n">
        <f aca="false">IF(C616="",Parámetros!$B$9,IFERROR(VLOOKUP(C616,Parámetros!$A$20:$B$23,2,FALSE()),Parámetros!$B$9))</f>
        <v>0.14</v>
      </c>
      <c r="H616" s="14" t="n">
        <v>0.07</v>
      </c>
      <c r="I616" s="12" t="n">
        <v>75</v>
      </c>
      <c r="J616" s="13" t="n">
        <f aca="false">ROUNDUP((F616+Parámetros!$C$13)/(1-G616),0)</f>
        <v>107</v>
      </c>
      <c r="K616" s="13" t="n">
        <f aca="false">ROUNDUP((F616+Parámetros!$C$14)/(1-G616),0)</f>
        <v>113</v>
      </c>
      <c r="L616" s="13" t="n">
        <f aca="false">ROUNDUP((F616+Parámetros!$C$15)/(1-G616),0)</f>
        <v>121</v>
      </c>
      <c r="M616" s="13" t="n">
        <f aca="false">MAX(ROUNDUP((F616+I616)/(1-G616),0),Parámetros!$B$7)</f>
        <v>299</v>
      </c>
      <c r="N616" s="12" t="n">
        <v>157.9</v>
      </c>
      <c r="O616" s="12" t="n">
        <v>119.13</v>
      </c>
      <c r="P616" s="13" t="n">
        <f aca="false">Parámetros!$B$6</f>
        <v>1</v>
      </c>
      <c r="Q616" s="13" t="n">
        <f aca="false">IF(AND(ISNUMBER(O616),O616-P616&gt;=Parámetros!$B$7),M616,IF(J616&lt;Parámetros!$B$13,J616,IF(K616&lt;Parámetros!$B$14,K616,IF(L616&lt;Parámetros!$B$15,L616,M616))))</f>
        <v>113</v>
      </c>
      <c r="R616" s="13" t="n">
        <f aca="false">IF(AND(ISNUMBER(O616),O616-P616&gt;=Q616),O616-P616,Q616)</f>
        <v>118.13</v>
      </c>
      <c r="S616" s="3" t="n">
        <f aca="false">IF(ISNUMBER(O616),R616/O616-1,"")</f>
        <v>-0.008394191219676</v>
      </c>
      <c r="T616" s="13" t="n">
        <f aca="false">VLOOKUP(R616,Parámetros!$A$13:$C$16,3,TRUE())</f>
        <v>30</v>
      </c>
      <c r="U616" s="13" t="n">
        <f aca="false">IF(R616&gt;=Parámetros!$B$7,I616,0)</f>
        <v>0</v>
      </c>
      <c r="V616" s="13" t="n">
        <f aca="false">R616*(1-G616)-T616-U616</f>
        <v>71.5918</v>
      </c>
      <c r="W616" s="13" t="n">
        <f aca="false">V616-F616</f>
        <v>4.57179999999998</v>
      </c>
      <c r="X616" s="2" t="s">
        <v>13569</v>
      </c>
      <c r="Y616" s="2"/>
      <c r="Z616" s="13" t="n">
        <v>109</v>
      </c>
      <c r="AA616" s="2" t="s">
        <v>13537</v>
      </c>
    </row>
    <row r="617" customFormat="false" ht="15" hidden="false" customHeight="false" outlineLevel="0" collapsed="false">
      <c r="A617" s="8" t="s">
        <v>7524</v>
      </c>
      <c r="B617" s="10" t="str">
        <f aca="false">'Layout Mercado Libre'!C617</f>
        <v>Nene-Dent Gel Pediátrico Lidocaína Polidocanol 10 g</v>
      </c>
      <c r="C617" s="10" t="str">
        <f aca="false">IFERROR(LEFT('Layout Mercado Libre'!E617,FIND(" &gt; ",'Layout Mercado Libre'!E617)-1),"")</f>
        <v>Salud y Equipamiento Médico</v>
      </c>
      <c r="D617" s="12" t="n">
        <v>154.63</v>
      </c>
      <c r="E617" s="13" t="n">
        <f aca="false">Parámetros!$B$5</f>
        <v>4</v>
      </c>
      <c r="F617" s="13" t="n">
        <f aca="false">D617+E617</f>
        <v>158.63</v>
      </c>
      <c r="G617" s="3" t="n">
        <f aca="false">IF(C617="",Parámetros!$B$9,IFERROR(VLOOKUP(C617,Parámetros!$A$20:$B$23,2,FALSE()),Parámetros!$B$9))</f>
        <v>0.14</v>
      </c>
      <c r="H617" s="14" t="n">
        <v>0.06</v>
      </c>
      <c r="I617" s="12" t="n">
        <v>75</v>
      </c>
      <c r="J617" s="13" t="n">
        <f aca="false">ROUNDUP((F617+Parámetros!$C$13)/(1-G617),0)</f>
        <v>214</v>
      </c>
      <c r="K617" s="13" t="n">
        <f aca="false">ROUNDUP((F617+Parámetros!$C$14)/(1-G617),0)</f>
        <v>220</v>
      </c>
      <c r="L617" s="13" t="n">
        <f aca="false">ROUNDUP((F617+Parámetros!$C$15)/(1-G617),0)</f>
        <v>228</v>
      </c>
      <c r="M617" s="13" t="n">
        <f aca="false">MAX(ROUNDUP((F617+I617)/(1-G617),0),Parámetros!$B$7)</f>
        <v>299</v>
      </c>
      <c r="N617" s="12" t="n">
        <v>244.33</v>
      </c>
      <c r="O617" s="12" t="n">
        <v>205</v>
      </c>
      <c r="P617" s="13" t="n">
        <f aca="false">Parámetros!$B$6</f>
        <v>1</v>
      </c>
      <c r="Q617" s="13" t="n">
        <f aca="false">IF(AND(ISNUMBER(O617),O617-P617&gt;=Parámetros!$B$7),M617,IF(J617&lt;Parámetros!$B$13,J617,IF(K617&lt;Parámetros!$B$14,K617,IF(L617&lt;Parámetros!$B$15,L617,M617))))</f>
        <v>228</v>
      </c>
      <c r="R617" s="13" t="n">
        <f aca="false">IF(AND(ISNUMBER(O617),O617-P617&gt;=Q617),O617-P617,Q617)</f>
        <v>228</v>
      </c>
      <c r="S617" s="3" t="n">
        <f aca="false">IF(ISNUMBER(O617),R617/O617-1,"")</f>
        <v>0.11219512195122</v>
      </c>
      <c r="T617" s="13" t="n">
        <f aca="false">VLOOKUP(R617,Parámetros!$A$13:$C$16,3,TRUE())</f>
        <v>37</v>
      </c>
      <c r="U617" s="13" t="n">
        <f aca="false">IF(R617&gt;=Parámetros!$B$7,I617,0)</f>
        <v>0</v>
      </c>
      <c r="V617" s="13" t="n">
        <f aca="false">R617*(1-G617)-T617-U617</f>
        <v>159.08</v>
      </c>
      <c r="W617" s="13" t="n">
        <f aca="false">V617-F617</f>
        <v>0.449999999999989</v>
      </c>
      <c r="X617" s="2" t="s">
        <v>13570</v>
      </c>
      <c r="Y617" s="2"/>
      <c r="Z617" s="13" t="n">
        <v>185.3</v>
      </c>
      <c r="AA617" s="2" t="s">
        <v>13523</v>
      </c>
    </row>
    <row r="618" customFormat="false" ht="15" hidden="false" customHeight="false" outlineLevel="0" collapsed="false">
      <c r="A618" s="8" t="s">
        <v>7538</v>
      </c>
      <c r="B618" s="10" t="str">
        <f aca="false">'Layout Mercado Libre'!C618</f>
        <v>Electrolit Suero Rehidratante Fresa Kiwi 625 ml</v>
      </c>
      <c r="C618" s="10" t="str">
        <f aca="false">IFERROR(LEFT('Layout Mercado Libre'!E618,FIND(" &gt; ",'Layout Mercado Libre'!E618)-1),"")</f>
        <v>Salud y Equipamiento Médico</v>
      </c>
      <c r="D618" s="12" t="n">
        <v>20.14</v>
      </c>
      <c r="E618" s="13" t="n">
        <f aca="false">Parámetros!$B$5</f>
        <v>4</v>
      </c>
      <c r="F618" s="13" t="n">
        <f aca="false">D618+E618</f>
        <v>24.14</v>
      </c>
      <c r="G618" s="3" t="n">
        <f aca="false">IF(C618="",Parámetros!$B$9,IFERROR(VLOOKUP(C618,Parámetros!$A$20:$B$23,2,FALSE()),Parámetros!$B$9))</f>
        <v>0.14</v>
      </c>
      <c r="H618" s="14" t="n">
        <v>0.8</v>
      </c>
      <c r="I618" s="12" t="n">
        <v>90</v>
      </c>
      <c r="J618" s="13" t="n">
        <f aca="false">ROUNDUP((F618+Parámetros!$C$13)/(1-G618),0)</f>
        <v>58</v>
      </c>
      <c r="K618" s="13" t="n">
        <f aca="false">ROUNDUP((F618+Parámetros!$C$14)/(1-G618),0)</f>
        <v>63</v>
      </c>
      <c r="L618" s="13" t="n">
        <f aca="false">ROUNDUP((F618+Parámetros!$C$15)/(1-G618),0)</f>
        <v>72</v>
      </c>
      <c r="M618" s="13" t="n">
        <f aca="false">MAX(ROUNDUP((F618+I618)/(1-G618),0),Parámetros!$B$7)</f>
        <v>299</v>
      </c>
      <c r="N618" s="12" t="n">
        <v>47.33</v>
      </c>
      <c r="O618" s="12" t="n">
        <v>39</v>
      </c>
      <c r="P618" s="13" t="n">
        <f aca="false">Parámetros!$B$6</f>
        <v>1</v>
      </c>
      <c r="Q618" s="13" t="n">
        <f aca="false">IF(AND(ISNUMBER(O618),O618-P618&gt;=Parámetros!$B$7),M618,IF(J618&lt;Parámetros!$B$13,J618,IF(K618&lt;Parámetros!$B$14,K618,IF(L618&lt;Parámetros!$B$15,L618,M618))))</f>
        <v>58</v>
      </c>
      <c r="R618" s="13" t="n">
        <f aca="false">IF(AND(ISNUMBER(O618),O618-P618&gt;=Q618),O618-P618,Q618)</f>
        <v>58</v>
      </c>
      <c r="S618" s="3" t="n">
        <f aca="false">IF(ISNUMBER(O618),R618/O618-1,"")</f>
        <v>0.487179487179487</v>
      </c>
      <c r="T618" s="13" t="n">
        <f aca="false">VLOOKUP(R618,Parámetros!$A$13:$C$16,3,TRUE())</f>
        <v>25</v>
      </c>
      <c r="U618" s="13" t="n">
        <f aca="false">IF(R618&gt;=Parámetros!$B$7,I618,0)</f>
        <v>0</v>
      </c>
      <c r="V618" s="13" t="n">
        <f aca="false">R618*(1-G618)-T618-U618</f>
        <v>24.88</v>
      </c>
      <c r="W618" s="13" t="n">
        <f aca="false">V618-F618</f>
        <v>0.740000000000002</v>
      </c>
      <c r="X618" s="2" t="s">
        <v>13687</v>
      </c>
      <c r="Y618" s="2"/>
      <c r="Z618" s="13" t="n">
        <v>25</v>
      </c>
      <c r="AA618" s="2" t="s">
        <v>13500</v>
      </c>
    </row>
    <row r="619" customFormat="false" ht="15" hidden="false" customHeight="false" outlineLevel="0" collapsed="false">
      <c r="A619" s="8" t="s">
        <v>7549</v>
      </c>
      <c r="B619" s="10" t="str">
        <f aca="false">'Layout Mercado Libre'!C619</f>
        <v>Condones Prudence 2 Pack Extra Time y Zero 6 Piezas</v>
      </c>
      <c r="C619" s="10" t="str">
        <f aca="false">IFERROR(LEFT('Layout Mercado Libre'!E619,FIND(" &gt; ",'Layout Mercado Libre'!E619)-1),"")</f>
        <v>Salud y Equipamiento Médico</v>
      </c>
      <c r="D619" s="12" t="n">
        <v>29.62</v>
      </c>
      <c r="E619" s="13" t="n">
        <f aca="false">Parámetros!$B$5</f>
        <v>4</v>
      </c>
      <c r="F619" s="13" t="n">
        <f aca="false">D619+E619</f>
        <v>33.62</v>
      </c>
      <c r="G619" s="3" t="n">
        <f aca="false">IF(C619="",Parámetros!$B$9,IFERROR(VLOOKUP(C619,Parámetros!$A$20:$B$23,2,FALSE()),Parámetros!$B$9))</f>
        <v>0.14</v>
      </c>
      <c r="H619" s="14" t="n">
        <v>0.19</v>
      </c>
      <c r="I619" s="12" t="n">
        <v>75</v>
      </c>
      <c r="J619" s="13" t="n">
        <f aca="false">ROUNDUP((F619+Parámetros!$C$13)/(1-G619),0)</f>
        <v>69</v>
      </c>
      <c r="K619" s="13" t="n">
        <f aca="false">ROUNDUP((F619+Parámetros!$C$14)/(1-G619),0)</f>
        <v>74</v>
      </c>
      <c r="L619" s="13" t="n">
        <f aca="false">ROUNDUP((F619+Parámetros!$C$15)/(1-G619),0)</f>
        <v>83</v>
      </c>
      <c r="M619" s="13" t="n">
        <f aca="false">MAX(ROUNDUP((F619+I619)/(1-G619),0),Parámetros!$B$7)</f>
        <v>299</v>
      </c>
      <c r="N619" s="12" t="n">
        <v>58</v>
      </c>
      <c r="O619" s="12" t="n">
        <v>58</v>
      </c>
      <c r="P619" s="13" t="n">
        <f aca="false">Parámetros!$B$6</f>
        <v>1</v>
      </c>
      <c r="Q619" s="13" t="n">
        <f aca="false">IF(AND(ISNUMBER(O619),O619-P619&gt;=Parámetros!$B$7),M619,IF(J619&lt;Parámetros!$B$13,J619,IF(K619&lt;Parámetros!$B$14,K619,IF(L619&lt;Parámetros!$B$15,L619,M619))))</f>
        <v>69</v>
      </c>
      <c r="R619" s="13" t="n">
        <f aca="false">IF(AND(ISNUMBER(O619),O619-P619&gt;=Q619),O619-P619,Q619)</f>
        <v>69</v>
      </c>
      <c r="S619" s="3" t="n">
        <f aca="false">IF(ISNUMBER(O619),R619/O619-1,"")</f>
        <v>0.189655172413793</v>
      </c>
      <c r="T619" s="13" t="n">
        <f aca="false">VLOOKUP(R619,Parámetros!$A$13:$C$16,3,TRUE())</f>
        <v>25</v>
      </c>
      <c r="U619" s="13" t="n">
        <f aca="false">IF(R619&gt;=Parámetros!$B$7,I619,0)</f>
        <v>0</v>
      </c>
      <c r="V619" s="13" t="n">
        <f aca="false">R619*(1-G619)-T619-U619</f>
        <v>34.34</v>
      </c>
      <c r="W619" s="13" t="n">
        <f aca="false">V619-F619</f>
        <v>0.719999999999992</v>
      </c>
      <c r="X619" s="2" t="s">
        <v>13655</v>
      </c>
      <c r="Y619" s="2"/>
      <c r="Z619" s="13" t="n">
        <v>65</v>
      </c>
      <c r="AA619" s="2" t="s">
        <v>13586</v>
      </c>
    </row>
    <row r="620" customFormat="false" ht="15" hidden="false" customHeight="false" outlineLevel="0" collapsed="false">
      <c r="A620" s="8" t="s">
        <v>7561</v>
      </c>
      <c r="B620" s="10" t="str">
        <f aca="false">'Layout Mercado Libre'!C620</f>
        <v>Desodorante Axe Excite Aerosol para Hombre 150 ml</v>
      </c>
      <c r="C620" s="10" t="str">
        <f aca="false">IFERROR(LEFT('Layout Mercado Libre'!E620,FIND(" &gt; ",'Layout Mercado Libre'!E620)-1),"")</f>
        <v>Belleza y Cuidado Personal</v>
      </c>
      <c r="D620" s="12" t="n">
        <v>39.51</v>
      </c>
      <c r="E620" s="13" t="n">
        <f aca="false">Parámetros!$B$5</f>
        <v>4</v>
      </c>
      <c r="F620" s="13" t="n">
        <f aca="false">D620+E620</f>
        <v>43.51</v>
      </c>
      <c r="G620" s="3" t="n">
        <f aca="false">IF(C620="",Parámetros!$B$9,IFERROR(VLOOKUP(C620,Parámetros!$A$20:$B$23,2,FALSE()),Parámetros!$B$9))</f>
        <v>0.14</v>
      </c>
      <c r="H620" s="14" t="n">
        <v>0.23</v>
      </c>
      <c r="I620" s="12" t="n">
        <v>75</v>
      </c>
      <c r="J620" s="13" t="n">
        <f aca="false">ROUNDUP((F620+Parámetros!$C$13)/(1-G620),0)</f>
        <v>80</v>
      </c>
      <c r="K620" s="13" t="n">
        <f aca="false">ROUNDUP((F620+Parámetros!$C$14)/(1-G620),0)</f>
        <v>86</v>
      </c>
      <c r="L620" s="13" t="n">
        <f aca="false">ROUNDUP((F620+Parámetros!$C$15)/(1-G620),0)</f>
        <v>94</v>
      </c>
      <c r="M620" s="13" t="n">
        <f aca="false">MAX(ROUNDUP((F620+I620)/(1-G620),0),Parámetros!$B$7)</f>
        <v>299</v>
      </c>
      <c r="N620" s="12" t="n">
        <v>215.46</v>
      </c>
      <c r="O620" s="12" t="n">
        <v>215.46</v>
      </c>
      <c r="P620" s="13" t="n">
        <f aca="false">Parámetros!$B$6</f>
        <v>1</v>
      </c>
      <c r="Q620" s="13" t="n">
        <f aca="false">IF(AND(ISNUMBER(O620),O620-P620&gt;=Parámetros!$B$7),M620,IF(J620&lt;Parámetros!$B$13,J620,IF(K620&lt;Parámetros!$B$14,K620,IF(L620&lt;Parámetros!$B$15,L620,M620))))</f>
        <v>80</v>
      </c>
      <c r="R620" s="13" t="n">
        <f aca="false">IF(AND(ISNUMBER(O620),O620-P620&gt;=Q620),O620-P620,Q620)</f>
        <v>214.46</v>
      </c>
      <c r="S620" s="3" t="n">
        <f aca="false">IF(ISNUMBER(O620),R620/O620-1,"")</f>
        <v>-0.00464123271140815</v>
      </c>
      <c r="T620" s="13" t="n">
        <f aca="false">VLOOKUP(R620,Parámetros!$A$13:$C$16,3,TRUE())</f>
        <v>37</v>
      </c>
      <c r="U620" s="13" t="n">
        <f aca="false">IF(R620&gt;=Parámetros!$B$7,I620,0)</f>
        <v>0</v>
      </c>
      <c r="V620" s="13" t="n">
        <f aca="false">R620*(1-G620)-T620-U620</f>
        <v>147.4356</v>
      </c>
      <c r="W620" s="13" t="n">
        <f aca="false">V620-F620</f>
        <v>103.9256</v>
      </c>
      <c r="X620" s="2" t="s">
        <v>13625</v>
      </c>
      <c r="Y620" s="2"/>
      <c r="Z620" s="13" t="n">
        <v>79.5</v>
      </c>
      <c r="AA620" s="2" t="s">
        <v>13518</v>
      </c>
    </row>
    <row r="621" customFormat="false" ht="15" hidden="false" customHeight="false" outlineLevel="0" collapsed="false">
      <c r="A621" s="8" t="s">
        <v>7570</v>
      </c>
      <c r="B621" s="10" t="str">
        <f aca="false">'Layout Mercado Libre'!C621</f>
        <v>Entresto Sacubitrilo/Valsartán 100 mg 60 Comprimidos</v>
      </c>
      <c r="C621" s="10" t="str">
        <f aca="false">IFERROR(LEFT('Layout Mercado Libre'!E621,FIND(" &gt; ",'Layout Mercado Libre'!E621)-1),"")</f>
        <v>Salud y Equipamiento Médico</v>
      </c>
      <c r="D621" s="12" t="n">
        <v>750</v>
      </c>
      <c r="E621" s="13" t="n">
        <f aca="false">Parámetros!$B$5</f>
        <v>4</v>
      </c>
      <c r="F621" s="13" t="n">
        <f aca="false">D621+E621</f>
        <v>754</v>
      </c>
      <c r="G621" s="3" t="n">
        <f aca="false">IF(C621="",Parámetros!$B$9,IFERROR(VLOOKUP(C621,Parámetros!$A$20:$B$23,2,FALSE()),Parámetros!$B$9))</f>
        <v>0.14</v>
      </c>
      <c r="H621" s="14" t="n">
        <v>0.26</v>
      </c>
      <c r="I621" s="12" t="n">
        <v>75</v>
      </c>
      <c r="J621" s="13" t="n">
        <f aca="false">ROUNDUP((F621+Parámetros!$C$13)/(1-G621),0)</f>
        <v>906</v>
      </c>
      <c r="K621" s="13" t="n">
        <f aca="false">ROUNDUP((F621+Parámetros!$C$14)/(1-G621),0)</f>
        <v>912</v>
      </c>
      <c r="L621" s="13" t="n">
        <f aca="false">ROUNDUP((F621+Parámetros!$C$15)/(1-G621),0)</f>
        <v>920</v>
      </c>
      <c r="M621" s="13" t="n">
        <f aca="false">MAX(ROUNDUP((F621+I621)/(1-G621),0),Parámetros!$B$7)</f>
        <v>964</v>
      </c>
      <c r="N621" s="12" t="n">
        <v>4640.15</v>
      </c>
      <c r="O621" s="12" t="n">
        <v>3826.86</v>
      </c>
      <c r="P621" s="13" t="n">
        <f aca="false">Parámetros!$B$6</f>
        <v>1</v>
      </c>
      <c r="Q621" s="13" t="n">
        <f aca="false">IF(AND(ISNUMBER(O621),O621-P621&gt;=Parámetros!$B$7),M621,IF(J621&lt;Parámetros!$B$13,J621,IF(K621&lt;Parámetros!$B$14,K621,IF(L621&lt;Parámetros!$B$15,L621,M621))))</f>
        <v>964</v>
      </c>
      <c r="R621" s="13" t="n">
        <f aca="false">IF(AND(ISNUMBER(O621),O621-P621&gt;=Q621),O621-P621,Q621)</f>
        <v>3825.86</v>
      </c>
      <c r="S621" s="3" t="n">
        <f aca="false">IF(ISNUMBER(O621),R621/O621-1,"")</f>
        <v>-0.000261310839696272</v>
      </c>
      <c r="T621" s="13" t="n">
        <f aca="false">VLOOKUP(R621,Parámetros!$A$13:$C$16,3,TRUE())</f>
        <v>0</v>
      </c>
      <c r="U621" s="13" t="n">
        <f aca="false">IF(R621&gt;=Parámetros!$B$7,I621,0)</f>
        <v>75</v>
      </c>
      <c r="V621" s="13" t="n">
        <f aca="false">R621*(1-G621)-T621-U621</f>
        <v>3215.2396</v>
      </c>
      <c r="W621" s="13" t="n">
        <f aca="false">V621-F621</f>
        <v>2461.2396</v>
      </c>
      <c r="X621" s="2" t="s">
        <v>13716</v>
      </c>
      <c r="Y621" s="2"/>
      <c r="Z621" s="13" t="n">
        <v>3925</v>
      </c>
      <c r="AA621" s="2" t="s">
        <v>13552</v>
      </c>
    </row>
    <row r="622" customFormat="false" ht="15" hidden="false" customHeight="false" outlineLevel="0" collapsed="false">
      <c r="A622" s="8" t="s">
        <v>7583</v>
      </c>
      <c r="B622" s="10" t="str">
        <f aca="false">'Layout Mercado Libre'!C622</f>
        <v>Remexa Oleoderm Crema Corporal para Piel Seca 225 ml</v>
      </c>
      <c r="C622" s="10" t="str">
        <f aca="false">IFERROR(LEFT('Layout Mercado Libre'!E622,FIND(" &gt; ",'Layout Mercado Libre'!E622)-1),"")</f>
        <v>Belleza y Cuidado Personal</v>
      </c>
      <c r="D622" s="12" t="n">
        <v>172.71</v>
      </c>
      <c r="E622" s="13" t="n">
        <f aca="false">Parámetros!$B$5</f>
        <v>4</v>
      </c>
      <c r="F622" s="13" t="n">
        <f aca="false">D622+E622</f>
        <v>176.71</v>
      </c>
      <c r="G622" s="3" t="n">
        <f aca="false">IF(C622="",Parámetros!$B$9,IFERROR(VLOOKUP(C622,Parámetros!$A$20:$B$23,2,FALSE()),Parámetros!$B$9))</f>
        <v>0.14</v>
      </c>
      <c r="H622" s="14" t="n">
        <v>0.32</v>
      </c>
      <c r="I622" s="12" t="n">
        <v>75</v>
      </c>
      <c r="J622" s="13" t="n">
        <f aca="false">ROUNDUP((F622+Parámetros!$C$13)/(1-G622),0)</f>
        <v>235</v>
      </c>
      <c r="K622" s="13" t="n">
        <f aca="false">ROUNDUP((F622+Parámetros!$C$14)/(1-G622),0)</f>
        <v>241</v>
      </c>
      <c r="L622" s="13" t="n">
        <f aca="false">ROUNDUP((F622+Parámetros!$C$15)/(1-G622),0)</f>
        <v>249</v>
      </c>
      <c r="M622" s="13" t="n">
        <f aca="false">MAX(ROUNDUP((F622+I622)/(1-G622),0),Parámetros!$B$7)</f>
        <v>299</v>
      </c>
      <c r="N622" s="12" t="n">
        <v>496.72</v>
      </c>
      <c r="O622" s="12" t="n">
        <v>472</v>
      </c>
      <c r="P622" s="13" t="n">
        <f aca="false">Parámetros!$B$6</f>
        <v>1</v>
      </c>
      <c r="Q622" s="13" t="n">
        <f aca="false">IF(AND(ISNUMBER(O622),O622-P622&gt;=Parámetros!$B$7),M622,IF(J622&lt;Parámetros!$B$13,J622,IF(K622&lt;Parámetros!$B$14,K622,IF(L622&lt;Parámetros!$B$15,L622,M622))))</f>
        <v>299</v>
      </c>
      <c r="R622" s="13" t="n">
        <f aca="false">IF(AND(ISNUMBER(O622),O622-P622&gt;=Q622),O622-P622,Q622)</f>
        <v>471</v>
      </c>
      <c r="S622" s="3" t="n">
        <f aca="false">IF(ISNUMBER(O622),R622/O622-1,"")</f>
        <v>-0.0021186440677966</v>
      </c>
      <c r="T622" s="13" t="n">
        <f aca="false">VLOOKUP(R622,Parámetros!$A$13:$C$16,3,TRUE())</f>
        <v>0</v>
      </c>
      <c r="U622" s="13" t="n">
        <f aca="false">IF(R622&gt;=Parámetros!$B$7,I622,0)</f>
        <v>75</v>
      </c>
      <c r="V622" s="13" t="n">
        <f aca="false">R622*(1-G622)-T622-U622</f>
        <v>330.06</v>
      </c>
      <c r="W622" s="13" t="n">
        <f aca="false">V622-F622</f>
        <v>153.35</v>
      </c>
      <c r="X622" s="2" t="s">
        <v>13728</v>
      </c>
      <c r="Y622" s="2"/>
      <c r="Z622" s="13" t="n">
        <v>334</v>
      </c>
      <c r="AA622" s="2" t="s">
        <v>13617</v>
      </c>
    </row>
    <row r="623" customFormat="false" ht="15" hidden="false" customHeight="false" outlineLevel="0" collapsed="false">
      <c r="A623" s="8" t="s">
        <v>7594</v>
      </c>
      <c r="B623" s="10" t="str">
        <f aca="false">'Layout Mercado Libre'!C623</f>
        <v>Fluoning Levofloxacino 500 mg 7 Tabletas</v>
      </c>
      <c r="C623" s="10" t="str">
        <f aca="false">IFERROR(LEFT('Layout Mercado Libre'!E623,FIND(" &gt; ",'Layout Mercado Libre'!E623)-1),"")</f>
        <v>Salud y Equipamiento Médico</v>
      </c>
      <c r="D623" s="12" t="n">
        <v>294.44</v>
      </c>
      <c r="E623" s="13" t="n">
        <f aca="false">Parámetros!$B$5</f>
        <v>4</v>
      </c>
      <c r="F623" s="13" t="n">
        <f aca="false">D623+E623</f>
        <v>298.44</v>
      </c>
      <c r="G623" s="3" t="n">
        <f aca="false">IF(C623="",Parámetros!$B$9,IFERROR(VLOOKUP(C623,Parámetros!$A$20:$B$23,2,FALSE()),Parámetros!$B$9))</f>
        <v>0.14</v>
      </c>
      <c r="H623" s="14" t="n">
        <v>0.14</v>
      </c>
      <c r="I623" s="12" t="n">
        <v>75</v>
      </c>
      <c r="J623" s="13" t="n">
        <f aca="false">ROUNDUP((F623+Parámetros!$C$13)/(1-G623),0)</f>
        <v>377</v>
      </c>
      <c r="K623" s="13" t="n">
        <f aca="false">ROUNDUP((F623+Parámetros!$C$14)/(1-G623),0)</f>
        <v>382</v>
      </c>
      <c r="L623" s="13" t="n">
        <f aca="false">ROUNDUP((F623+Parámetros!$C$15)/(1-G623),0)</f>
        <v>391</v>
      </c>
      <c r="M623" s="13" t="n">
        <f aca="false">MAX(ROUNDUP((F623+I623)/(1-G623),0),Parámetros!$B$7)</f>
        <v>435</v>
      </c>
      <c r="N623" s="12" t="n">
        <v>755.11</v>
      </c>
      <c r="O623" s="12" t="n">
        <v>538.2</v>
      </c>
      <c r="P623" s="13" t="n">
        <f aca="false">Parámetros!$B$6</f>
        <v>1</v>
      </c>
      <c r="Q623" s="13" t="n">
        <f aca="false">IF(AND(ISNUMBER(O623),O623-P623&gt;=Parámetros!$B$7),M623,IF(J623&lt;Parámetros!$B$13,J623,IF(K623&lt;Parámetros!$B$14,K623,IF(L623&lt;Parámetros!$B$15,L623,M623))))</f>
        <v>435</v>
      </c>
      <c r="R623" s="13" t="n">
        <f aca="false">IF(AND(ISNUMBER(O623),O623-P623&gt;=Q623),O623-P623,Q623)</f>
        <v>537.2</v>
      </c>
      <c r="S623" s="3" t="n">
        <f aca="false">IF(ISNUMBER(O623),R623/O623-1,"")</f>
        <v>-0.00185804533630618</v>
      </c>
      <c r="T623" s="13" t="n">
        <f aca="false">VLOOKUP(R623,Parámetros!$A$13:$C$16,3,TRUE())</f>
        <v>0</v>
      </c>
      <c r="U623" s="13" t="n">
        <f aca="false">IF(R623&gt;=Parámetros!$B$7,I623,0)</f>
        <v>75</v>
      </c>
      <c r="V623" s="13" t="n">
        <f aca="false">R623*(1-G623)-T623-U623</f>
        <v>386.992</v>
      </c>
      <c r="W623" s="13" t="n">
        <f aca="false">V623-F623</f>
        <v>88.552</v>
      </c>
      <c r="X623" s="2" t="s">
        <v>13657</v>
      </c>
      <c r="Y623" s="2"/>
      <c r="Z623" s="13" t="n">
        <v>573</v>
      </c>
      <c r="AA623" s="2" t="s">
        <v>13523</v>
      </c>
    </row>
    <row r="624" customFormat="false" ht="15" hidden="false" customHeight="false" outlineLevel="0" collapsed="false">
      <c r="A624" s="8" t="s">
        <v>7604</v>
      </c>
      <c r="B624" s="10" t="str">
        <f aca="false">'Layout Mercado Libre'!C624</f>
        <v>Kitoscell Gel de Pirfenidona para Piel Tubo 3.5 g</v>
      </c>
      <c r="C624" s="10" t="str">
        <f aca="false">IFERROR(LEFT('Layout Mercado Libre'!E624,FIND(" &gt; ",'Layout Mercado Libre'!E624)-1),"")</f>
        <v>Salud y Equipamiento Médico</v>
      </c>
      <c r="D624" s="12" t="n">
        <v>89.08</v>
      </c>
      <c r="E624" s="13" t="n">
        <f aca="false">Parámetros!$B$5</f>
        <v>4</v>
      </c>
      <c r="F624" s="13" t="n">
        <f aca="false">D624+E624</f>
        <v>93.08</v>
      </c>
      <c r="G624" s="3" t="n">
        <f aca="false">IF(C624="",Parámetros!$B$9,IFERROR(VLOOKUP(C624,Parámetros!$A$20:$B$23,2,FALSE()),Parámetros!$B$9))</f>
        <v>0.14</v>
      </c>
      <c r="H624" s="14" t="n">
        <v>0.05</v>
      </c>
      <c r="I624" s="12" t="n">
        <v>75</v>
      </c>
      <c r="J624" s="13" t="n">
        <f aca="false">ROUNDUP((F624+Parámetros!$C$13)/(1-G624),0)</f>
        <v>138</v>
      </c>
      <c r="K624" s="13" t="n">
        <f aca="false">ROUNDUP((F624+Parámetros!$C$14)/(1-G624),0)</f>
        <v>144</v>
      </c>
      <c r="L624" s="13" t="n">
        <f aca="false">ROUNDUP((F624+Parámetros!$C$15)/(1-G624),0)</f>
        <v>152</v>
      </c>
      <c r="M624" s="13" t="n">
        <f aca="false">MAX(ROUNDUP((F624+I624)/(1-G624),0),Parámetros!$B$7)</f>
        <v>299</v>
      </c>
      <c r="N624" s="12" t="n">
        <v>179</v>
      </c>
      <c r="O624" s="12" t="n">
        <v>139</v>
      </c>
      <c r="P624" s="13" t="n">
        <f aca="false">Parámetros!$B$6</f>
        <v>1</v>
      </c>
      <c r="Q624" s="13" t="n">
        <f aca="false">IF(AND(ISNUMBER(O624),O624-P624&gt;=Parámetros!$B$7),M624,IF(J624&lt;Parámetros!$B$13,J624,IF(K624&lt;Parámetros!$B$14,K624,IF(L624&lt;Parámetros!$B$15,L624,M624))))</f>
        <v>144</v>
      </c>
      <c r="R624" s="13" t="n">
        <f aca="false">IF(AND(ISNUMBER(O624),O624-P624&gt;=Q624),O624-P624,Q624)</f>
        <v>144</v>
      </c>
      <c r="S624" s="3" t="n">
        <f aca="false">IF(ISNUMBER(O624),R624/O624-1,"")</f>
        <v>0.0359712230215827</v>
      </c>
      <c r="T624" s="13" t="n">
        <f aca="false">VLOOKUP(R624,Parámetros!$A$13:$C$16,3,TRUE())</f>
        <v>30</v>
      </c>
      <c r="U624" s="13" t="n">
        <f aca="false">IF(R624&gt;=Parámetros!$B$7,I624,0)</f>
        <v>0</v>
      </c>
      <c r="V624" s="13" t="n">
        <f aca="false">R624*(1-G624)-T624-U624</f>
        <v>93.84</v>
      </c>
      <c r="W624" s="13" t="n">
        <f aca="false">V624-F624</f>
        <v>0.760000000000005</v>
      </c>
      <c r="X624" s="2" t="s">
        <v>13729</v>
      </c>
      <c r="Y624" s="2"/>
      <c r="Z624" s="13" t="n">
        <v>180</v>
      </c>
      <c r="AA624" s="2" t="s">
        <v>13552</v>
      </c>
    </row>
    <row r="625" customFormat="false" ht="15" hidden="false" customHeight="false" outlineLevel="0" collapsed="false">
      <c r="A625" s="8" t="s">
        <v>7616</v>
      </c>
      <c r="B625" s="10" t="str">
        <f aca="false">'Layout Mercado Libre'!C625</f>
        <v>Cepillo Dental Clinic Inter-Ortho Mediano 38 Caja 12 Piezas</v>
      </c>
      <c r="C625" s="10" t="str">
        <f aca="false">IFERROR(LEFT('Layout Mercado Libre'!E625,FIND(" &gt; ",'Layout Mercado Libre'!E625)-1),"")</f>
        <v>Belleza y Cuidado Personal</v>
      </c>
      <c r="D625" s="12" t="n">
        <v>210.11</v>
      </c>
      <c r="E625" s="13" t="n">
        <f aca="false">Parámetros!$B$5</f>
        <v>4</v>
      </c>
      <c r="F625" s="13" t="n">
        <f aca="false">D625+E625</f>
        <v>214.11</v>
      </c>
      <c r="G625" s="3" t="n">
        <f aca="false">IF(C625="",Parámetros!$B$9,IFERROR(VLOOKUP(C625,Parámetros!$A$20:$B$23,2,FALSE()),Parámetros!$B$9))</f>
        <v>0.14</v>
      </c>
      <c r="H625" s="14" t="n">
        <v>0.22</v>
      </c>
      <c r="I625" s="12" t="n">
        <v>75</v>
      </c>
      <c r="J625" s="13" t="n">
        <f aca="false">ROUNDUP((F625+Parámetros!$C$13)/(1-G625),0)</f>
        <v>279</v>
      </c>
      <c r="K625" s="13" t="n">
        <f aca="false">ROUNDUP((F625+Parámetros!$C$14)/(1-G625),0)</f>
        <v>284</v>
      </c>
      <c r="L625" s="13" t="n">
        <f aca="false">ROUNDUP((F625+Parámetros!$C$15)/(1-G625),0)</f>
        <v>292</v>
      </c>
      <c r="M625" s="13" t="n">
        <f aca="false">MAX(ROUNDUP((F625+I625)/(1-G625),0),Parámetros!$B$7)</f>
        <v>337</v>
      </c>
      <c r="N625" s="12"/>
      <c r="O625" s="12"/>
      <c r="P625" s="13" t="n">
        <f aca="false">Parámetros!$B$6</f>
        <v>1</v>
      </c>
      <c r="Q625" s="13" t="n">
        <f aca="false">IF(AND(ISNUMBER(O625),O625-P625&gt;=Parámetros!$B$7),M625,IF(J625&lt;Parámetros!$B$13,J625,IF(K625&lt;Parámetros!$B$14,K625,IF(L625&lt;Parámetros!$B$15,L625,M625))))</f>
        <v>292</v>
      </c>
      <c r="R625" s="13" t="n">
        <f aca="false">IF(AND(ISNUMBER(O625),O625-P625&gt;=Q625),O625-P625,Q625)</f>
        <v>292</v>
      </c>
      <c r="S625" s="3" t="str">
        <f aca="false">IF(ISNUMBER(O625),R625/O625-1,"")</f>
        <v/>
      </c>
      <c r="T625" s="13" t="n">
        <f aca="false">VLOOKUP(R625,Parámetros!$A$13:$C$16,3,TRUE())</f>
        <v>37</v>
      </c>
      <c r="U625" s="13" t="n">
        <f aca="false">IF(R625&gt;=Parámetros!$B$7,I625,0)</f>
        <v>0</v>
      </c>
      <c r="V625" s="13" t="n">
        <f aca="false">R625*(1-G625)-T625-U625</f>
        <v>214.12</v>
      </c>
      <c r="W625" s="13" t="n">
        <f aca="false">V625-F625</f>
        <v>0.00999999999999091</v>
      </c>
      <c r="X625" s="2" t="s">
        <v>13726</v>
      </c>
      <c r="Y625" s="2"/>
      <c r="Z625" s="13"/>
      <c r="AA625" s="2"/>
    </row>
    <row r="626" customFormat="false" ht="15" hidden="false" customHeight="false" outlineLevel="0" collapsed="false">
      <c r="A626" s="8" t="s">
        <v>7629</v>
      </c>
      <c r="B626" s="10" t="str">
        <f aca="false">'Layout Mercado Libre'!C626</f>
        <v>Metamucil Fibra en Polvo Sabor Natural 210 g</v>
      </c>
      <c r="C626" s="10" t="str">
        <f aca="false">IFERROR(LEFT('Layout Mercado Libre'!E626,FIND(" &gt; ",'Layout Mercado Libre'!E626)-1),"")</f>
        <v>Salud y Equipamiento Médico</v>
      </c>
      <c r="D626" s="12" t="n">
        <v>258.07</v>
      </c>
      <c r="E626" s="13" t="n">
        <f aca="false">Parámetros!$B$5</f>
        <v>4</v>
      </c>
      <c r="F626" s="13" t="n">
        <f aca="false">D626+E626</f>
        <v>262.07</v>
      </c>
      <c r="G626" s="3" t="n">
        <f aca="false">IF(C626="",Parámetros!$B$9,IFERROR(VLOOKUP(C626,Parámetros!$A$20:$B$23,2,FALSE()),Parámetros!$B$9))</f>
        <v>0.14</v>
      </c>
      <c r="H626" s="14" t="n">
        <v>0.29</v>
      </c>
      <c r="I626" s="12" t="n">
        <v>75</v>
      </c>
      <c r="J626" s="13" t="n">
        <f aca="false">ROUNDUP((F626+Parámetros!$C$13)/(1-G626),0)</f>
        <v>334</v>
      </c>
      <c r="K626" s="13" t="n">
        <f aca="false">ROUNDUP((F626+Parámetros!$C$14)/(1-G626),0)</f>
        <v>340</v>
      </c>
      <c r="L626" s="13" t="n">
        <f aca="false">ROUNDUP((F626+Parámetros!$C$15)/(1-G626),0)</f>
        <v>348</v>
      </c>
      <c r="M626" s="13" t="n">
        <f aca="false">MAX(ROUNDUP((F626+I626)/(1-G626),0),Parámetros!$B$7)</f>
        <v>392</v>
      </c>
      <c r="N626" s="12" t="n">
        <v>518.76</v>
      </c>
      <c r="O626" s="12" t="n">
        <v>699</v>
      </c>
      <c r="P626" s="13" t="n">
        <f aca="false">Parámetros!$B$6</f>
        <v>1</v>
      </c>
      <c r="Q626" s="13" t="n">
        <f aca="false">IF(AND(ISNUMBER(O626),O626-P626&gt;=Parámetros!$B$7),M626,IF(J626&lt;Parámetros!$B$13,J626,IF(K626&lt;Parámetros!$B$14,K626,IF(L626&lt;Parámetros!$B$15,L626,M626))))</f>
        <v>392</v>
      </c>
      <c r="R626" s="13" t="n">
        <f aca="false">IF(AND(ISNUMBER(O626),O626-P626&gt;=Q626),O626-P626,Q626)</f>
        <v>698</v>
      </c>
      <c r="S626" s="3" t="n">
        <f aca="false">IF(ISNUMBER(O626),R626/O626-1,"")</f>
        <v>-0.0014306151645207</v>
      </c>
      <c r="T626" s="13" t="n">
        <f aca="false">VLOOKUP(R626,Parámetros!$A$13:$C$16,3,TRUE())</f>
        <v>0</v>
      </c>
      <c r="U626" s="13" t="n">
        <f aca="false">IF(R626&gt;=Parámetros!$B$7,I626,0)</f>
        <v>75</v>
      </c>
      <c r="V626" s="13" t="n">
        <f aca="false">R626*(1-G626)-T626-U626</f>
        <v>525.28</v>
      </c>
      <c r="W626" s="13" t="n">
        <f aca="false">V626-F626</f>
        <v>263.21</v>
      </c>
      <c r="X626" s="2" t="s">
        <v>13730</v>
      </c>
      <c r="Y626" s="2"/>
      <c r="Z626" s="13" t="n">
        <v>350.2</v>
      </c>
      <c r="AA626" s="2" t="s">
        <v>13586</v>
      </c>
    </row>
    <row r="627" customFormat="false" ht="15" hidden="false" customHeight="false" outlineLevel="0" collapsed="false">
      <c r="A627" s="8" t="s">
        <v>7643</v>
      </c>
      <c r="B627" s="10" t="str">
        <f aca="false">'Layout Mercado Libre'!C627</f>
        <v>Sico SoftLube Original Gel Lubricante Íntimo 56.7 g</v>
      </c>
      <c r="C627" s="10" t="str">
        <f aca="false">IFERROR(LEFT('Layout Mercado Libre'!E627,FIND(" &gt; ",'Layout Mercado Libre'!E627)-1),"")</f>
        <v>Salud y Equipamiento Médico</v>
      </c>
      <c r="D627" s="12" t="n">
        <v>77.42</v>
      </c>
      <c r="E627" s="13" t="n">
        <f aca="false">Parámetros!$B$5</f>
        <v>4</v>
      </c>
      <c r="F627" s="13" t="n">
        <f aca="false">D627+E627</f>
        <v>81.42</v>
      </c>
      <c r="G627" s="3" t="n">
        <f aca="false">IF(C627="",Parámetros!$B$9,IFERROR(VLOOKUP(C627,Parámetros!$A$20:$B$23,2,FALSE()),Parámetros!$B$9))</f>
        <v>0.14</v>
      </c>
      <c r="H627" s="14" t="n">
        <v>0.12</v>
      </c>
      <c r="I627" s="12" t="n">
        <v>75</v>
      </c>
      <c r="J627" s="13" t="n">
        <f aca="false">ROUNDUP((F627+Parámetros!$C$13)/(1-G627),0)</f>
        <v>124</v>
      </c>
      <c r="K627" s="13" t="n">
        <f aca="false">ROUNDUP((F627+Parámetros!$C$14)/(1-G627),0)</f>
        <v>130</v>
      </c>
      <c r="L627" s="13" t="n">
        <f aca="false">ROUNDUP((F627+Parámetros!$C$15)/(1-G627),0)</f>
        <v>138</v>
      </c>
      <c r="M627" s="13" t="n">
        <f aca="false">MAX(ROUNDUP((F627+I627)/(1-G627),0),Parámetros!$B$7)</f>
        <v>299</v>
      </c>
      <c r="N627" s="12" t="n">
        <v>299</v>
      </c>
      <c r="O627" s="12" t="n">
        <v>299</v>
      </c>
      <c r="P627" s="13" t="n">
        <f aca="false">Parámetros!$B$6</f>
        <v>1</v>
      </c>
      <c r="Q627" s="13" t="n">
        <f aca="false">IF(AND(ISNUMBER(O627),O627-P627&gt;=Parámetros!$B$7),M627,IF(J627&lt;Parámetros!$B$13,J627,IF(K627&lt;Parámetros!$B$14,K627,IF(L627&lt;Parámetros!$B$15,L627,M627))))</f>
        <v>130</v>
      </c>
      <c r="R627" s="13" t="n">
        <f aca="false">IF(AND(ISNUMBER(O627),O627-P627&gt;=Q627),O627-P627,Q627)</f>
        <v>298</v>
      </c>
      <c r="S627" s="3" t="n">
        <f aca="false">IF(ISNUMBER(O627),R627/O627-1,"")</f>
        <v>-0.00334448160535117</v>
      </c>
      <c r="T627" s="13" t="n">
        <f aca="false">VLOOKUP(R627,Parámetros!$A$13:$C$16,3,TRUE())</f>
        <v>37</v>
      </c>
      <c r="U627" s="13" t="n">
        <f aca="false">IF(R627&gt;=Parámetros!$B$7,I627,0)</f>
        <v>0</v>
      </c>
      <c r="V627" s="13" t="n">
        <f aca="false">R627*(1-G627)-T627-U627</f>
        <v>219.28</v>
      </c>
      <c r="W627" s="13" t="n">
        <f aca="false">V627-F627</f>
        <v>137.86</v>
      </c>
      <c r="X627" s="2" t="s">
        <v>13731</v>
      </c>
      <c r="Y627" s="2"/>
      <c r="Z627" s="13" t="n">
        <v>103</v>
      </c>
      <c r="AA627" s="2" t="s">
        <v>13497</v>
      </c>
    </row>
    <row r="628" customFormat="false" ht="15" hidden="false" customHeight="false" outlineLevel="0" collapsed="false">
      <c r="A628" s="8" t="s">
        <v>7654</v>
      </c>
      <c r="B628" s="10" t="str">
        <f aca="false">'Layout Mercado Libre'!C628</f>
        <v>Clavulin 12h Amoxicilina Clavulanato 875/125 mg 15 Tabletas</v>
      </c>
      <c r="C628" s="10" t="str">
        <f aca="false">IFERROR(LEFT('Layout Mercado Libre'!E628,FIND(" &gt; ",'Layout Mercado Libre'!E628)-1),"")</f>
        <v>Salud y Equipamiento Médico</v>
      </c>
      <c r="D628" s="12" t="n">
        <v>567.84</v>
      </c>
      <c r="E628" s="13" t="n">
        <f aca="false">Parámetros!$B$5</f>
        <v>4</v>
      </c>
      <c r="F628" s="13" t="n">
        <f aca="false">D628+E628</f>
        <v>571.84</v>
      </c>
      <c r="G628" s="3" t="n">
        <f aca="false">IF(C628="",Parámetros!$B$9,IFERROR(VLOOKUP(C628,Parámetros!$A$20:$B$23,2,FALSE()),Parámetros!$B$9))</f>
        <v>0.14</v>
      </c>
      <c r="H628" s="14" t="n">
        <v>0.15</v>
      </c>
      <c r="I628" s="12" t="n">
        <v>75</v>
      </c>
      <c r="J628" s="13" t="n">
        <f aca="false">ROUNDUP((F628+Parámetros!$C$13)/(1-G628),0)</f>
        <v>694</v>
      </c>
      <c r="K628" s="13" t="n">
        <f aca="false">ROUNDUP((F628+Parámetros!$C$14)/(1-G628),0)</f>
        <v>700</v>
      </c>
      <c r="L628" s="13" t="n">
        <f aca="false">ROUNDUP((F628+Parámetros!$C$15)/(1-G628),0)</f>
        <v>708</v>
      </c>
      <c r="M628" s="13" t="n">
        <f aca="false">MAX(ROUNDUP((F628+I628)/(1-G628),0),Parámetros!$B$7)</f>
        <v>753</v>
      </c>
      <c r="N628" s="12" t="n">
        <v>857.25</v>
      </c>
      <c r="O628" s="12" t="n">
        <v>906</v>
      </c>
      <c r="P628" s="13" t="n">
        <f aca="false">Parámetros!$B$6</f>
        <v>1</v>
      </c>
      <c r="Q628" s="13" t="n">
        <f aca="false">IF(AND(ISNUMBER(O628),O628-P628&gt;=Parámetros!$B$7),M628,IF(J628&lt;Parámetros!$B$13,J628,IF(K628&lt;Parámetros!$B$14,K628,IF(L628&lt;Parámetros!$B$15,L628,M628))))</f>
        <v>753</v>
      </c>
      <c r="R628" s="13" t="n">
        <f aca="false">IF(AND(ISNUMBER(O628),O628-P628&gt;=Q628),O628-P628,Q628)</f>
        <v>905</v>
      </c>
      <c r="S628" s="3" t="n">
        <f aca="false">IF(ISNUMBER(O628),R628/O628-1,"")</f>
        <v>-0.0011037527593819</v>
      </c>
      <c r="T628" s="13" t="n">
        <f aca="false">VLOOKUP(R628,Parámetros!$A$13:$C$16,3,TRUE())</f>
        <v>0</v>
      </c>
      <c r="U628" s="13" t="n">
        <f aca="false">IF(R628&gt;=Parámetros!$B$7,I628,0)</f>
        <v>75</v>
      </c>
      <c r="V628" s="13" t="n">
        <f aca="false">R628*(1-G628)-T628-U628</f>
        <v>703.3</v>
      </c>
      <c r="W628" s="13" t="n">
        <f aca="false">V628-F628</f>
        <v>131.46</v>
      </c>
      <c r="X628" s="2" t="s">
        <v>13535</v>
      </c>
      <c r="Y628" s="2"/>
      <c r="Z628" s="13" t="n">
        <v>794</v>
      </c>
      <c r="AA628" s="2" t="s">
        <v>13518</v>
      </c>
    </row>
    <row r="629" customFormat="false" ht="15" hidden="false" customHeight="false" outlineLevel="0" collapsed="false">
      <c r="A629" s="8" t="s">
        <v>7667</v>
      </c>
      <c r="B629" s="10" t="str">
        <f aca="false">'Layout Mercado Libre'!C629</f>
        <v>Refresh Fusion Solución Oftálmica Lubricante 10 ml</v>
      </c>
      <c r="C629" s="10" t="str">
        <f aca="false">IFERROR(LEFT('Layout Mercado Libre'!E629,FIND(" &gt; ",'Layout Mercado Libre'!E629)-1),"")</f>
        <v>Salud y Equipamiento Médico</v>
      </c>
      <c r="D629" s="12" t="n">
        <v>338.4</v>
      </c>
      <c r="E629" s="13" t="n">
        <f aca="false">Parámetros!$B$5</f>
        <v>4</v>
      </c>
      <c r="F629" s="13" t="n">
        <f aca="false">D629+E629</f>
        <v>342.4</v>
      </c>
      <c r="G629" s="3" t="n">
        <f aca="false">IF(C629="",Parámetros!$B$9,IFERROR(VLOOKUP(C629,Parámetros!$A$20:$B$23,2,FALSE()),Parámetros!$B$9))</f>
        <v>0.14</v>
      </c>
      <c r="H629" s="14" t="n">
        <v>0.06</v>
      </c>
      <c r="I629" s="12" t="n">
        <v>75</v>
      </c>
      <c r="J629" s="13" t="n">
        <f aca="false">ROUNDUP((F629+Parámetros!$C$13)/(1-G629),0)</f>
        <v>428</v>
      </c>
      <c r="K629" s="13" t="n">
        <f aca="false">ROUNDUP((F629+Parámetros!$C$14)/(1-G629),0)</f>
        <v>434</v>
      </c>
      <c r="L629" s="13" t="n">
        <f aca="false">ROUNDUP((F629+Parámetros!$C$15)/(1-G629),0)</f>
        <v>442</v>
      </c>
      <c r="M629" s="13" t="n">
        <f aca="false">MAX(ROUNDUP((F629+I629)/(1-G629),0),Parámetros!$B$7)</f>
        <v>486</v>
      </c>
      <c r="N629" s="12" t="n">
        <v>879.84</v>
      </c>
      <c r="O629" s="12" t="n">
        <v>883.63</v>
      </c>
      <c r="P629" s="13" t="n">
        <f aca="false">Parámetros!$B$6</f>
        <v>1</v>
      </c>
      <c r="Q629" s="13" t="n">
        <f aca="false">IF(AND(ISNUMBER(O629),O629-P629&gt;=Parámetros!$B$7),M629,IF(J629&lt;Parámetros!$B$13,J629,IF(K629&lt;Parámetros!$B$14,K629,IF(L629&lt;Parámetros!$B$15,L629,M629))))</f>
        <v>486</v>
      </c>
      <c r="R629" s="13" t="n">
        <f aca="false">IF(AND(ISNUMBER(O629),O629-P629&gt;=Q629),O629-P629,Q629)</f>
        <v>882.63</v>
      </c>
      <c r="S629" s="3" t="n">
        <f aca="false">IF(ISNUMBER(O629),R629/O629-1,"")</f>
        <v>-0.00113169539286806</v>
      </c>
      <c r="T629" s="13" t="n">
        <f aca="false">VLOOKUP(R629,Parámetros!$A$13:$C$16,3,TRUE())</f>
        <v>0</v>
      </c>
      <c r="U629" s="13" t="n">
        <f aca="false">IF(R629&gt;=Parámetros!$B$7,I629,0)</f>
        <v>75</v>
      </c>
      <c r="V629" s="13" t="n">
        <f aca="false">R629*(1-G629)-T629-U629</f>
        <v>684.0618</v>
      </c>
      <c r="W629" s="13" t="n">
        <f aca="false">V629-F629</f>
        <v>341.6618</v>
      </c>
      <c r="X629" s="2" t="s">
        <v>13525</v>
      </c>
      <c r="Y629" s="2"/>
      <c r="Z629" s="13" t="n">
        <v>650</v>
      </c>
      <c r="AA629" s="2" t="s">
        <v>13520</v>
      </c>
    </row>
    <row r="630" customFormat="false" ht="15" hidden="false" customHeight="false" outlineLevel="0" collapsed="false">
      <c r="A630" s="8" t="s">
        <v>7677</v>
      </c>
      <c r="B630" s="10" t="str">
        <f aca="false">'Layout Mercado Libre'!C630</f>
        <v>Soldrin Ótico Solución en Gotas 10 ml</v>
      </c>
      <c r="C630" s="10" t="str">
        <f aca="false">IFERROR(LEFT('Layout Mercado Libre'!E630,FIND(" &gt; ",'Layout Mercado Libre'!E630)-1),"")</f>
        <v>Salud y Equipamiento Médico</v>
      </c>
      <c r="D630" s="12" t="n">
        <v>102.11</v>
      </c>
      <c r="E630" s="13" t="n">
        <f aca="false">Parámetros!$B$5</f>
        <v>4</v>
      </c>
      <c r="F630" s="13" t="n">
        <f aca="false">D630+E630</f>
        <v>106.11</v>
      </c>
      <c r="G630" s="3" t="n">
        <f aca="false">IF(C630="",Parámetros!$B$9,IFERROR(VLOOKUP(C630,Parámetros!$A$20:$B$23,2,FALSE()),Parámetros!$B$9))</f>
        <v>0.14</v>
      </c>
      <c r="H630" s="14" t="n">
        <v>0.06</v>
      </c>
      <c r="I630" s="12" t="n">
        <v>75</v>
      </c>
      <c r="J630" s="13" t="n">
        <f aca="false">ROUNDUP((F630+Parámetros!$C$13)/(1-G630),0)</f>
        <v>153</v>
      </c>
      <c r="K630" s="13" t="n">
        <f aca="false">ROUNDUP((F630+Parámetros!$C$14)/(1-G630),0)</f>
        <v>159</v>
      </c>
      <c r="L630" s="13" t="n">
        <f aca="false">ROUNDUP((F630+Parámetros!$C$15)/(1-G630),0)</f>
        <v>167</v>
      </c>
      <c r="M630" s="13" t="n">
        <f aca="false">MAX(ROUNDUP((F630+I630)/(1-G630),0),Parámetros!$B$7)</f>
        <v>299</v>
      </c>
      <c r="N630" s="12" t="n">
        <v>284.67</v>
      </c>
      <c r="O630" s="12" t="n">
        <v>215</v>
      </c>
      <c r="P630" s="13" t="n">
        <f aca="false">Parámetros!$B$6</f>
        <v>1</v>
      </c>
      <c r="Q630" s="13" t="n">
        <f aca="false">IF(AND(ISNUMBER(O630),O630-P630&gt;=Parámetros!$B$7),M630,IF(J630&lt;Parámetros!$B$13,J630,IF(K630&lt;Parámetros!$B$14,K630,IF(L630&lt;Parámetros!$B$15,L630,M630))))</f>
        <v>167</v>
      </c>
      <c r="R630" s="13" t="n">
        <f aca="false">IF(AND(ISNUMBER(O630),O630-P630&gt;=Q630),O630-P630,Q630)</f>
        <v>214</v>
      </c>
      <c r="S630" s="3" t="n">
        <f aca="false">IF(ISNUMBER(O630),R630/O630-1,"")</f>
        <v>-0.00465116279069766</v>
      </c>
      <c r="T630" s="13" t="n">
        <f aca="false">VLOOKUP(R630,Parámetros!$A$13:$C$16,3,TRUE())</f>
        <v>37</v>
      </c>
      <c r="U630" s="13" t="n">
        <f aca="false">IF(R630&gt;=Parámetros!$B$7,I630,0)</f>
        <v>0</v>
      </c>
      <c r="V630" s="13" t="n">
        <f aca="false">R630*(1-G630)-T630-U630</f>
        <v>147.04</v>
      </c>
      <c r="W630" s="13" t="n">
        <f aca="false">V630-F630</f>
        <v>40.93</v>
      </c>
      <c r="X630" s="2" t="s">
        <v>13525</v>
      </c>
      <c r="Y630" s="2"/>
      <c r="Z630" s="13" t="n">
        <v>174</v>
      </c>
      <c r="AA630" s="2" t="s">
        <v>13507</v>
      </c>
    </row>
    <row r="631" customFormat="false" ht="15" hidden="false" customHeight="false" outlineLevel="0" collapsed="false">
      <c r="A631" s="8" t="s">
        <v>7692</v>
      </c>
      <c r="B631" s="10" t="str">
        <f aca="false">'Layout Mercado Libre'!C631</f>
        <v>Pilas Alcalinas Duracell AA Blíster con 5 Piezas</v>
      </c>
      <c r="C631" s="10" t="str">
        <f aca="false">IFERROR(LEFT('Layout Mercado Libre'!E631,FIND(" &gt; ",'Layout Mercado Libre'!E631)-1),"")</f>
        <v>Electrónica, Audio y Video</v>
      </c>
      <c r="D631" s="12" t="n">
        <v>101.38</v>
      </c>
      <c r="E631" s="13" t="n">
        <f aca="false">Parámetros!$B$5</f>
        <v>4</v>
      </c>
      <c r="F631" s="13" t="n">
        <f aca="false">D631+E631</f>
        <v>105.38</v>
      </c>
      <c r="G631" s="3" t="n">
        <f aca="false">IF(C631="",Parámetros!$B$9,IFERROR(VLOOKUP(C631,Parámetros!$A$20:$B$23,2,FALSE()),Parámetros!$B$9))</f>
        <v>0.16</v>
      </c>
      <c r="H631" s="14" t="n">
        <v>0.18</v>
      </c>
      <c r="I631" s="12" t="n">
        <v>75</v>
      </c>
      <c r="J631" s="13" t="n">
        <f aca="false">ROUNDUP((F631+Parámetros!$C$13)/(1-G631),0)</f>
        <v>156</v>
      </c>
      <c r="K631" s="13" t="n">
        <f aca="false">ROUNDUP((F631+Parámetros!$C$14)/(1-G631),0)</f>
        <v>162</v>
      </c>
      <c r="L631" s="13" t="n">
        <f aca="false">ROUNDUP((F631+Parámetros!$C$15)/(1-G631),0)</f>
        <v>170</v>
      </c>
      <c r="M631" s="13" t="n">
        <f aca="false">MAX(ROUNDUP((F631+I631)/(1-G631),0),Parámetros!$B$7)</f>
        <v>299</v>
      </c>
      <c r="N631" s="12" t="n">
        <v>261</v>
      </c>
      <c r="O631" s="12" t="n">
        <v>190</v>
      </c>
      <c r="P631" s="13" t="n">
        <f aca="false">Parámetros!$B$6</f>
        <v>1</v>
      </c>
      <c r="Q631" s="13" t="n">
        <f aca="false">IF(AND(ISNUMBER(O631),O631-P631&gt;=Parámetros!$B$7),M631,IF(J631&lt;Parámetros!$B$13,J631,IF(K631&lt;Parámetros!$B$14,K631,IF(L631&lt;Parámetros!$B$15,L631,M631))))</f>
        <v>170</v>
      </c>
      <c r="R631" s="13" t="n">
        <f aca="false">IF(AND(ISNUMBER(O631),O631-P631&gt;=Q631),O631-P631,Q631)</f>
        <v>189</v>
      </c>
      <c r="S631" s="3" t="n">
        <f aca="false">IF(ISNUMBER(O631),R631/O631-1,"")</f>
        <v>-0.00526315789473686</v>
      </c>
      <c r="T631" s="13" t="n">
        <f aca="false">VLOOKUP(R631,Parámetros!$A$13:$C$16,3,TRUE())</f>
        <v>37</v>
      </c>
      <c r="U631" s="13" t="n">
        <f aca="false">IF(R631&gt;=Parámetros!$B$7,I631,0)</f>
        <v>0</v>
      </c>
      <c r="V631" s="13" t="n">
        <f aca="false">R631*(1-G631)-T631-U631</f>
        <v>121.76</v>
      </c>
      <c r="W631" s="13" t="n">
        <f aca="false">V631-F631</f>
        <v>16.38</v>
      </c>
      <c r="X631" s="2" t="s">
        <v>13732</v>
      </c>
      <c r="Y631" s="2"/>
      <c r="Z631" s="13"/>
      <c r="AA631" s="2"/>
    </row>
    <row r="632" customFormat="false" ht="15" hidden="false" customHeight="false" outlineLevel="0" collapsed="false">
      <c r="A632" s="8" t="s">
        <v>7706</v>
      </c>
      <c r="B632" s="10" t="str">
        <f aca="false">'Layout Mercado Libre'!C632</f>
        <v>Combesteral Solución Inyectable 3 Ampolletas y 3 Jeringas</v>
      </c>
      <c r="C632" s="10" t="str">
        <f aca="false">IFERROR(LEFT('Layout Mercado Libre'!E632,FIND(" &gt; ",'Layout Mercado Libre'!E632)-1),"")</f>
        <v>Salud y Equipamiento Médico</v>
      </c>
      <c r="D632" s="12" t="n">
        <v>240</v>
      </c>
      <c r="E632" s="13" t="n">
        <f aca="false">Parámetros!$B$5</f>
        <v>4</v>
      </c>
      <c r="F632" s="13" t="n">
        <f aca="false">D632+E632</f>
        <v>244</v>
      </c>
      <c r="G632" s="3" t="n">
        <f aca="false">IF(C632="",Parámetros!$B$9,IFERROR(VLOOKUP(C632,Parámetros!$A$20:$B$23,2,FALSE()),Parámetros!$B$9))</f>
        <v>0.14</v>
      </c>
      <c r="H632" s="14" t="n">
        <v>0.11</v>
      </c>
      <c r="I632" s="12" t="n">
        <v>75</v>
      </c>
      <c r="J632" s="13" t="n">
        <f aca="false">ROUNDUP((F632+Parámetros!$C$13)/(1-G632),0)</f>
        <v>313</v>
      </c>
      <c r="K632" s="13" t="n">
        <f aca="false">ROUNDUP((F632+Parámetros!$C$14)/(1-G632),0)</f>
        <v>319</v>
      </c>
      <c r="L632" s="13" t="n">
        <f aca="false">ROUNDUP((F632+Parámetros!$C$15)/(1-G632),0)</f>
        <v>327</v>
      </c>
      <c r="M632" s="13" t="n">
        <f aca="false">MAX(ROUNDUP((F632+I632)/(1-G632),0),Parámetros!$B$7)</f>
        <v>371</v>
      </c>
      <c r="N632" s="12" t="n">
        <v>513.84</v>
      </c>
      <c r="O632" s="12" t="n">
        <v>482</v>
      </c>
      <c r="P632" s="13" t="n">
        <f aca="false">Parámetros!$B$6</f>
        <v>1</v>
      </c>
      <c r="Q632" s="13" t="n">
        <f aca="false">IF(AND(ISNUMBER(O632),O632-P632&gt;=Parámetros!$B$7),M632,IF(J632&lt;Parámetros!$B$13,J632,IF(K632&lt;Parámetros!$B$14,K632,IF(L632&lt;Parámetros!$B$15,L632,M632))))</f>
        <v>371</v>
      </c>
      <c r="R632" s="13" t="n">
        <f aca="false">IF(AND(ISNUMBER(O632),O632-P632&gt;=Q632),O632-P632,Q632)</f>
        <v>481</v>
      </c>
      <c r="S632" s="3" t="n">
        <f aca="false">IF(ISNUMBER(O632),R632/O632-1,"")</f>
        <v>-0.00207468879668049</v>
      </c>
      <c r="T632" s="13" t="n">
        <f aca="false">VLOOKUP(R632,Parámetros!$A$13:$C$16,3,TRUE())</f>
        <v>0</v>
      </c>
      <c r="U632" s="13" t="n">
        <f aca="false">IF(R632&gt;=Parámetros!$B$7,I632,0)</f>
        <v>75</v>
      </c>
      <c r="V632" s="13" t="n">
        <f aca="false">R632*(1-G632)-T632-U632</f>
        <v>338.66</v>
      </c>
      <c r="W632" s="13" t="n">
        <f aca="false">V632-F632</f>
        <v>94.66</v>
      </c>
      <c r="X632" s="2" t="s">
        <v>13517</v>
      </c>
      <c r="Y632" s="2"/>
      <c r="Z632" s="13" t="n">
        <v>346</v>
      </c>
      <c r="AA632" s="2" t="s">
        <v>13507</v>
      </c>
    </row>
    <row r="633" customFormat="false" ht="15" hidden="false" customHeight="false" outlineLevel="0" collapsed="false">
      <c r="A633" s="8" t="s">
        <v>7718</v>
      </c>
      <c r="B633" s="10" t="str">
        <f aca="false">'Layout Mercado Libre'!C633</f>
        <v>Aliren Antigripal 50/3/300 mg 24 Cápsulas</v>
      </c>
      <c r="C633" s="10" t="str">
        <f aca="false">IFERROR(LEFT('Layout Mercado Libre'!E633,FIND(" &gt; ",'Layout Mercado Libre'!E633)-1),"")</f>
        <v>Salud y Equipamiento Médico</v>
      </c>
      <c r="D633" s="12" t="n">
        <v>100.38</v>
      </c>
      <c r="E633" s="13" t="n">
        <f aca="false">Parámetros!$B$5</f>
        <v>4</v>
      </c>
      <c r="F633" s="13" t="n">
        <f aca="false">D633+E633</f>
        <v>104.38</v>
      </c>
      <c r="G633" s="3" t="n">
        <f aca="false">IF(C633="",Parámetros!$B$9,IFERROR(VLOOKUP(C633,Parámetros!$A$20:$B$23,2,FALSE()),Parámetros!$B$9))</f>
        <v>0.14</v>
      </c>
      <c r="H633" s="14" t="n">
        <v>0.17</v>
      </c>
      <c r="I633" s="12" t="n">
        <v>75</v>
      </c>
      <c r="J633" s="13" t="n">
        <f aca="false">ROUNDUP((F633+Parámetros!$C$13)/(1-G633),0)</f>
        <v>151</v>
      </c>
      <c r="K633" s="13" t="n">
        <f aca="false">ROUNDUP((F633+Parámetros!$C$14)/(1-G633),0)</f>
        <v>157</v>
      </c>
      <c r="L633" s="13" t="n">
        <f aca="false">ROUNDUP((F633+Parámetros!$C$15)/(1-G633),0)</f>
        <v>165</v>
      </c>
      <c r="M633" s="13" t="n">
        <f aca="false">MAX(ROUNDUP((F633+I633)/(1-G633),0),Parámetros!$B$7)</f>
        <v>299</v>
      </c>
      <c r="N633" s="12" t="n">
        <v>207.5</v>
      </c>
      <c r="O633" s="12" t="n">
        <v>176</v>
      </c>
      <c r="P633" s="13" t="n">
        <f aca="false">Parámetros!$B$6</f>
        <v>1</v>
      </c>
      <c r="Q633" s="13" t="n">
        <f aca="false">IF(AND(ISNUMBER(O633),O633-P633&gt;=Parámetros!$B$7),M633,IF(J633&lt;Parámetros!$B$13,J633,IF(K633&lt;Parámetros!$B$14,K633,IF(L633&lt;Parámetros!$B$15,L633,M633))))</f>
        <v>165</v>
      </c>
      <c r="R633" s="13" t="n">
        <f aca="false">IF(AND(ISNUMBER(O633),O633-P633&gt;=Q633),O633-P633,Q633)</f>
        <v>175</v>
      </c>
      <c r="S633" s="3" t="n">
        <f aca="false">IF(ISNUMBER(O633),R633/O633-1,"")</f>
        <v>-0.00568181818181823</v>
      </c>
      <c r="T633" s="13" t="n">
        <f aca="false">VLOOKUP(R633,Parámetros!$A$13:$C$16,3,TRUE())</f>
        <v>37</v>
      </c>
      <c r="U633" s="13" t="n">
        <f aca="false">IF(R633&gt;=Parámetros!$B$7,I633,0)</f>
        <v>0</v>
      </c>
      <c r="V633" s="13" t="n">
        <f aca="false">R633*(1-G633)-T633-U633</f>
        <v>113.5</v>
      </c>
      <c r="W633" s="13" t="n">
        <f aca="false">V633-F633</f>
        <v>9.12000000000001</v>
      </c>
      <c r="X633" s="2" t="s">
        <v>13547</v>
      </c>
      <c r="Y633" s="2"/>
      <c r="Z633" s="13" t="n">
        <v>142</v>
      </c>
      <c r="AA633" s="2" t="s">
        <v>13518</v>
      </c>
    </row>
    <row r="634" customFormat="false" ht="15" hidden="false" customHeight="false" outlineLevel="0" collapsed="false">
      <c r="A634" s="8" t="s">
        <v>7731</v>
      </c>
      <c r="B634" s="10" t="str">
        <f aca="false">'Layout Mercado Libre'!C634</f>
        <v>Pulmonarom Lisados Bacterianos 20 Ampolletas de 3 ml</v>
      </c>
      <c r="C634" s="10" t="str">
        <f aca="false">IFERROR(LEFT('Layout Mercado Libre'!E634,FIND(" &gt; ",'Layout Mercado Libre'!E634)-1),"")</f>
        <v>Salud y Equipamiento Médico</v>
      </c>
      <c r="D634" s="12" t="n">
        <v>1175.93</v>
      </c>
      <c r="E634" s="13" t="n">
        <f aca="false">Parámetros!$B$5</f>
        <v>4</v>
      </c>
      <c r="F634" s="13" t="n">
        <f aca="false">D634+E634</f>
        <v>1179.93</v>
      </c>
      <c r="G634" s="3" t="n">
        <f aca="false">IF(C634="",Parámetros!$B$9,IFERROR(VLOOKUP(C634,Parámetros!$A$20:$B$23,2,FALSE()),Parámetros!$B$9))</f>
        <v>0.14</v>
      </c>
      <c r="H634" s="14" t="n">
        <v>0.12</v>
      </c>
      <c r="I634" s="12" t="n">
        <v>75</v>
      </c>
      <c r="J634" s="13" t="n">
        <f aca="false">ROUNDUP((F634+Parámetros!$C$13)/(1-G634),0)</f>
        <v>1402</v>
      </c>
      <c r="K634" s="13" t="n">
        <f aca="false">ROUNDUP((F634+Parámetros!$C$14)/(1-G634),0)</f>
        <v>1407</v>
      </c>
      <c r="L634" s="13" t="n">
        <f aca="false">ROUNDUP((F634+Parámetros!$C$15)/(1-G634),0)</f>
        <v>1416</v>
      </c>
      <c r="M634" s="13" t="n">
        <f aca="false">MAX(ROUNDUP((F634+I634)/(1-G634),0),Parámetros!$B$7)</f>
        <v>1460</v>
      </c>
      <c r="N634" s="12" t="n">
        <v>1817.58</v>
      </c>
      <c r="O634" s="12" t="n">
        <v>977.2</v>
      </c>
      <c r="P634" s="13" t="n">
        <f aca="false">Parámetros!$B$6</f>
        <v>1</v>
      </c>
      <c r="Q634" s="13" t="n">
        <f aca="false">IF(AND(ISNUMBER(O634),O634-P634&gt;=Parámetros!$B$7),M634,IF(J634&lt;Parámetros!$B$13,J634,IF(K634&lt;Parámetros!$B$14,K634,IF(L634&lt;Parámetros!$B$15,L634,M634))))</f>
        <v>1460</v>
      </c>
      <c r="R634" s="13" t="n">
        <f aca="false">IF(AND(ISNUMBER(O634),O634-P634&gt;=Q634),O634-P634,Q634)</f>
        <v>1460</v>
      </c>
      <c r="S634" s="3" t="n">
        <f aca="false">IF(ISNUMBER(O634),R634/O634-1,"")</f>
        <v>0.494064674580434</v>
      </c>
      <c r="T634" s="13" t="n">
        <f aca="false">VLOOKUP(R634,Parámetros!$A$13:$C$16,3,TRUE())</f>
        <v>0</v>
      </c>
      <c r="U634" s="13" t="n">
        <f aca="false">IF(R634&gt;=Parámetros!$B$7,I634,0)</f>
        <v>75</v>
      </c>
      <c r="V634" s="13" t="n">
        <f aca="false">R634*(1-G634)-T634-U634</f>
        <v>1180.6</v>
      </c>
      <c r="W634" s="13" t="n">
        <f aca="false">V634-F634</f>
        <v>0.669999999999845</v>
      </c>
      <c r="X634" s="2" t="s">
        <v>13733</v>
      </c>
      <c r="Y634" s="2"/>
      <c r="Z634" s="13" t="n">
        <v>977.2</v>
      </c>
      <c r="AA634" s="2" t="s">
        <v>13497</v>
      </c>
    </row>
    <row r="635" customFormat="false" ht="15" hidden="false" customHeight="false" outlineLevel="0" collapsed="false">
      <c r="A635" s="8" t="s">
        <v>7741</v>
      </c>
      <c r="B635" s="10" t="str">
        <f aca="false">'Layout Mercado Libre'!C635</f>
        <v>Desodorante Palmolive Neutro Balance Aerosol 91 g</v>
      </c>
      <c r="C635" s="10" t="str">
        <f aca="false">IFERROR(LEFT('Layout Mercado Libre'!E635,FIND(" &gt; ",'Layout Mercado Libre'!E635)-1),"")</f>
        <v>Belleza y Cuidado Personal</v>
      </c>
      <c r="D635" s="12" t="n">
        <v>55.61</v>
      </c>
      <c r="E635" s="13" t="n">
        <f aca="false">Parámetros!$B$5</f>
        <v>4</v>
      </c>
      <c r="F635" s="13" t="n">
        <f aca="false">D635+E635</f>
        <v>59.61</v>
      </c>
      <c r="G635" s="3" t="n">
        <f aca="false">IF(C635="",Parámetros!$B$9,IFERROR(VLOOKUP(C635,Parámetros!$A$20:$B$23,2,FALSE()),Parámetros!$B$9))</f>
        <v>0.14</v>
      </c>
      <c r="H635" s="14" t="n">
        <v>0.15</v>
      </c>
      <c r="I635" s="12" t="n">
        <v>75</v>
      </c>
      <c r="J635" s="13" t="n">
        <f aca="false">ROUNDUP((F635+Parámetros!$C$13)/(1-G635),0)</f>
        <v>99</v>
      </c>
      <c r="K635" s="13" t="n">
        <f aca="false">ROUNDUP((F635+Parámetros!$C$14)/(1-G635),0)</f>
        <v>105</v>
      </c>
      <c r="L635" s="13" t="n">
        <f aca="false">ROUNDUP((F635+Parámetros!$C$15)/(1-G635),0)</f>
        <v>113</v>
      </c>
      <c r="M635" s="13" t="n">
        <f aca="false">MAX(ROUNDUP((F635+I635)/(1-G635),0),Parámetros!$B$7)</f>
        <v>299</v>
      </c>
      <c r="N635" s="12"/>
      <c r="O635" s="12"/>
      <c r="P635" s="13" t="n">
        <f aca="false">Parámetros!$B$6</f>
        <v>1</v>
      </c>
      <c r="Q635" s="13" t="n">
        <f aca="false">IF(AND(ISNUMBER(O635),O635-P635&gt;=Parámetros!$B$7),M635,IF(J635&lt;Parámetros!$B$13,J635,IF(K635&lt;Parámetros!$B$14,K635,IF(L635&lt;Parámetros!$B$15,L635,M635))))</f>
        <v>105</v>
      </c>
      <c r="R635" s="13" t="n">
        <f aca="false">IF(AND(ISNUMBER(O635),O635-P635&gt;=Q635),O635-P635,Q635)</f>
        <v>105</v>
      </c>
      <c r="S635" s="3" t="str">
        <f aca="false">IF(ISNUMBER(O635),R635/O635-1,"")</f>
        <v/>
      </c>
      <c r="T635" s="13" t="n">
        <f aca="false">VLOOKUP(R635,Parámetros!$A$13:$C$16,3,TRUE())</f>
        <v>30</v>
      </c>
      <c r="U635" s="13" t="n">
        <f aca="false">IF(R635&gt;=Parámetros!$B$7,I635,0)</f>
        <v>0</v>
      </c>
      <c r="V635" s="13" t="n">
        <f aca="false">R635*(1-G635)-T635-U635</f>
        <v>60.3</v>
      </c>
      <c r="W635" s="13" t="n">
        <f aca="false">V635-F635</f>
        <v>0.689999999999998</v>
      </c>
      <c r="X635" s="2" t="s">
        <v>13734</v>
      </c>
      <c r="Y635" s="2"/>
      <c r="Z635" s="13" t="n">
        <v>56.5</v>
      </c>
      <c r="AA635" s="2" t="s">
        <v>13519</v>
      </c>
    </row>
    <row r="636" customFormat="false" ht="15" hidden="false" customHeight="false" outlineLevel="0" collapsed="false">
      <c r="A636" s="8" t="s">
        <v>7750</v>
      </c>
      <c r="B636" s="10" t="str">
        <f aca="false">'Layout Mercado Libre'!C636</f>
        <v>Dapagliflozina Metformina 10 mg/1000 mg MSN 28 Tabletas</v>
      </c>
      <c r="C636" s="10" t="str">
        <f aca="false">IFERROR(LEFT('Layout Mercado Libre'!E636,FIND(" &gt; ",'Layout Mercado Libre'!E636)-1),"")</f>
        <v>Salud y Equipamiento Médico</v>
      </c>
      <c r="D636" s="12" t="n">
        <v>463.12</v>
      </c>
      <c r="E636" s="13" t="n">
        <f aca="false">Parámetros!$B$5</f>
        <v>4</v>
      </c>
      <c r="F636" s="13" t="n">
        <f aca="false">D636+E636</f>
        <v>467.12</v>
      </c>
      <c r="G636" s="3" t="n">
        <f aca="false">IF(C636="",Parámetros!$B$9,IFERROR(VLOOKUP(C636,Parámetros!$A$20:$B$23,2,FALSE()),Parámetros!$B$9))</f>
        <v>0.14</v>
      </c>
      <c r="H636" s="14" t="n">
        <v>0.18</v>
      </c>
      <c r="I636" s="12" t="n">
        <v>75</v>
      </c>
      <c r="J636" s="13" t="n">
        <f aca="false">ROUNDUP((F636+Parámetros!$C$13)/(1-G636),0)</f>
        <v>573</v>
      </c>
      <c r="K636" s="13" t="n">
        <f aca="false">ROUNDUP((F636+Parámetros!$C$14)/(1-G636),0)</f>
        <v>579</v>
      </c>
      <c r="L636" s="13" t="n">
        <f aca="false">ROUNDUP((F636+Parámetros!$C$15)/(1-G636),0)</f>
        <v>587</v>
      </c>
      <c r="M636" s="13" t="n">
        <f aca="false">MAX(ROUNDUP((F636+I636)/(1-G636),0),Parámetros!$B$7)</f>
        <v>631</v>
      </c>
      <c r="N636" s="12" t="n">
        <v>605</v>
      </c>
      <c r="O636" s="12" t="n">
        <v>610</v>
      </c>
      <c r="P636" s="13" t="n">
        <f aca="false">Parámetros!$B$6</f>
        <v>1</v>
      </c>
      <c r="Q636" s="13" t="n">
        <f aca="false">IF(AND(ISNUMBER(O636),O636-P636&gt;=Parámetros!$B$7),M636,IF(J636&lt;Parámetros!$B$13,J636,IF(K636&lt;Parámetros!$B$14,K636,IF(L636&lt;Parámetros!$B$15,L636,M636))))</f>
        <v>631</v>
      </c>
      <c r="R636" s="13" t="n">
        <f aca="false">IF(AND(ISNUMBER(O636),O636-P636&gt;=Q636),O636-P636,Q636)</f>
        <v>631</v>
      </c>
      <c r="S636" s="3" t="n">
        <f aca="false">IF(ISNUMBER(O636),R636/O636-1,"")</f>
        <v>0.0344262295081967</v>
      </c>
      <c r="T636" s="13" t="n">
        <f aca="false">VLOOKUP(R636,Parámetros!$A$13:$C$16,3,TRUE())</f>
        <v>0</v>
      </c>
      <c r="U636" s="13" t="n">
        <f aca="false">IF(R636&gt;=Parámetros!$B$7,I636,0)</f>
        <v>75</v>
      </c>
      <c r="V636" s="13" t="n">
        <f aca="false">R636*(1-G636)-T636-U636</f>
        <v>467.66</v>
      </c>
      <c r="W636" s="13" t="n">
        <f aca="false">V636-F636</f>
        <v>0.539999999999964</v>
      </c>
      <c r="X636" s="2" t="s">
        <v>13499</v>
      </c>
      <c r="Y636" s="2"/>
      <c r="Z636" s="13" t="n">
        <v>599</v>
      </c>
      <c r="AA636" s="2" t="s">
        <v>13523</v>
      </c>
    </row>
    <row r="637" customFormat="false" ht="15" hidden="false" customHeight="false" outlineLevel="0" collapsed="false">
      <c r="A637" s="8" t="s">
        <v>7764</v>
      </c>
      <c r="B637" s="10" t="str">
        <f aca="false">'Layout Mercado Libre'!C637</f>
        <v>Calzón Entrenador Huggies Pull-Ups Niño Talla XL 30 Piezas</v>
      </c>
      <c r="C637" s="10" t="str">
        <f aca="false">IFERROR(LEFT('Layout Mercado Libre'!E637,FIND(" &gt; ",'Layout Mercado Libre'!E637)-1),"")</f>
        <v>Bebés</v>
      </c>
      <c r="D637" s="12" t="n">
        <v>156.65</v>
      </c>
      <c r="E637" s="13" t="n">
        <f aca="false">Parámetros!$B$5</f>
        <v>4</v>
      </c>
      <c r="F637" s="13" t="n">
        <f aca="false">D637+E637</f>
        <v>160.65</v>
      </c>
      <c r="G637" s="3" t="n">
        <f aca="false">IF(C637="",Parámetros!$B$9,IFERROR(VLOOKUP(C637,Parámetros!$A$20:$B$23,2,FALSE()),Parámetros!$B$9))</f>
        <v>0.15</v>
      </c>
      <c r="H637" s="14" t="n">
        <v>0.33</v>
      </c>
      <c r="I637" s="12" t="n">
        <v>75</v>
      </c>
      <c r="J637" s="13" t="n">
        <f aca="false">ROUNDUP((F637+Parámetros!$C$13)/(1-G637),0)</f>
        <v>219</v>
      </c>
      <c r="K637" s="13" t="n">
        <f aca="false">ROUNDUP((F637+Parámetros!$C$14)/(1-G637),0)</f>
        <v>225</v>
      </c>
      <c r="L637" s="13" t="n">
        <f aca="false">ROUNDUP((F637+Parámetros!$C$15)/(1-G637),0)</f>
        <v>233</v>
      </c>
      <c r="M637" s="13" t="n">
        <f aca="false">MAX(ROUNDUP((F637+I637)/(1-G637),0),Parámetros!$B$7)</f>
        <v>299</v>
      </c>
      <c r="N637" s="12" t="n">
        <v>800</v>
      </c>
      <c r="O637" s="12" t="n">
        <v>800</v>
      </c>
      <c r="P637" s="13" t="n">
        <f aca="false">Parámetros!$B$6</f>
        <v>1</v>
      </c>
      <c r="Q637" s="13" t="n">
        <f aca="false">IF(AND(ISNUMBER(O637),O637-P637&gt;=Parámetros!$B$7),M637,IF(J637&lt;Parámetros!$B$13,J637,IF(K637&lt;Parámetros!$B$14,K637,IF(L637&lt;Parámetros!$B$15,L637,M637))))</f>
        <v>299</v>
      </c>
      <c r="R637" s="13" t="n">
        <f aca="false">IF(AND(ISNUMBER(O637),O637-P637&gt;=Q637),O637-P637,Q637)</f>
        <v>799</v>
      </c>
      <c r="S637" s="3" t="n">
        <f aca="false">IF(ISNUMBER(O637),R637/O637-1,"")</f>
        <v>-0.00124999999999997</v>
      </c>
      <c r="T637" s="13" t="n">
        <f aca="false">VLOOKUP(R637,Parámetros!$A$13:$C$16,3,TRUE())</f>
        <v>0</v>
      </c>
      <c r="U637" s="13" t="n">
        <f aca="false">IF(R637&gt;=Parámetros!$B$7,I637,0)</f>
        <v>75</v>
      </c>
      <c r="V637" s="13" t="n">
        <f aca="false">R637*(1-G637)-T637-U637</f>
        <v>604.15</v>
      </c>
      <c r="W637" s="13" t="n">
        <f aca="false">V637-F637</f>
        <v>443.5</v>
      </c>
      <c r="X637" s="2" t="s">
        <v>13735</v>
      </c>
      <c r="Y637" s="2"/>
      <c r="Z637" s="13" t="n">
        <v>196</v>
      </c>
      <c r="AA637" s="2" t="s">
        <v>13500</v>
      </c>
    </row>
    <row r="638" customFormat="false" ht="15" hidden="false" customHeight="false" outlineLevel="0" collapsed="false">
      <c r="A638" s="8" t="s">
        <v>7780</v>
      </c>
      <c r="B638" s="10" t="str">
        <f aca="false">'Layout Mercado Libre'!C638</f>
        <v>Stérimar Uso Diario Solución Nasal Agua de Mar 50 ml</v>
      </c>
      <c r="C638" s="10" t="str">
        <f aca="false">IFERROR(LEFT('Layout Mercado Libre'!E638,FIND(" &gt; ",'Layout Mercado Libre'!E638)-1),"")</f>
        <v>Salud y Equipamiento Médico</v>
      </c>
      <c r="D638" s="12" t="n">
        <v>125.67</v>
      </c>
      <c r="E638" s="13" t="n">
        <f aca="false">Parámetros!$B$5</f>
        <v>4</v>
      </c>
      <c r="F638" s="13" t="n">
        <f aca="false">D638+E638</f>
        <v>129.67</v>
      </c>
      <c r="G638" s="3" t="n">
        <f aca="false">IF(C638="",Parámetros!$B$9,IFERROR(VLOOKUP(C638,Parámetros!$A$20:$B$23,2,FALSE()),Parámetros!$B$9))</f>
        <v>0.14</v>
      </c>
      <c r="H638" s="14" t="n">
        <v>0.11</v>
      </c>
      <c r="I638" s="12" t="n">
        <v>75</v>
      </c>
      <c r="J638" s="13" t="n">
        <f aca="false">ROUNDUP((F638+Parámetros!$C$13)/(1-G638),0)</f>
        <v>180</v>
      </c>
      <c r="K638" s="13" t="n">
        <f aca="false">ROUNDUP((F638+Parámetros!$C$14)/(1-G638),0)</f>
        <v>186</v>
      </c>
      <c r="L638" s="13" t="n">
        <f aca="false">ROUNDUP((F638+Parámetros!$C$15)/(1-G638),0)</f>
        <v>194</v>
      </c>
      <c r="M638" s="13" t="n">
        <f aca="false">MAX(ROUNDUP((F638+I638)/(1-G638),0),Parámetros!$B$7)</f>
        <v>299</v>
      </c>
      <c r="N638" s="12" t="n">
        <v>233.15</v>
      </c>
      <c r="O638" s="12" t="n">
        <v>156</v>
      </c>
      <c r="P638" s="13" t="n">
        <f aca="false">Parámetros!$B$6</f>
        <v>1</v>
      </c>
      <c r="Q638" s="13" t="n">
        <f aca="false">IF(AND(ISNUMBER(O638),O638-P638&gt;=Parámetros!$B$7),M638,IF(J638&lt;Parámetros!$B$13,J638,IF(K638&lt;Parámetros!$B$14,K638,IF(L638&lt;Parámetros!$B$15,L638,M638))))</f>
        <v>194</v>
      </c>
      <c r="R638" s="13" t="n">
        <f aca="false">IF(AND(ISNUMBER(O638),O638-P638&gt;=Q638),O638-P638,Q638)</f>
        <v>194</v>
      </c>
      <c r="S638" s="3" t="n">
        <f aca="false">IF(ISNUMBER(O638),R638/O638-1,"")</f>
        <v>0.243589743589744</v>
      </c>
      <c r="T638" s="13" t="n">
        <f aca="false">VLOOKUP(R638,Parámetros!$A$13:$C$16,3,TRUE())</f>
        <v>37</v>
      </c>
      <c r="U638" s="13" t="n">
        <f aca="false">IF(R638&gt;=Parámetros!$B$7,I638,0)</f>
        <v>0</v>
      </c>
      <c r="V638" s="13" t="n">
        <f aca="false">R638*(1-G638)-T638-U638</f>
        <v>129.84</v>
      </c>
      <c r="W638" s="13" t="n">
        <f aca="false">V638-F638</f>
        <v>0.169999999999988</v>
      </c>
      <c r="X638" s="2" t="s">
        <v>13638</v>
      </c>
      <c r="Y638" s="2"/>
      <c r="Z638" s="13" t="n">
        <v>156</v>
      </c>
      <c r="AA638" s="2" t="s">
        <v>13497</v>
      </c>
    </row>
    <row r="639" customFormat="false" ht="15" hidden="false" customHeight="false" outlineLevel="0" collapsed="false">
      <c r="A639" s="8" t="s">
        <v>7794</v>
      </c>
      <c r="B639" s="10" t="str">
        <f aca="false">'Layout Mercado Libre'!C639</f>
        <v>Norfenon Propafenona 150 mg 30 Tabletas</v>
      </c>
      <c r="C639" s="10" t="str">
        <f aca="false">IFERROR(LEFT('Layout Mercado Libre'!E639,FIND(" &gt; ",'Layout Mercado Libre'!E639)-1),"")</f>
        <v>Salud y Equipamiento Médico</v>
      </c>
      <c r="D639" s="12" t="n">
        <v>411.62</v>
      </c>
      <c r="E639" s="13" t="n">
        <f aca="false">Parámetros!$B$5</f>
        <v>4</v>
      </c>
      <c r="F639" s="13" t="n">
        <f aca="false">D639+E639</f>
        <v>415.62</v>
      </c>
      <c r="G639" s="3" t="n">
        <f aca="false">IF(C639="",Parámetros!$B$9,IFERROR(VLOOKUP(C639,Parámetros!$A$20:$B$23,2,FALSE()),Parámetros!$B$9))</f>
        <v>0.14</v>
      </c>
      <c r="H639" s="14" t="n">
        <v>0.19</v>
      </c>
      <c r="I639" s="12" t="n">
        <v>75</v>
      </c>
      <c r="J639" s="13" t="n">
        <f aca="false">ROUNDUP((F639+Parámetros!$C$13)/(1-G639),0)</f>
        <v>513</v>
      </c>
      <c r="K639" s="13" t="n">
        <f aca="false">ROUNDUP((F639+Parámetros!$C$14)/(1-G639),0)</f>
        <v>519</v>
      </c>
      <c r="L639" s="13" t="n">
        <f aca="false">ROUNDUP((F639+Parámetros!$C$15)/(1-G639),0)</f>
        <v>527</v>
      </c>
      <c r="M639" s="13" t="n">
        <f aca="false">MAX(ROUNDUP((F639+I639)/(1-G639),0),Parámetros!$B$7)</f>
        <v>571</v>
      </c>
      <c r="N639" s="12" t="n">
        <v>910.55</v>
      </c>
      <c r="O639" s="12" t="n">
        <v>633.54</v>
      </c>
      <c r="P639" s="13" t="n">
        <f aca="false">Parámetros!$B$6</f>
        <v>1</v>
      </c>
      <c r="Q639" s="13" t="n">
        <f aca="false">IF(AND(ISNUMBER(O639),O639-P639&gt;=Parámetros!$B$7),M639,IF(J639&lt;Parámetros!$B$13,J639,IF(K639&lt;Parámetros!$B$14,K639,IF(L639&lt;Parámetros!$B$15,L639,M639))))</f>
        <v>571</v>
      </c>
      <c r="R639" s="13" t="n">
        <f aca="false">IF(AND(ISNUMBER(O639),O639-P639&gt;=Q639),O639-P639,Q639)</f>
        <v>632.54</v>
      </c>
      <c r="S639" s="3" t="n">
        <f aca="false">IF(ISNUMBER(O639),R639/O639-1,"")</f>
        <v>-0.0015784323010386</v>
      </c>
      <c r="T639" s="13" t="n">
        <f aca="false">VLOOKUP(R639,Parámetros!$A$13:$C$16,3,TRUE())</f>
        <v>0</v>
      </c>
      <c r="U639" s="13" t="n">
        <f aca="false">IF(R639&gt;=Parámetros!$B$7,I639,0)</f>
        <v>75</v>
      </c>
      <c r="V639" s="13" t="n">
        <f aca="false">R639*(1-G639)-T639-U639</f>
        <v>468.9844</v>
      </c>
      <c r="W639" s="13" t="n">
        <f aca="false">V639-F639</f>
        <v>53.3643999999999</v>
      </c>
      <c r="X639" s="2" t="s">
        <v>13501</v>
      </c>
      <c r="Y639" s="2"/>
      <c r="Z639" s="13" t="n">
        <v>539.33</v>
      </c>
      <c r="AA639" s="2" t="s">
        <v>13518</v>
      </c>
    </row>
    <row r="640" customFormat="false" ht="15" hidden="false" customHeight="false" outlineLevel="0" collapsed="false">
      <c r="A640" s="8" t="s">
        <v>7810</v>
      </c>
      <c r="B640" s="10" t="str">
        <f aca="false">'Layout Mercado Libre'!C640</f>
        <v>Shampoo Palmolive Optims 2 en 1 Extra Intensivo 700 ml</v>
      </c>
      <c r="C640" s="10" t="str">
        <f aca="false">IFERROR(LEFT('Layout Mercado Libre'!E640,FIND(" &gt; ",'Layout Mercado Libre'!E640)-1),"")</f>
        <v>Belleza y Cuidado Personal</v>
      </c>
      <c r="D640" s="12" t="n">
        <v>67.1</v>
      </c>
      <c r="E640" s="13" t="n">
        <f aca="false">Parámetros!$B$5</f>
        <v>4</v>
      </c>
      <c r="F640" s="13" t="n">
        <f aca="false">D640+E640</f>
        <v>71.1</v>
      </c>
      <c r="G640" s="3" t="n">
        <f aca="false">IF(C640="",Parámetros!$B$9,IFERROR(VLOOKUP(C640,Parámetros!$A$20:$B$23,2,FALSE()),Parámetros!$B$9))</f>
        <v>0.14</v>
      </c>
      <c r="H640" s="14" t="n">
        <v>0.9</v>
      </c>
      <c r="I640" s="12" t="n">
        <v>90</v>
      </c>
      <c r="J640" s="13" t="n">
        <f aca="false">ROUNDUP((F640+Parámetros!$C$13)/(1-G640),0)</f>
        <v>112</v>
      </c>
      <c r="K640" s="13" t="n">
        <f aca="false">ROUNDUP((F640+Parámetros!$C$14)/(1-G640),0)</f>
        <v>118</v>
      </c>
      <c r="L640" s="13" t="n">
        <f aca="false">ROUNDUP((F640+Parámetros!$C$15)/(1-G640),0)</f>
        <v>126</v>
      </c>
      <c r="M640" s="13" t="n">
        <f aca="false">MAX(ROUNDUP((F640+I640)/(1-G640),0),Parámetros!$B$7)</f>
        <v>299</v>
      </c>
      <c r="N640" s="12" t="n">
        <v>283.97</v>
      </c>
      <c r="O640" s="12" t="n">
        <v>390</v>
      </c>
      <c r="P640" s="13" t="n">
        <f aca="false">Parámetros!$B$6</f>
        <v>1</v>
      </c>
      <c r="Q640" s="13" t="n">
        <f aca="false">IF(AND(ISNUMBER(O640),O640-P640&gt;=Parámetros!$B$7),M640,IF(J640&lt;Parámetros!$B$13,J640,IF(K640&lt;Parámetros!$B$14,K640,IF(L640&lt;Parámetros!$B$15,L640,M640))))</f>
        <v>299</v>
      </c>
      <c r="R640" s="13" t="n">
        <f aca="false">IF(AND(ISNUMBER(O640),O640-P640&gt;=Q640),O640-P640,Q640)</f>
        <v>389</v>
      </c>
      <c r="S640" s="3" t="n">
        <f aca="false">IF(ISNUMBER(O640),R640/O640-1,"")</f>
        <v>-0.00256410256410256</v>
      </c>
      <c r="T640" s="13" t="n">
        <f aca="false">VLOOKUP(R640,Parámetros!$A$13:$C$16,3,TRUE())</f>
        <v>0</v>
      </c>
      <c r="U640" s="13" t="n">
        <f aca="false">IF(R640&gt;=Parámetros!$B$7,I640,0)</f>
        <v>90</v>
      </c>
      <c r="V640" s="13" t="n">
        <f aca="false">R640*(1-G640)-T640-U640</f>
        <v>244.54</v>
      </c>
      <c r="W640" s="13" t="n">
        <f aca="false">V640-F640</f>
        <v>173.44</v>
      </c>
      <c r="X640" s="2" t="s">
        <v>13679</v>
      </c>
      <c r="Y640" s="2"/>
      <c r="Z640" s="13" t="n">
        <v>133.5</v>
      </c>
      <c r="AA640" s="2" t="s">
        <v>13523</v>
      </c>
    </row>
    <row r="641" customFormat="false" ht="15" hidden="false" customHeight="false" outlineLevel="0" collapsed="false">
      <c r="A641" s="8" t="s">
        <v>7820</v>
      </c>
      <c r="B641" s="10" t="str">
        <f aca="false">'Layout Mercado Libre'!C641</f>
        <v>Pañal para Adulto TENA Slip Maxi Protect CH/M 10 Piezas</v>
      </c>
      <c r="C641" s="10" t="str">
        <f aca="false">IFERROR(LEFT('Layout Mercado Libre'!E641,FIND(" &gt; ",'Layout Mercado Libre'!E641)-1),"")</f>
        <v>Salud y Equipamiento Médico</v>
      </c>
      <c r="D641" s="12" t="n">
        <v>119.81</v>
      </c>
      <c r="E641" s="13" t="n">
        <f aca="false">Parámetros!$B$5</f>
        <v>4</v>
      </c>
      <c r="F641" s="13" t="n">
        <f aca="false">D641+E641</f>
        <v>123.81</v>
      </c>
      <c r="G641" s="3" t="n">
        <f aca="false">IF(C641="",Parámetros!$B$9,IFERROR(VLOOKUP(C641,Parámetros!$A$20:$B$23,2,FALSE()),Parámetros!$B$9))</f>
        <v>0.14</v>
      </c>
      <c r="H641" s="14" t="n">
        <v>0.21</v>
      </c>
      <c r="I641" s="12" t="n">
        <v>75</v>
      </c>
      <c r="J641" s="13" t="n">
        <f aca="false">ROUNDUP((F641+Parámetros!$C$13)/(1-G641),0)</f>
        <v>174</v>
      </c>
      <c r="K641" s="13" t="n">
        <f aca="false">ROUNDUP((F641+Parámetros!$C$14)/(1-G641),0)</f>
        <v>179</v>
      </c>
      <c r="L641" s="13" t="n">
        <f aca="false">ROUNDUP((F641+Parámetros!$C$15)/(1-G641),0)</f>
        <v>187</v>
      </c>
      <c r="M641" s="13" t="n">
        <f aca="false">MAX(ROUNDUP((F641+I641)/(1-G641),0),Parámetros!$B$7)</f>
        <v>299</v>
      </c>
      <c r="N641" s="12" t="n">
        <v>286.46</v>
      </c>
      <c r="O641" s="12" t="n">
        <v>144.18</v>
      </c>
      <c r="P641" s="13" t="n">
        <f aca="false">Parámetros!$B$6</f>
        <v>1</v>
      </c>
      <c r="Q641" s="13" t="n">
        <f aca="false">IF(AND(ISNUMBER(O641),O641-P641&gt;=Parámetros!$B$7),M641,IF(J641&lt;Parámetros!$B$13,J641,IF(K641&lt;Parámetros!$B$14,K641,IF(L641&lt;Parámetros!$B$15,L641,M641))))</f>
        <v>187</v>
      </c>
      <c r="R641" s="13" t="n">
        <f aca="false">IF(AND(ISNUMBER(O641),O641-P641&gt;=Q641),O641-P641,Q641)</f>
        <v>187</v>
      </c>
      <c r="S641" s="3" t="n">
        <f aca="false">IF(ISNUMBER(O641),R641/O641-1,"")</f>
        <v>0.2969898737689</v>
      </c>
      <c r="T641" s="13" t="n">
        <f aca="false">VLOOKUP(R641,Parámetros!$A$13:$C$16,3,TRUE())</f>
        <v>37</v>
      </c>
      <c r="U641" s="13" t="n">
        <f aca="false">IF(R641&gt;=Parámetros!$B$7,I641,0)</f>
        <v>0</v>
      </c>
      <c r="V641" s="13" t="n">
        <f aca="false">R641*(1-G641)-T641-U641</f>
        <v>123.82</v>
      </c>
      <c r="W641" s="13" t="n">
        <f aca="false">V641-F641</f>
        <v>0.00999999999999091</v>
      </c>
      <c r="X641" s="2" t="s">
        <v>13587</v>
      </c>
      <c r="Y641" s="2"/>
      <c r="Z641" s="13" t="n">
        <v>175.5</v>
      </c>
      <c r="AA641" s="2" t="s">
        <v>13518</v>
      </c>
    </row>
    <row r="642" customFormat="false" ht="15" hidden="false" customHeight="false" outlineLevel="0" collapsed="false">
      <c r="A642" s="8" t="s">
        <v>7831</v>
      </c>
      <c r="B642" s="10" t="str">
        <f aca="false">'Layout Mercado Libre'!C642</f>
        <v>Omuro Bromuro de Otilonio 40 mg 30 Tabletas</v>
      </c>
      <c r="C642" s="10" t="str">
        <f aca="false">IFERROR(LEFT('Layout Mercado Libre'!E642,FIND(" &gt; ",'Layout Mercado Libre'!E642)-1),"")</f>
        <v>Salud y Equipamiento Médico</v>
      </c>
      <c r="D642" s="12" t="n">
        <v>691.25</v>
      </c>
      <c r="E642" s="13" t="n">
        <f aca="false">Parámetros!$B$5</f>
        <v>4</v>
      </c>
      <c r="F642" s="13" t="n">
        <f aca="false">D642+E642</f>
        <v>695.25</v>
      </c>
      <c r="G642" s="3" t="n">
        <f aca="false">IF(C642="",Parámetros!$B$9,IFERROR(VLOOKUP(C642,Parámetros!$A$20:$B$23,2,FALSE()),Parámetros!$B$9))</f>
        <v>0.14</v>
      </c>
      <c r="H642" s="14" t="n">
        <v>0.19</v>
      </c>
      <c r="I642" s="12" t="n">
        <v>75</v>
      </c>
      <c r="J642" s="13" t="n">
        <f aca="false">ROUNDUP((F642+Parámetros!$C$13)/(1-G642),0)</f>
        <v>838</v>
      </c>
      <c r="K642" s="13" t="n">
        <f aca="false">ROUNDUP((F642+Parámetros!$C$14)/(1-G642),0)</f>
        <v>844</v>
      </c>
      <c r="L642" s="13" t="n">
        <f aca="false">ROUNDUP((F642+Parámetros!$C$15)/(1-G642),0)</f>
        <v>852</v>
      </c>
      <c r="M642" s="13" t="n">
        <f aca="false">MAX(ROUNDUP((F642+I642)/(1-G642),0),Parámetros!$B$7)</f>
        <v>896</v>
      </c>
      <c r="N642" s="12" t="n">
        <v>1087.85</v>
      </c>
      <c r="O642" s="12" t="n">
        <v>1080</v>
      </c>
      <c r="P642" s="13" t="n">
        <f aca="false">Parámetros!$B$6</f>
        <v>1</v>
      </c>
      <c r="Q642" s="13" t="n">
        <f aca="false">IF(AND(ISNUMBER(O642),O642-P642&gt;=Parámetros!$B$7),M642,IF(J642&lt;Parámetros!$B$13,J642,IF(K642&lt;Parámetros!$B$14,K642,IF(L642&lt;Parámetros!$B$15,L642,M642))))</f>
        <v>896</v>
      </c>
      <c r="R642" s="13" t="n">
        <f aca="false">IF(AND(ISNUMBER(O642),O642-P642&gt;=Q642),O642-P642,Q642)</f>
        <v>1079</v>
      </c>
      <c r="S642" s="3" t="n">
        <f aca="false">IF(ISNUMBER(O642),R642/O642-1,"")</f>
        <v>-0.000925925925925886</v>
      </c>
      <c r="T642" s="13" t="n">
        <f aca="false">VLOOKUP(R642,Parámetros!$A$13:$C$16,3,TRUE())</f>
        <v>0</v>
      </c>
      <c r="U642" s="13" t="n">
        <f aca="false">IF(R642&gt;=Parámetros!$B$7,I642,0)</f>
        <v>75</v>
      </c>
      <c r="V642" s="13" t="n">
        <f aca="false">R642*(1-G642)-T642-U642</f>
        <v>852.94</v>
      </c>
      <c r="W642" s="13" t="n">
        <f aca="false">V642-F642</f>
        <v>157.69</v>
      </c>
      <c r="X642" s="2" t="s">
        <v>13501</v>
      </c>
      <c r="Y642" s="2"/>
      <c r="Z642" s="13" t="n">
        <v>931</v>
      </c>
      <c r="AA642" s="2" t="s">
        <v>13518</v>
      </c>
    </row>
    <row r="643" customFormat="false" ht="15" hidden="false" customHeight="false" outlineLevel="0" collapsed="false">
      <c r="A643" s="8" t="s">
        <v>7842</v>
      </c>
      <c r="B643" s="10" t="str">
        <f aca="false">'Layout Mercado Libre'!C643</f>
        <v>Fosfocil Fosfomicina 250 mg/5 ml Suspensión 120 ml</v>
      </c>
      <c r="C643" s="10" t="str">
        <f aca="false">IFERROR(LEFT('Layout Mercado Libre'!E643,FIND(" &gt; ",'Layout Mercado Libre'!E643)-1),"")</f>
        <v>Salud y Equipamiento Médico</v>
      </c>
      <c r="D643" s="12" t="n">
        <v>359.9</v>
      </c>
      <c r="E643" s="13" t="n">
        <f aca="false">Parámetros!$B$5</f>
        <v>4</v>
      </c>
      <c r="F643" s="13" t="n">
        <f aca="false">D643+E643</f>
        <v>363.9</v>
      </c>
      <c r="G643" s="3" t="n">
        <f aca="false">IF(C643="",Parámetros!$B$9,IFERROR(VLOOKUP(C643,Parámetros!$A$20:$B$23,2,FALSE()),Parámetros!$B$9))</f>
        <v>0.14</v>
      </c>
      <c r="H643" s="14" t="n">
        <v>0.19</v>
      </c>
      <c r="I643" s="12" t="n">
        <v>75</v>
      </c>
      <c r="J643" s="13" t="n">
        <f aca="false">ROUNDUP((F643+Parámetros!$C$13)/(1-G643),0)</f>
        <v>453</v>
      </c>
      <c r="K643" s="13" t="n">
        <f aca="false">ROUNDUP((F643+Parámetros!$C$14)/(1-G643),0)</f>
        <v>459</v>
      </c>
      <c r="L643" s="13" t="n">
        <f aca="false">ROUNDUP((F643+Parámetros!$C$15)/(1-G643),0)</f>
        <v>467</v>
      </c>
      <c r="M643" s="13" t="n">
        <f aca="false">MAX(ROUNDUP((F643+I643)/(1-G643),0),Parámetros!$B$7)</f>
        <v>511</v>
      </c>
      <c r="N643" s="12" t="n">
        <v>683.41</v>
      </c>
      <c r="O643" s="12" t="n">
        <v>492.15</v>
      </c>
      <c r="P643" s="13" t="n">
        <f aca="false">Parámetros!$B$6</f>
        <v>1</v>
      </c>
      <c r="Q643" s="13" t="n">
        <f aca="false">IF(AND(ISNUMBER(O643),O643-P643&gt;=Parámetros!$B$7),M643,IF(J643&lt;Parámetros!$B$13,J643,IF(K643&lt;Parámetros!$B$14,K643,IF(L643&lt;Parámetros!$B$15,L643,M643))))</f>
        <v>511</v>
      </c>
      <c r="R643" s="13" t="n">
        <f aca="false">IF(AND(ISNUMBER(O643),O643-P643&gt;=Q643),O643-P643,Q643)</f>
        <v>511</v>
      </c>
      <c r="S643" s="3" t="n">
        <f aca="false">IF(ISNUMBER(O643),R643/O643-1,"")</f>
        <v>0.0383013308950524</v>
      </c>
      <c r="T643" s="13" t="n">
        <f aca="false">VLOOKUP(R643,Parámetros!$A$13:$C$16,3,TRUE())</f>
        <v>0</v>
      </c>
      <c r="U643" s="13" t="n">
        <f aca="false">IF(R643&gt;=Parámetros!$B$7,I643,0)</f>
        <v>75</v>
      </c>
      <c r="V643" s="13" t="n">
        <f aca="false">R643*(1-G643)-T643-U643</f>
        <v>364.46</v>
      </c>
      <c r="W643" s="13" t="n">
        <f aca="false">V643-F643</f>
        <v>0.560000000000002</v>
      </c>
      <c r="X643" s="2" t="s">
        <v>13511</v>
      </c>
      <c r="Y643" s="2"/>
      <c r="Z643" s="13" t="n">
        <v>556</v>
      </c>
      <c r="AA643" s="2" t="s">
        <v>13552</v>
      </c>
    </row>
    <row r="644" customFormat="false" ht="15" hidden="false" customHeight="false" outlineLevel="0" collapsed="false">
      <c r="A644" s="8" t="s">
        <v>7854</v>
      </c>
      <c r="B644" s="10" t="str">
        <f aca="false">'Layout Mercado Libre'!C644</f>
        <v>Bredelin Levofloxacino 500 mg 7 Tabletas</v>
      </c>
      <c r="C644" s="10" t="str">
        <f aca="false">IFERROR(LEFT('Layout Mercado Libre'!E644,FIND(" &gt; ",'Layout Mercado Libre'!E644)-1),"")</f>
        <v>Salud y Equipamiento Médico</v>
      </c>
      <c r="D644" s="12" t="n">
        <v>597.8</v>
      </c>
      <c r="E644" s="13" t="n">
        <f aca="false">Parámetros!$B$5</f>
        <v>4</v>
      </c>
      <c r="F644" s="13" t="n">
        <f aca="false">D644+E644</f>
        <v>601.8</v>
      </c>
      <c r="G644" s="3" t="n">
        <f aca="false">IF(C644="",Parámetros!$B$9,IFERROR(VLOOKUP(C644,Parámetros!$A$20:$B$23,2,FALSE()),Parámetros!$B$9))</f>
        <v>0.14</v>
      </c>
      <c r="H644" s="14" t="n">
        <v>0.14</v>
      </c>
      <c r="I644" s="12" t="n">
        <v>75</v>
      </c>
      <c r="J644" s="13" t="n">
        <f aca="false">ROUNDUP((F644+Parámetros!$C$13)/(1-G644),0)</f>
        <v>729</v>
      </c>
      <c r="K644" s="13" t="n">
        <f aca="false">ROUNDUP((F644+Parámetros!$C$14)/(1-G644),0)</f>
        <v>735</v>
      </c>
      <c r="L644" s="13" t="n">
        <f aca="false">ROUNDUP((F644+Parámetros!$C$15)/(1-G644),0)</f>
        <v>743</v>
      </c>
      <c r="M644" s="13" t="n">
        <f aca="false">MAX(ROUNDUP((F644+I644)/(1-G644),0),Parámetros!$B$7)</f>
        <v>787</v>
      </c>
      <c r="N644" s="12" t="n">
        <v>1126.01</v>
      </c>
      <c r="O644" s="12" t="n">
        <v>970</v>
      </c>
      <c r="P644" s="13" t="n">
        <f aca="false">Parámetros!$B$6</f>
        <v>1</v>
      </c>
      <c r="Q644" s="13" t="n">
        <f aca="false">IF(AND(ISNUMBER(O644),O644-P644&gt;=Parámetros!$B$7),M644,IF(J644&lt;Parámetros!$B$13,J644,IF(K644&lt;Parámetros!$B$14,K644,IF(L644&lt;Parámetros!$B$15,L644,M644))))</f>
        <v>787</v>
      </c>
      <c r="R644" s="13" t="n">
        <f aca="false">IF(AND(ISNUMBER(O644),O644-P644&gt;=Q644),O644-P644,Q644)</f>
        <v>969</v>
      </c>
      <c r="S644" s="3" t="n">
        <f aca="false">IF(ISNUMBER(O644),R644/O644-1,"")</f>
        <v>-0.00103092783505154</v>
      </c>
      <c r="T644" s="13" t="n">
        <f aca="false">VLOOKUP(R644,Parámetros!$A$13:$C$16,3,TRUE())</f>
        <v>0</v>
      </c>
      <c r="U644" s="13" t="n">
        <f aca="false">IF(R644&gt;=Parámetros!$B$7,I644,0)</f>
        <v>75</v>
      </c>
      <c r="V644" s="13" t="n">
        <f aca="false">R644*(1-G644)-T644-U644</f>
        <v>758.34</v>
      </c>
      <c r="W644" s="13" t="n">
        <f aca="false">V644-F644</f>
        <v>156.54</v>
      </c>
      <c r="X644" s="2" t="s">
        <v>13657</v>
      </c>
      <c r="Y644" s="2"/>
      <c r="Z644" s="13" t="n">
        <v>624</v>
      </c>
      <c r="AA644" s="2" t="s">
        <v>13523</v>
      </c>
    </row>
    <row r="645" customFormat="false" ht="15" hidden="false" customHeight="false" outlineLevel="0" collapsed="false">
      <c r="A645" s="8" t="s">
        <v>7865</v>
      </c>
      <c r="B645" s="10" t="str">
        <f aca="false">'Layout Mercado Libre'!C645</f>
        <v>Dimefor G Metformina Glibenclamida 500/5 mg 60 Tabletas</v>
      </c>
      <c r="C645" s="10" t="str">
        <f aca="false">IFERROR(LEFT('Layout Mercado Libre'!E645,FIND(" &gt; ",'Layout Mercado Libre'!E645)-1),"")</f>
        <v>Salud y Equipamiento Médico</v>
      </c>
      <c r="D645" s="12" t="n">
        <v>517.65</v>
      </c>
      <c r="E645" s="13" t="n">
        <f aca="false">Parámetros!$B$5</f>
        <v>4</v>
      </c>
      <c r="F645" s="13" t="n">
        <f aca="false">D645+E645</f>
        <v>521.65</v>
      </c>
      <c r="G645" s="3" t="n">
        <f aca="false">IF(C645="",Parámetros!$B$9,IFERROR(VLOOKUP(C645,Parámetros!$A$20:$B$23,2,FALSE()),Parámetros!$B$9))</f>
        <v>0.14</v>
      </c>
      <c r="H645" s="14" t="n">
        <v>0.26</v>
      </c>
      <c r="I645" s="12" t="n">
        <v>75</v>
      </c>
      <c r="J645" s="13" t="n">
        <f aca="false">ROUNDUP((F645+Parámetros!$C$13)/(1-G645),0)</f>
        <v>636</v>
      </c>
      <c r="K645" s="13" t="n">
        <f aca="false">ROUNDUP((F645+Parámetros!$C$14)/(1-G645),0)</f>
        <v>642</v>
      </c>
      <c r="L645" s="13" t="n">
        <f aca="false">ROUNDUP((F645+Parámetros!$C$15)/(1-G645),0)</f>
        <v>650</v>
      </c>
      <c r="M645" s="13" t="n">
        <f aca="false">MAX(ROUNDUP((F645+I645)/(1-G645),0),Parámetros!$B$7)</f>
        <v>694</v>
      </c>
      <c r="N645" s="12" t="n">
        <v>1052.38</v>
      </c>
      <c r="O645" s="12" t="n">
        <v>858.33</v>
      </c>
      <c r="P645" s="13" t="n">
        <f aca="false">Parámetros!$B$6</f>
        <v>1</v>
      </c>
      <c r="Q645" s="13" t="n">
        <f aca="false">IF(AND(ISNUMBER(O645),O645-P645&gt;=Parámetros!$B$7),M645,IF(J645&lt;Parámetros!$B$13,J645,IF(K645&lt;Parámetros!$B$14,K645,IF(L645&lt;Parámetros!$B$15,L645,M645))))</f>
        <v>694</v>
      </c>
      <c r="R645" s="13" t="n">
        <f aca="false">IF(AND(ISNUMBER(O645),O645-P645&gt;=Q645),O645-P645,Q645)</f>
        <v>857.33</v>
      </c>
      <c r="S645" s="3" t="n">
        <f aca="false">IF(ISNUMBER(O645),R645/O645-1,"")</f>
        <v>-0.00116505306816728</v>
      </c>
      <c r="T645" s="13" t="n">
        <f aca="false">VLOOKUP(R645,Parámetros!$A$13:$C$16,3,TRUE())</f>
        <v>0</v>
      </c>
      <c r="U645" s="13" t="n">
        <f aca="false">IF(R645&gt;=Parámetros!$B$7,I645,0)</f>
        <v>75</v>
      </c>
      <c r="V645" s="13" t="n">
        <f aca="false">R645*(1-G645)-T645-U645</f>
        <v>662.3038</v>
      </c>
      <c r="W645" s="13" t="n">
        <f aca="false">V645-F645</f>
        <v>140.6538</v>
      </c>
      <c r="X645" s="2" t="s">
        <v>13534</v>
      </c>
      <c r="Y645" s="2"/>
      <c r="Z645" s="13" t="n">
        <v>828.5</v>
      </c>
      <c r="AA645" s="2" t="s">
        <v>13518</v>
      </c>
    </row>
    <row r="646" customFormat="false" ht="15" hidden="false" customHeight="false" outlineLevel="0" collapsed="false">
      <c r="A646" s="8" t="s">
        <v>7878</v>
      </c>
      <c r="B646" s="10" t="str">
        <f aca="false">'Layout Mercado Libre'!C646</f>
        <v>Alcohol Etílico Dibar 71.5° G.L. 250 ml Caja con 36 Piezas</v>
      </c>
      <c r="C646" s="10" t="str">
        <f aca="false">IFERROR(LEFT('Layout Mercado Libre'!E646,FIND(" &gt; ",'Layout Mercado Libre'!E646)-1),"")</f>
        <v>Salud y Equipamiento Médico</v>
      </c>
      <c r="D646" s="12" t="n">
        <v>368.08</v>
      </c>
      <c r="E646" s="13" t="n">
        <f aca="false">Parámetros!$B$5</f>
        <v>4</v>
      </c>
      <c r="F646" s="13" t="n">
        <f aca="false">D646+E646</f>
        <v>372.08</v>
      </c>
      <c r="G646" s="3" t="n">
        <f aca="false">IF(C646="",Parámetros!$B$9,IFERROR(VLOOKUP(C646,Parámetros!$A$20:$B$23,2,FALSE()),Parámetros!$B$9))</f>
        <v>0.14</v>
      </c>
      <c r="H646" s="14" t="n">
        <v>10.92</v>
      </c>
      <c r="I646" s="12" t="n">
        <v>150</v>
      </c>
      <c r="J646" s="13" t="n">
        <f aca="false">ROUNDUP((F646+Parámetros!$C$13)/(1-G646),0)</f>
        <v>462</v>
      </c>
      <c r="K646" s="13" t="n">
        <f aca="false">ROUNDUP((F646+Parámetros!$C$14)/(1-G646),0)</f>
        <v>468</v>
      </c>
      <c r="L646" s="13" t="n">
        <f aca="false">ROUNDUP((F646+Parámetros!$C$15)/(1-G646),0)</f>
        <v>476</v>
      </c>
      <c r="M646" s="13" t="n">
        <f aca="false">MAX(ROUNDUP((F646+I646)/(1-G646),0),Parámetros!$B$7)</f>
        <v>608</v>
      </c>
      <c r="N646" s="12"/>
      <c r="O646" s="12"/>
      <c r="P646" s="13" t="n">
        <f aca="false">Parámetros!$B$6</f>
        <v>1</v>
      </c>
      <c r="Q646" s="13" t="n">
        <f aca="false">IF(AND(ISNUMBER(O646),O646-P646&gt;=Parámetros!$B$7),M646,IF(J646&lt;Parámetros!$B$13,J646,IF(K646&lt;Parámetros!$B$14,K646,IF(L646&lt;Parámetros!$B$15,L646,M646))))</f>
        <v>608</v>
      </c>
      <c r="R646" s="13" t="n">
        <f aca="false">IF(AND(ISNUMBER(O646),O646-P646&gt;=Q646),O646-P646,Q646)</f>
        <v>608</v>
      </c>
      <c r="S646" s="3" t="str">
        <f aca="false">IF(ISNUMBER(O646),R646/O646-1,"")</f>
        <v/>
      </c>
      <c r="T646" s="13" t="n">
        <f aca="false">VLOOKUP(R646,Parámetros!$A$13:$C$16,3,TRUE())</f>
        <v>0</v>
      </c>
      <c r="U646" s="13" t="n">
        <f aca="false">IF(R646&gt;=Parámetros!$B$7,I646,0)</f>
        <v>150</v>
      </c>
      <c r="V646" s="13" t="n">
        <f aca="false">R646*(1-G646)-T646-U646</f>
        <v>372.88</v>
      </c>
      <c r="W646" s="13" t="n">
        <f aca="false">V646-F646</f>
        <v>0.800000000000011</v>
      </c>
      <c r="X646" s="2" t="s">
        <v>13736</v>
      </c>
      <c r="Y646" s="2"/>
      <c r="Z646" s="13"/>
      <c r="AA646" s="2"/>
    </row>
    <row r="647" customFormat="false" ht="15" hidden="false" customHeight="false" outlineLevel="0" collapsed="false">
      <c r="A647" s="8" t="s">
        <v>7886</v>
      </c>
      <c r="B647" s="10" t="str">
        <f aca="false">'Layout Mercado Libre'!C647</f>
        <v>Crema Dental Colgate Kids Fresantástico Sabor Fresa 50 g</v>
      </c>
      <c r="C647" s="10" t="str">
        <f aca="false">IFERROR(LEFT('Layout Mercado Libre'!E647,FIND(" &gt; ",'Layout Mercado Libre'!E647)-1),"")</f>
        <v>Belleza y Cuidado Personal</v>
      </c>
      <c r="D647" s="12" t="n">
        <v>18.44</v>
      </c>
      <c r="E647" s="13" t="n">
        <f aca="false">Parámetros!$B$5</f>
        <v>4</v>
      </c>
      <c r="F647" s="13" t="n">
        <f aca="false">D647+E647</f>
        <v>22.44</v>
      </c>
      <c r="G647" s="3" t="n">
        <f aca="false">IF(C647="",Parámetros!$B$9,IFERROR(VLOOKUP(C647,Parámetros!$A$20:$B$23,2,FALSE()),Parámetros!$B$9))</f>
        <v>0.14</v>
      </c>
      <c r="H647" s="14" t="n">
        <v>0.11</v>
      </c>
      <c r="I647" s="12" t="n">
        <v>75</v>
      </c>
      <c r="J647" s="13" t="n">
        <f aca="false">ROUNDUP((F647+Parámetros!$C$13)/(1-G647),0)</f>
        <v>56</v>
      </c>
      <c r="K647" s="13" t="n">
        <f aca="false">ROUNDUP((F647+Parámetros!$C$14)/(1-G647),0)</f>
        <v>61</v>
      </c>
      <c r="L647" s="13" t="n">
        <f aca="false">ROUNDUP((F647+Parámetros!$C$15)/(1-G647),0)</f>
        <v>70</v>
      </c>
      <c r="M647" s="13" t="n">
        <f aca="false">MAX(ROUNDUP((F647+I647)/(1-G647),0),Parámetros!$B$7)</f>
        <v>299</v>
      </c>
      <c r="N647" s="12" t="n">
        <v>86.05</v>
      </c>
      <c r="O647" s="12" t="n">
        <v>20.98</v>
      </c>
      <c r="P647" s="13" t="n">
        <f aca="false">Parámetros!$B$6</f>
        <v>1</v>
      </c>
      <c r="Q647" s="13" t="n">
        <f aca="false">IF(AND(ISNUMBER(O647),O647-P647&gt;=Parámetros!$B$7),M647,IF(J647&lt;Parámetros!$B$13,J647,IF(K647&lt;Parámetros!$B$14,K647,IF(L647&lt;Parámetros!$B$15,L647,M647))))</f>
        <v>56</v>
      </c>
      <c r="R647" s="13" t="n">
        <f aca="false">IF(AND(ISNUMBER(O647),O647-P647&gt;=Q647),O647-P647,Q647)</f>
        <v>56</v>
      </c>
      <c r="S647" s="3" t="n">
        <f aca="false">IF(ISNUMBER(O647),R647/O647-1,"")</f>
        <v>1.66920877025739</v>
      </c>
      <c r="T647" s="13" t="n">
        <f aca="false">VLOOKUP(R647,Parámetros!$A$13:$C$16,3,TRUE())</f>
        <v>25</v>
      </c>
      <c r="U647" s="13" t="n">
        <f aca="false">IF(R647&gt;=Parámetros!$B$7,I647,0)</f>
        <v>0</v>
      </c>
      <c r="V647" s="13" t="n">
        <f aca="false">R647*(1-G647)-T647-U647</f>
        <v>23.16</v>
      </c>
      <c r="W647" s="13" t="n">
        <f aca="false">V647-F647</f>
        <v>0.719999999999995</v>
      </c>
      <c r="X647" s="2" t="s">
        <v>13516</v>
      </c>
      <c r="Y647" s="2"/>
      <c r="Z647" s="13" t="n">
        <v>42.5</v>
      </c>
      <c r="AA647" s="2" t="s">
        <v>13523</v>
      </c>
    </row>
    <row r="648" customFormat="false" ht="15" hidden="false" customHeight="false" outlineLevel="0" collapsed="false">
      <c r="A648" s="8" t="s">
        <v>7897</v>
      </c>
      <c r="B648" s="10" t="str">
        <f aca="false">'Layout Mercado Libre'!C648</f>
        <v>Monurol Fosfomicina 3 g Granulado 1 Sobre</v>
      </c>
      <c r="C648" s="10" t="str">
        <f aca="false">IFERROR(LEFT('Layout Mercado Libre'!E648,FIND(" &gt; ",'Layout Mercado Libre'!E648)-1),"")</f>
        <v>Salud y Equipamiento Médico</v>
      </c>
      <c r="D648" s="12" t="n">
        <v>333.33</v>
      </c>
      <c r="E648" s="13" t="n">
        <f aca="false">Parámetros!$B$5</f>
        <v>4</v>
      </c>
      <c r="F648" s="13" t="n">
        <f aca="false">D648+E648</f>
        <v>337.33</v>
      </c>
      <c r="G648" s="3" t="n">
        <f aca="false">IF(C648="",Parámetros!$B$9,IFERROR(VLOOKUP(C648,Parámetros!$A$20:$B$23,2,FALSE()),Parámetros!$B$9))</f>
        <v>0.14</v>
      </c>
      <c r="H648" s="14" t="n">
        <v>0.05</v>
      </c>
      <c r="I648" s="12" t="n">
        <v>75</v>
      </c>
      <c r="J648" s="13" t="n">
        <f aca="false">ROUNDUP((F648+Parámetros!$C$13)/(1-G648),0)</f>
        <v>422</v>
      </c>
      <c r="K648" s="13" t="n">
        <f aca="false">ROUNDUP((F648+Parámetros!$C$14)/(1-G648),0)</f>
        <v>428</v>
      </c>
      <c r="L648" s="13" t="n">
        <f aca="false">ROUNDUP((F648+Parámetros!$C$15)/(1-G648),0)</f>
        <v>436</v>
      </c>
      <c r="M648" s="13" t="n">
        <f aca="false">MAX(ROUNDUP((F648+I648)/(1-G648),0),Parámetros!$B$7)</f>
        <v>480</v>
      </c>
      <c r="N648" s="12" t="n">
        <v>690.4</v>
      </c>
      <c r="O648" s="12" t="n">
        <v>574</v>
      </c>
      <c r="P648" s="13" t="n">
        <f aca="false">Parámetros!$B$6</f>
        <v>1</v>
      </c>
      <c r="Q648" s="13" t="n">
        <f aca="false">IF(AND(ISNUMBER(O648),O648-P648&gt;=Parámetros!$B$7),M648,IF(J648&lt;Parámetros!$B$13,J648,IF(K648&lt;Parámetros!$B$14,K648,IF(L648&lt;Parámetros!$B$15,L648,M648))))</f>
        <v>480</v>
      </c>
      <c r="R648" s="13" t="n">
        <f aca="false">IF(AND(ISNUMBER(O648),O648-P648&gt;=Q648),O648-P648,Q648)</f>
        <v>573</v>
      </c>
      <c r="S648" s="3" t="n">
        <f aca="false">IF(ISNUMBER(O648),R648/O648-1,"")</f>
        <v>-0.00174216027874563</v>
      </c>
      <c r="T648" s="13" t="n">
        <f aca="false">VLOOKUP(R648,Parámetros!$A$13:$C$16,3,TRUE())</f>
        <v>0</v>
      </c>
      <c r="U648" s="13" t="n">
        <f aca="false">IF(R648&gt;=Parámetros!$B$7,I648,0)</f>
        <v>75</v>
      </c>
      <c r="V648" s="13" t="n">
        <f aca="false">R648*(1-G648)-T648-U648</f>
        <v>417.78</v>
      </c>
      <c r="W648" s="13" t="n">
        <f aca="false">V648-F648</f>
        <v>80.45</v>
      </c>
      <c r="X648" s="2" t="s">
        <v>13737</v>
      </c>
      <c r="Y648" s="2"/>
      <c r="Z648" s="13" t="n">
        <v>473.5</v>
      </c>
      <c r="AA648" s="2" t="s">
        <v>13523</v>
      </c>
    </row>
    <row r="649" customFormat="false" ht="15" hidden="false" customHeight="false" outlineLevel="0" collapsed="false">
      <c r="A649" s="8" t="s">
        <v>7910</v>
      </c>
      <c r="B649" s="10" t="str">
        <f aca="false">'Layout Mercado Libre'!C649</f>
        <v>Pasta Lassar Andrómaco Óxido de Zinc 25% Tarro 60 g</v>
      </c>
      <c r="C649" s="10" t="str">
        <f aca="false">IFERROR(LEFT('Layout Mercado Libre'!E649,FIND(" &gt; ",'Layout Mercado Libre'!E649)-1),"")</f>
        <v>Salud y Equipamiento Médico</v>
      </c>
      <c r="D649" s="12" t="n">
        <v>47.37</v>
      </c>
      <c r="E649" s="13" t="n">
        <f aca="false">Parámetros!$B$5</f>
        <v>4</v>
      </c>
      <c r="F649" s="13" t="n">
        <f aca="false">D649+E649</f>
        <v>51.37</v>
      </c>
      <c r="G649" s="3" t="n">
        <f aca="false">IF(C649="",Parámetros!$B$9,IFERROR(VLOOKUP(C649,Parámetros!$A$20:$B$23,2,FALSE()),Parámetros!$B$9))</f>
        <v>0.14</v>
      </c>
      <c r="H649" s="14" t="n">
        <v>0.12</v>
      </c>
      <c r="I649" s="12" t="n">
        <v>75</v>
      </c>
      <c r="J649" s="13" t="n">
        <f aca="false">ROUNDUP((F649+Parámetros!$C$13)/(1-G649),0)</f>
        <v>89</v>
      </c>
      <c r="K649" s="13" t="n">
        <f aca="false">ROUNDUP((F649+Parámetros!$C$14)/(1-G649),0)</f>
        <v>95</v>
      </c>
      <c r="L649" s="13" t="n">
        <f aca="false">ROUNDUP((F649+Parámetros!$C$15)/(1-G649),0)</f>
        <v>103</v>
      </c>
      <c r="M649" s="13" t="n">
        <f aca="false">MAX(ROUNDUP((F649+I649)/(1-G649),0),Parámetros!$B$7)</f>
        <v>299</v>
      </c>
      <c r="N649" s="12" t="n">
        <v>73.72</v>
      </c>
      <c r="O649" s="12" t="n">
        <v>74.05</v>
      </c>
      <c r="P649" s="13" t="n">
        <f aca="false">Parámetros!$B$6</f>
        <v>1</v>
      </c>
      <c r="Q649" s="13" t="n">
        <f aca="false">IF(AND(ISNUMBER(O649),O649-P649&gt;=Parámetros!$B$7),M649,IF(J649&lt;Parámetros!$B$13,J649,IF(K649&lt;Parámetros!$B$14,K649,IF(L649&lt;Parámetros!$B$15,L649,M649))))</f>
        <v>89</v>
      </c>
      <c r="R649" s="13" t="n">
        <f aca="false">IF(AND(ISNUMBER(O649),O649-P649&gt;=Q649),O649-P649,Q649)</f>
        <v>89</v>
      </c>
      <c r="S649" s="3" t="n">
        <f aca="false">IF(ISNUMBER(O649),R649/O649-1,"")</f>
        <v>0.201890614449696</v>
      </c>
      <c r="T649" s="13" t="n">
        <f aca="false">VLOOKUP(R649,Parámetros!$A$13:$C$16,3,TRUE())</f>
        <v>25</v>
      </c>
      <c r="U649" s="13" t="n">
        <f aca="false">IF(R649&gt;=Parámetros!$B$7,I649,0)</f>
        <v>0</v>
      </c>
      <c r="V649" s="13" t="n">
        <f aca="false">R649*(1-G649)-T649-U649</f>
        <v>51.54</v>
      </c>
      <c r="W649" s="13" t="n">
        <f aca="false">V649-F649</f>
        <v>0.169999999999995</v>
      </c>
      <c r="X649" s="2" t="s">
        <v>13705</v>
      </c>
      <c r="Y649" s="2"/>
      <c r="Z649" s="13" t="n">
        <v>42</v>
      </c>
      <c r="AA649" s="2" t="s">
        <v>13500</v>
      </c>
    </row>
    <row r="650" customFormat="false" ht="15" hidden="false" customHeight="false" outlineLevel="0" collapsed="false">
      <c r="A650" s="8" t="s">
        <v>7920</v>
      </c>
      <c r="B650" s="10" t="str">
        <f aca="false">'Layout Mercado Libre'!C650</f>
        <v>Poly-Vi-Sol Pediátrico Multivitamínico Gotas 50 ml</v>
      </c>
      <c r="C650" s="10" t="str">
        <f aca="false">IFERROR(LEFT('Layout Mercado Libre'!E650,FIND(" &gt; ",'Layout Mercado Libre'!E650)-1),"")</f>
        <v>Salud y Equipamiento Médico</v>
      </c>
      <c r="D650" s="12" t="n">
        <v>291</v>
      </c>
      <c r="E650" s="13" t="n">
        <f aca="false">Parámetros!$B$5</f>
        <v>4</v>
      </c>
      <c r="F650" s="13" t="n">
        <f aca="false">D650+E650</f>
        <v>295</v>
      </c>
      <c r="G650" s="3" t="n">
        <f aca="false">IF(C650="",Parámetros!$B$9,IFERROR(VLOOKUP(C650,Parámetros!$A$20:$B$23,2,FALSE()),Parámetros!$B$9))</f>
        <v>0.14</v>
      </c>
      <c r="H650" s="14" t="n">
        <v>0.11</v>
      </c>
      <c r="I650" s="12" t="n">
        <v>75</v>
      </c>
      <c r="J650" s="13" t="n">
        <f aca="false">ROUNDUP((F650+Parámetros!$C$13)/(1-G650),0)</f>
        <v>373</v>
      </c>
      <c r="K650" s="13" t="n">
        <f aca="false">ROUNDUP((F650+Parámetros!$C$14)/(1-G650),0)</f>
        <v>378</v>
      </c>
      <c r="L650" s="13" t="n">
        <f aca="false">ROUNDUP((F650+Parámetros!$C$15)/(1-G650),0)</f>
        <v>387</v>
      </c>
      <c r="M650" s="13" t="n">
        <f aca="false">MAX(ROUNDUP((F650+I650)/(1-G650),0),Parámetros!$B$7)</f>
        <v>431</v>
      </c>
      <c r="N650" s="12" t="n">
        <v>550.9</v>
      </c>
      <c r="O650" s="12" t="n">
        <v>480</v>
      </c>
      <c r="P650" s="13" t="n">
        <f aca="false">Parámetros!$B$6</f>
        <v>1</v>
      </c>
      <c r="Q650" s="13" t="n">
        <f aca="false">IF(AND(ISNUMBER(O650),O650-P650&gt;=Parámetros!$B$7),M650,IF(J650&lt;Parámetros!$B$13,J650,IF(K650&lt;Parámetros!$B$14,K650,IF(L650&lt;Parámetros!$B$15,L650,M650))))</f>
        <v>431</v>
      </c>
      <c r="R650" s="13" t="n">
        <f aca="false">IF(AND(ISNUMBER(O650),O650-P650&gt;=Q650),O650-P650,Q650)</f>
        <v>479</v>
      </c>
      <c r="S650" s="3" t="n">
        <f aca="false">IF(ISNUMBER(O650),R650/O650-1,"")</f>
        <v>-0.00208333333333333</v>
      </c>
      <c r="T650" s="13" t="n">
        <f aca="false">VLOOKUP(R650,Parámetros!$A$13:$C$16,3,TRUE())</f>
        <v>0</v>
      </c>
      <c r="U650" s="13" t="n">
        <f aca="false">IF(R650&gt;=Parámetros!$B$7,I650,0)</f>
        <v>75</v>
      </c>
      <c r="V650" s="13" t="n">
        <f aca="false">R650*(1-G650)-T650-U650</f>
        <v>336.94</v>
      </c>
      <c r="W650" s="13" t="n">
        <f aca="false">V650-F650</f>
        <v>41.94</v>
      </c>
      <c r="X650" s="2" t="s">
        <v>13638</v>
      </c>
      <c r="Y650" s="2"/>
      <c r="Z650" s="13" t="n">
        <v>372</v>
      </c>
      <c r="AA650" s="2" t="s">
        <v>13500</v>
      </c>
    </row>
    <row r="651" customFormat="false" ht="15" hidden="false" customHeight="false" outlineLevel="0" collapsed="false">
      <c r="A651" s="8" t="s">
        <v>7935</v>
      </c>
      <c r="B651" s="10" t="str">
        <f aca="false">'Layout Mercado Libre'!C651</f>
        <v>Jeringa BD Plastipak 3 ml Aguja 21G x 32 mm 100 Piezas</v>
      </c>
      <c r="C651" s="10" t="str">
        <f aca="false">IFERROR(LEFT('Layout Mercado Libre'!E651,FIND(" &gt; ",'Layout Mercado Libre'!E651)-1),"")</f>
        <v>Salud y Equipamiento Médico</v>
      </c>
      <c r="D651" s="12" t="n">
        <v>213.6</v>
      </c>
      <c r="E651" s="13" t="n">
        <f aca="false">Parámetros!$B$5</f>
        <v>4</v>
      </c>
      <c r="F651" s="13" t="n">
        <f aca="false">D651+E651</f>
        <v>217.6</v>
      </c>
      <c r="G651" s="3" t="n">
        <f aca="false">IF(C651="",Parámetros!$B$9,IFERROR(VLOOKUP(C651,Parámetros!$A$20:$B$23,2,FALSE()),Parámetros!$B$9))</f>
        <v>0.14</v>
      </c>
      <c r="H651" s="14" t="n">
        <v>1.28</v>
      </c>
      <c r="I651" s="12" t="n">
        <v>105</v>
      </c>
      <c r="J651" s="13" t="n">
        <f aca="false">ROUNDUP((F651+Parámetros!$C$13)/(1-G651),0)</f>
        <v>283</v>
      </c>
      <c r="K651" s="13" t="n">
        <f aca="false">ROUNDUP((F651+Parámetros!$C$14)/(1-G651),0)</f>
        <v>288</v>
      </c>
      <c r="L651" s="13" t="n">
        <f aca="false">ROUNDUP((F651+Parámetros!$C$15)/(1-G651),0)</f>
        <v>297</v>
      </c>
      <c r="M651" s="13" t="n">
        <f aca="false">MAX(ROUNDUP((F651+I651)/(1-G651),0),Parámetros!$B$7)</f>
        <v>376</v>
      </c>
      <c r="N651" s="12" t="n">
        <v>599</v>
      </c>
      <c r="O651" s="12" t="n">
        <v>599</v>
      </c>
      <c r="P651" s="13" t="n">
        <f aca="false">Parámetros!$B$6</f>
        <v>1</v>
      </c>
      <c r="Q651" s="13" t="n">
        <f aca="false">IF(AND(ISNUMBER(O651),O651-P651&gt;=Parámetros!$B$7),M651,IF(J651&lt;Parámetros!$B$13,J651,IF(K651&lt;Parámetros!$B$14,K651,IF(L651&lt;Parámetros!$B$15,L651,M651))))</f>
        <v>376</v>
      </c>
      <c r="R651" s="13" t="n">
        <f aca="false">IF(AND(ISNUMBER(O651),O651-P651&gt;=Q651),O651-P651,Q651)</f>
        <v>598</v>
      </c>
      <c r="S651" s="3" t="n">
        <f aca="false">IF(ISNUMBER(O651),R651/O651-1,"")</f>
        <v>-0.001669449081803</v>
      </c>
      <c r="T651" s="13" t="n">
        <f aca="false">VLOOKUP(R651,Parámetros!$A$13:$C$16,3,TRUE())</f>
        <v>0</v>
      </c>
      <c r="U651" s="13" t="n">
        <f aca="false">IF(R651&gt;=Parámetros!$B$7,I651,0)</f>
        <v>105</v>
      </c>
      <c r="V651" s="13" t="n">
        <f aca="false">R651*(1-G651)-T651-U651</f>
        <v>409.28</v>
      </c>
      <c r="W651" s="13" t="n">
        <f aca="false">V651-F651</f>
        <v>191.68</v>
      </c>
      <c r="X651" s="2" t="s">
        <v>13682</v>
      </c>
      <c r="Y651" s="2"/>
      <c r="Z651" s="13"/>
      <c r="AA651" s="2"/>
    </row>
    <row r="652" customFormat="false" ht="15" hidden="false" customHeight="false" outlineLevel="0" collapsed="false">
      <c r="A652" s="8" t="s">
        <v>7946</v>
      </c>
      <c r="B652" s="10" t="str">
        <f aca="false">'Layout Mercado Libre'!C652</f>
        <v>Alliviax Naproxeno Sódico 550 mg 10 Tabletas</v>
      </c>
      <c r="C652" s="10" t="str">
        <f aca="false">IFERROR(LEFT('Layout Mercado Libre'!E652,FIND(" &gt; ",'Layout Mercado Libre'!E652)-1),"")</f>
        <v>Salud y Equipamiento Médico</v>
      </c>
      <c r="D652" s="12" t="n">
        <v>87.61</v>
      </c>
      <c r="E652" s="13" t="n">
        <f aca="false">Parámetros!$B$5</f>
        <v>4</v>
      </c>
      <c r="F652" s="13" t="n">
        <f aca="false">D652+E652</f>
        <v>91.61</v>
      </c>
      <c r="G652" s="3" t="n">
        <f aca="false">IF(C652="",Parámetros!$B$9,IFERROR(VLOOKUP(C652,Parámetros!$A$20:$B$23,2,FALSE()),Parámetros!$B$9))</f>
        <v>0.14</v>
      </c>
      <c r="H652" s="14" t="n">
        <v>0.14</v>
      </c>
      <c r="I652" s="12" t="n">
        <v>75</v>
      </c>
      <c r="J652" s="13" t="n">
        <f aca="false">ROUNDUP((F652+Parámetros!$C$13)/(1-G652),0)</f>
        <v>136</v>
      </c>
      <c r="K652" s="13" t="n">
        <f aca="false">ROUNDUP((F652+Parámetros!$C$14)/(1-G652),0)</f>
        <v>142</v>
      </c>
      <c r="L652" s="13" t="n">
        <f aca="false">ROUNDUP((F652+Parámetros!$C$15)/(1-G652),0)</f>
        <v>150</v>
      </c>
      <c r="M652" s="13" t="n">
        <f aca="false">MAX(ROUNDUP((F652+I652)/(1-G652),0),Parámetros!$B$7)</f>
        <v>299</v>
      </c>
      <c r="N652" s="12" t="n">
        <v>157.13</v>
      </c>
      <c r="O652" s="12" t="n">
        <v>83.3</v>
      </c>
      <c r="P652" s="13" t="n">
        <f aca="false">Parámetros!$B$6</f>
        <v>1</v>
      </c>
      <c r="Q652" s="13" t="n">
        <f aca="false">IF(AND(ISNUMBER(O652),O652-P652&gt;=Parámetros!$B$7),M652,IF(J652&lt;Parámetros!$B$13,J652,IF(K652&lt;Parámetros!$B$14,K652,IF(L652&lt;Parámetros!$B$15,L652,M652))))</f>
        <v>142</v>
      </c>
      <c r="R652" s="13" t="n">
        <f aca="false">IF(AND(ISNUMBER(O652),O652-P652&gt;=Q652),O652-P652,Q652)</f>
        <v>142</v>
      </c>
      <c r="S652" s="3" t="n">
        <f aca="false">IF(ISNUMBER(O652),R652/O652-1,"")</f>
        <v>0.7046818727491</v>
      </c>
      <c r="T652" s="13" t="n">
        <f aca="false">VLOOKUP(R652,Parámetros!$A$13:$C$16,3,TRUE())</f>
        <v>30</v>
      </c>
      <c r="U652" s="13" t="n">
        <f aca="false">IF(R652&gt;=Parámetros!$B$7,I652,0)</f>
        <v>0</v>
      </c>
      <c r="V652" s="13" t="n">
        <f aca="false">R652*(1-G652)-T652-U652</f>
        <v>92.12</v>
      </c>
      <c r="W652" s="13" t="n">
        <f aca="false">V652-F652</f>
        <v>0.510000000000005</v>
      </c>
      <c r="X652" s="2" t="s">
        <v>13533</v>
      </c>
      <c r="Y652" s="2"/>
      <c r="Z652" s="13" t="n">
        <v>110.7</v>
      </c>
      <c r="AA652" s="2" t="s">
        <v>13518</v>
      </c>
    </row>
    <row r="653" customFormat="false" ht="15" hidden="false" customHeight="false" outlineLevel="0" collapsed="false">
      <c r="A653" s="8" t="s">
        <v>7958</v>
      </c>
      <c r="B653" s="10" t="str">
        <f aca="false">'Layout Mercado Libre'!C653</f>
        <v>Vick VapoRub Inhalador Nasal Caja con 12 Piezas</v>
      </c>
      <c r="C653" s="10" t="str">
        <f aca="false">IFERROR(LEFT('Layout Mercado Libre'!E653,FIND(" &gt; ",'Layout Mercado Libre'!E653)-1),"")</f>
        <v>Salud y Equipamiento Médico</v>
      </c>
      <c r="D653" s="12" t="n">
        <v>632.97</v>
      </c>
      <c r="E653" s="13" t="n">
        <f aca="false">Parámetros!$B$5</f>
        <v>4</v>
      </c>
      <c r="F653" s="13" t="n">
        <f aca="false">D653+E653</f>
        <v>636.97</v>
      </c>
      <c r="G653" s="3" t="n">
        <f aca="false">IF(C653="",Parámetros!$B$9,IFERROR(VLOOKUP(C653,Parámetros!$A$20:$B$23,2,FALSE()),Parámetros!$B$9))</f>
        <v>0.14</v>
      </c>
      <c r="H653" s="14" t="n">
        <v>0.05</v>
      </c>
      <c r="I653" s="12" t="n">
        <v>75</v>
      </c>
      <c r="J653" s="13" t="n">
        <f aca="false">ROUNDUP((F653+Parámetros!$C$13)/(1-G653),0)</f>
        <v>770</v>
      </c>
      <c r="K653" s="13" t="n">
        <f aca="false">ROUNDUP((F653+Parámetros!$C$14)/(1-G653),0)</f>
        <v>776</v>
      </c>
      <c r="L653" s="13" t="n">
        <f aca="false">ROUNDUP((F653+Parámetros!$C$15)/(1-G653),0)</f>
        <v>784</v>
      </c>
      <c r="M653" s="13" t="n">
        <f aca="false">MAX(ROUNDUP((F653+I653)/(1-G653),0),Parámetros!$B$7)</f>
        <v>828</v>
      </c>
      <c r="N653" s="12" t="n">
        <v>2704.72</v>
      </c>
      <c r="O653" s="12" t="n">
        <v>2704.72</v>
      </c>
      <c r="P653" s="13" t="n">
        <f aca="false">Parámetros!$B$6</f>
        <v>1</v>
      </c>
      <c r="Q653" s="13" t="n">
        <f aca="false">IF(AND(ISNUMBER(O653),O653-P653&gt;=Parámetros!$B$7),M653,IF(J653&lt;Parámetros!$B$13,J653,IF(K653&lt;Parámetros!$B$14,K653,IF(L653&lt;Parámetros!$B$15,L653,M653))))</f>
        <v>828</v>
      </c>
      <c r="R653" s="13" t="n">
        <f aca="false">IF(AND(ISNUMBER(O653),O653-P653&gt;=Q653),O653-P653,Q653)</f>
        <v>2703.72</v>
      </c>
      <c r="S653" s="3" t="n">
        <f aca="false">IF(ISNUMBER(O653),R653/O653-1,"")</f>
        <v>-0.000369724037978081</v>
      </c>
      <c r="T653" s="13" t="n">
        <f aca="false">VLOOKUP(R653,Parámetros!$A$13:$C$16,3,TRUE())</f>
        <v>0</v>
      </c>
      <c r="U653" s="13" t="n">
        <f aca="false">IF(R653&gt;=Parámetros!$B$7,I653,0)</f>
        <v>75</v>
      </c>
      <c r="V653" s="13" t="n">
        <f aca="false">R653*(1-G653)-T653-U653</f>
        <v>2250.1992</v>
      </c>
      <c r="W653" s="13" t="n">
        <f aca="false">V653-F653</f>
        <v>1613.2292</v>
      </c>
      <c r="X653" s="2" t="s">
        <v>13686</v>
      </c>
      <c r="Y653" s="2"/>
      <c r="Z653" s="13"/>
      <c r="AA653" s="2"/>
    </row>
    <row r="654" customFormat="false" ht="15" hidden="false" customHeight="false" outlineLevel="0" collapsed="false">
      <c r="A654" s="8" t="s">
        <v>7969</v>
      </c>
      <c r="B654" s="10" t="str">
        <f aca="false">'Layout Mercado Libre'!C654</f>
        <v>Caltrate 600+D Calcio y Vitamina D 60 Tabletas</v>
      </c>
      <c r="C654" s="10" t="str">
        <f aca="false">IFERROR(LEFT('Layout Mercado Libre'!E654,FIND(" &gt; ",'Layout Mercado Libre'!E654)-1),"")</f>
        <v>Salud y Equipamiento Médico</v>
      </c>
      <c r="D654" s="12" t="n">
        <v>272.27</v>
      </c>
      <c r="E654" s="13" t="n">
        <f aca="false">Parámetros!$B$5</f>
        <v>4</v>
      </c>
      <c r="F654" s="13" t="n">
        <f aca="false">D654+E654</f>
        <v>276.27</v>
      </c>
      <c r="G654" s="3" t="n">
        <f aca="false">IF(C654="",Parámetros!$B$9,IFERROR(VLOOKUP(C654,Parámetros!$A$20:$B$23,2,FALSE()),Parámetros!$B$9))</f>
        <v>0.14</v>
      </c>
      <c r="H654" s="14" t="n">
        <v>0.26</v>
      </c>
      <c r="I654" s="12" t="n">
        <v>75</v>
      </c>
      <c r="J654" s="13" t="n">
        <f aca="false">ROUNDUP((F654+Parámetros!$C$13)/(1-G654),0)</f>
        <v>351</v>
      </c>
      <c r="K654" s="13" t="n">
        <f aca="false">ROUNDUP((F654+Parámetros!$C$14)/(1-G654),0)</f>
        <v>357</v>
      </c>
      <c r="L654" s="13" t="n">
        <f aca="false">ROUNDUP((F654+Parámetros!$C$15)/(1-G654),0)</f>
        <v>365</v>
      </c>
      <c r="M654" s="13" t="n">
        <f aca="false">MAX(ROUNDUP((F654+I654)/(1-G654),0),Parámetros!$B$7)</f>
        <v>409</v>
      </c>
      <c r="N654" s="12" t="n">
        <v>438.19</v>
      </c>
      <c r="O654" s="12" t="n">
        <v>243.06</v>
      </c>
      <c r="P654" s="13" t="n">
        <f aca="false">Parámetros!$B$6</f>
        <v>1</v>
      </c>
      <c r="Q654" s="13" t="n">
        <f aca="false">IF(AND(ISNUMBER(O654),O654-P654&gt;=Parámetros!$B$7),M654,IF(J654&lt;Parámetros!$B$13,J654,IF(K654&lt;Parámetros!$B$14,K654,IF(L654&lt;Parámetros!$B$15,L654,M654))))</f>
        <v>409</v>
      </c>
      <c r="R654" s="13" t="n">
        <f aca="false">IF(AND(ISNUMBER(O654),O654-P654&gt;=Q654),O654-P654,Q654)</f>
        <v>409</v>
      </c>
      <c r="S654" s="3" t="n">
        <f aca="false">IF(ISNUMBER(O654),R654/O654-1,"")</f>
        <v>0.682712087550399</v>
      </c>
      <c r="T654" s="13" t="n">
        <f aca="false">VLOOKUP(R654,Parámetros!$A$13:$C$16,3,TRUE())</f>
        <v>0</v>
      </c>
      <c r="U654" s="13" t="n">
        <f aca="false">IF(R654&gt;=Parámetros!$B$7,I654,0)</f>
        <v>75</v>
      </c>
      <c r="V654" s="13" t="n">
        <f aca="false">R654*(1-G654)-T654-U654</f>
        <v>276.74</v>
      </c>
      <c r="W654" s="13" t="n">
        <f aca="false">V654-F654</f>
        <v>0.470000000000027</v>
      </c>
      <c r="X654" s="2" t="s">
        <v>13534</v>
      </c>
      <c r="Y654" s="2"/>
      <c r="Z654" s="13" t="n">
        <v>303</v>
      </c>
      <c r="AA654" s="2" t="s">
        <v>13504</v>
      </c>
    </row>
    <row r="655" customFormat="false" ht="15" hidden="false" customHeight="false" outlineLevel="0" collapsed="false">
      <c r="A655" s="8" t="s">
        <v>7980</v>
      </c>
      <c r="B655" s="10" t="str">
        <f aca="false">'Layout Mercado Libre'!C655</f>
        <v>Tinte en Shampoo Just For Men Negro H-55 60 ml</v>
      </c>
      <c r="C655" s="10" t="str">
        <f aca="false">IFERROR(LEFT('Layout Mercado Libre'!E655,FIND(" &gt; ",'Layout Mercado Libre'!E655)-1),"")</f>
        <v>Belleza y Cuidado Personal</v>
      </c>
      <c r="D655" s="12" t="n">
        <v>147.53</v>
      </c>
      <c r="E655" s="13" t="n">
        <f aca="false">Parámetros!$B$5</f>
        <v>4</v>
      </c>
      <c r="F655" s="13" t="n">
        <f aca="false">D655+E655</f>
        <v>151.53</v>
      </c>
      <c r="G655" s="3" t="n">
        <f aca="false">IF(C655="",Parámetros!$B$9,IFERROR(VLOOKUP(C655,Parámetros!$A$20:$B$23,2,FALSE()),Parámetros!$B$9))</f>
        <v>0.14</v>
      </c>
      <c r="H655" s="14" t="n">
        <v>0.12</v>
      </c>
      <c r="I655" s="12" t="n">
        <v>75</v>
      </c>
      <c r="J655" s="13" t="n">
        <f aca="false">ROUNDUP((F655+Parámetros!$C$13)/(1-G655),0)</f>
        <v>206</v>
      </c>
      <c r="K655" s="13" t="n">
        <f aca="false">ROUNDUP((F655+Parámetros!$C$14)/(1-G655),0)</f>
        <v>212</v>
      </c>
      <c r="L655" s="13" t="n">
        <f aca="false">ROUNDUP((F655+Parámetros!$C$15)/(1-G655),0)</f>
        <v>220</v>
      </c>
      <c r="M655" s="13" t="n">
        <f aca="false">MAX(ROUNDUP((F655+I655)/(1-G655),0),Parámetros!$B$7)</f>
        <v>299</v>
      </c>
      <c r="N655" s="12" t="n">
        <v>403.11</v>
      </c>
      <c r="O655" s="12" t="n">
        <v>345</v>
      </c>
      <c r="P655" s="13" t="n">
        <f aca="false">Parámetros!$B$6</f>
        <v>1</v>
      </c>
      <c r="Q655" s="13" t="n">
        <f aca="false">IF(AND(ISNUMBER(O655),O655-P655&gt;=Parámetros!$B$7),M655,IF(J655&lt;Parámetros!$B$13,J655,IF(K655&lt;Parámetros!$B$14,K655,IF(L655&lt;Parámetros!$B$15,L655,M655))))</f>
        <v>299</v>
      </c>
      <c r="R655" s="13" t="n">
        <f aca="false">IF(AND(ISNUMBER(O655),O655-P655&gt;=Q655),O655-P655,Q655)</f>
        <v>344</v>
      </c>
      <c r="S655" s="3" t="n">
        <f aca="false">IF(ISNUMBER(O655),R655/O655-1,"")</f>
        <v>-0.00289855072463763</v>
      </c>
      <c r="T655" s="13" t="n">
        <f aca="false">VLOOKUP(R655,Parámetros!$A$13:$C$16,3,TRUE())</f>
        <v>0</v>
      </c>
      <c r="U655" s="13" t="n">
        <f aca="false">IF(R655&gt;=Parámetros!$B$7,I655,0)</f>
        <v>75</v>
      </c>
      <c r="V655" s="13" t="n">
        <f aca="false">R655*(1-G655)-T655-U655</f>
        <v>220.84</v>
      </c>
      <c r="W655" s="13" t="n">
        <f aca="false">V655-F655</f>
        <v>69.31</v>
      </c>
      <c r="X655" s="2" t="s">
        <v>13598</v>
      </c>
      <c r="Y655" s="2"/>
      <c r="Z655" s="13" t="n">
        <v>198.1</v>
      </c>
      <c r="AA655" s="2" t="s">
        <v>13518</v>
      </c>
    </row>
    <row r="656" customFormat="false" ht="15" hidden="false" customHeight="false" outlineLevel="0" collapsed="false">
      <c r="A656" s="8" t="s">
        <v>7991</v>
      </c>
      <c r="B656" s="10" t="str">
        <f aca="false">'Layout Mercado Libre'!C656</f>
        <v>Pads Desmaquillantes Protec con Glicerina 100 Piezas</v>
      </c>
      <c r="C656" s="10" t="str">
        <f aca="false">IFERROR(LEFT('Layout Mercado Libre'!E656,FIND(" &gt; ",'Layout Mercado Libre'!E656)-1),"")</f>
        <v>Belleza y Cuidado Personal</v>
      </c>
      <c r="D656" s="12" t="n">
        <v>18.4</v>
      </c>
      <c r="E656" s="13" t="n">
        <f aca="false">Parámetros!$B$5</f>
        <v>4</v>
      </c>
      <c r="F656" s="13" t="n">
        <f aca="false">D656+E656</f>
        <v>22.4</v>
      </c>
      <c r="G656" s="3" t="n">
        <f aca="false">IF(C656="",Parámetros!$B$9,IFERROR(VLOOKUP(C656,Parámetros!$A$20:$B$23,2,FALSE()),Parámetros!$B$9))</f>
        <v>0.14</v>
      </c>
      <c r="H656" s="14" t="n">
        <v>0.42</v>
      </c>
      <c r="I656" s="12" t="n">
        <v>75</v>
      </c>
      <c r="J656" s="13" t="n">
        <f aca="false">ROUNDUP((F656+Parámetros!$C$13)/(1-G656),0)</f>
        <v>56</v>
      </c>
      <c r="K656" s="13" t="n">
        <f aca="false">ROUNDUP((F656+Parámetros!$C$14)/(1-G656),0)</f>
        <v>61</v>
      </c>
      <c r="L656" s="13" t="n">
        <f aca="false">ROUNDUP((F656+Parámetros!$C$15)/(1-G656),0)</f>
        <v>70</v>
      </c>
      <c r="M656" s="13" t="n">
        <f aca="false">MAX(ROUNDUP((F656+I656)/(1-G656),0),Parámetros!$B$7)</f>
        <v>299</v>
      </c>
      <c r="N656" s="12" t="n">
        <v>72.76</v>
      </c>
      <c r="O656" s="12" t="n">
        <v>70</v>
      </c>
      <c r="P656" s="13" t="n">
        <f aca="false">Parámetros!$B$6</f>
        <v>1</v>
      </c>
      <c r="Q656" s="13" t="n">
        <f aca="false">IF(AND(ISNUMBER(O656),O656-P656&gt;=Parámetros!$B$7),M656,IF(J656&lt;Parámetros!$B$13,J656,IF(K656&lt;Parámetros!$B$14,K656,IF(L656&lt;Parámetros!$B$15,L656,M656))))</f>
        <v>56</v>
      </c>
      <c r="R656" s="13" t="n">
        <f aca="false">IF(AND(ISNUMBER(O656),O656-P656&gt;=Q656),O656-P656,Q656)</f>
        <v>69</v>
      </c>
      <c r="S656" s="3" t="n">
        <f aca="false">IF(ISNUMBER(O656),R656/O656-1,"")</f>
        <v>-0.0142857142857142</v>
      </c>
      <c r="T656" s="13" t="n">
        <f aca="false">VLOOKUP(R656,Parámetros!$A$13:$C$16,3,TRUE())</f>
        <v>25</v>
      </c>
      <c r="U656" s="13" t="n">
        <f aca="false">IF(R656&gt;=Parámetros!$B$7,I656,0)</f>
        <v>0</v>
      </c>
      <c r="V656" s="13" t="n">
        <f aca="false">R656*(1-G656)-T656-U656</f>
        <v>34.34</v>
      </c>
      <c r="W656" s="13" t="n">
        <f aca="false">V656-F656</f>
        <v>11.94</v>
      </c>
      <c r="X656" s="2" t="s">
        <v>13738</v>
      </c>
      <c r="Y656" s="2"/>
      <c r="Z656" s="13" t="n">
        <v>48.5</v>
      </c>
      <c r="AA656" s="2" t="s">
        <v>13515</v>
      </c>
    </row>
    <row r="657" customFormat="false" ht="15" hidden="false" customHeight="false" outlineLevel="0" collapsed="false">
      <c r="A657" s="8" t="s">
        <v>8005</v>
      </c>
      <c r="B657" s="10" t="str">
        <f aca="false">'Layout Mercado Libre'!C657</f>
        <v>Supradol Ketorolaco 30 mg 4 Tabletas Sublinguales</v>
      </c>
      <c r="C657" s="10" t="str">
        <f aca="false">IFERROR(LEFT('Layout Mercado Libre'!E657,FIND(" &gt; ",'Layout Mercado Libre'!E657)-1),"")</f>
        <v>Salud y Equipamiento Médico</v>
      </c>
      <c r="D657" s="12" t="n">
        <v>90.5</v>
      </c>
      <c r="E657" s="13" t="n">
        <f aca="false">Parámetros!$B$5</f>
        <v>4</v>
      </c>
      <c r="F657" s="13" t="n">
        <f aca="false">D657+E657</f>
        <v>94.5</v>
      </c>
      <c r="G657" s="3" t="n">
        <f aca="false">IF(C657="",Parámetros!$B$9,IFERROR(VLOOKUP(C657,Parámetros!$A$20:$B$23,2,FALSE()),Parámetros!$B$9))</f>
        <v>0.14</v>
      </c>
      <c r="H657" s="14" t="n">
        <v>0.13</v>
      </c>
      <c r="I657" s="12" t="n">
        <v>75</v>
      </c>
      <c r="J657" s="13" t="n">
        <f aca="false">ROUNDUP((F657+Parámetros!$C$13)/(1-G657),0)</f>
        <v>139</v>
      </c>
      <c r="K657" s="13" t="n">
        <f aca="false">ROUNDUP((F657+Parámetros!$C$14)/(1-G657),0)</f>
        <v>145</v>
      </c>
      <c r="L657" s="13" t="n">
        <f aca="false">ROUNDUP((F657+Parámetros!$C$15)/(1-G657),0)</f>
        <v>153</v>
      </c>
      <c r="M657" s="13" t="n">
        <f aca="false">MAX(ROUNDUP((F657+I657)/(1-G657),0),Parámetros!$B$7)</f>
        <v>299</v>
      </c>
      <c r="N657" s="12" t="n">
        <v>225.06</v>
      </c>
      <c r="O657" s="12" t="n">
        <v>195</v>
      </c>
      <c r="P657" s="13" t="n">
        <f aca="false">Parámetros!$B$6</f>
        <v>1</v>
      </c>
      <c r="Q657" s="13" t="n">
        <f aca="false">IF(AND(ISNUMBER(O657),O657-P657&gt;=Parámetros!$B$7),M657,IF(J657&lt;Parámetros!$B$13,J657,IF(K657&lt;Parámetros!$B$14,K657,IF(L657&lt;Parámetros!$B$15,L657,M657))))</f>
        <v>145</v>
      </c>
      <c r="R657" s="13" t="n">
        <f aca="false">IF(AND(ISNUMBER(O657),O657-P657&gt;=Q657),O657-P657,Q657)</f>
        <v>194</v>
      </c>
      <c r="S657" s="3" t="n">
        <f aca="false">IF(ISNUMBER(O657),R657/O657-1,"")</f>
        <v>-0.00512820512820511</v>
      </c>
      <c r="T657" s="13" t="n">
        <f aca="false">VLOOKUP(R657,Parámetros!$A$13:$C$16,3,TRUE())</f>
        <v>37</v>
      </c>
      <c r="U657" s="13" t="n">
        <f aca="false">IF(R657&gt;=Parámetros!$B$7,I657,0)</f>
        <v>0</v>
      </c>
      <c r="V657" s="13" t="n">
        <f aca="false">R657*(1-G657)-T657-U657</f>
        <v>129.84</v>
      </c>
      <c r="W657" s="13" t="n">
        <f aca="false">V657-F657</f>
        <v>35.34</v>
      </c>
      <c r="X657" s="2" t="s">
        <v>13663</v>
      </c>
      <c r="Y657" s="2"/>
      <c r="Z657" s="13" t="n">
        <v>106</v>
      </c>
      <c r="AA657" s="2" t="s">
        <v>13518</v>
      </c>
    </row>
    <row r="658" customFormat="false" ht="15" hidden="false" customHeight="false" outlineLevel="0" collapsed="false">
      <c r="A658" s="8" t="s">
        <v>8018</v>
      </c>
      <c r="B658" s="10" t="str">
        <f aca="false">'Layout Mercado Libre'!C658</f>
        <v>Histiacil NF Jarabe Infantil Dextrometorfano 150 ml</v>
      </c>
      <c r="C658" s="10" t="str">
        <f aca="false">IFERROR(LEFT('Layout Mercado Libre'!E658,FIND(" &gt; ",'Layout Mercado Libre'!E658)-1),"")</f>
        <v>Salud y Equipamiento Médico</v>
      </c>
      <c r="D658" s="12" t="n">
        <v>115.77</v>
      </c>
      <c r="E658" s="13" t="n">
        <f aca="false">Parámetros!$B$5</f>
        <v>4</v>
      </c>
      <c r="F658" s="13" t="n">
        <f aca="false">D658+E658</f>
        <v>119.77</v>
      </c>
      <c r="G658" s="3" t="n">
        <f aca="false">IF(C658="",Parámetros!$B$9,IFERROR(VLOOKUP(C658,Parámetros!$A$20:$B$23,2,FALSE()),Parámetros!$B$9))</f>
        <v>0.14</v>
      </c>
      <c r="H658" s="14" t="n">
        <v>0.23</v>
      </c>
      <c r="I658" s="12" t="n">
        <v>75</v>
      </c>
      <c r="J658" s="13" t="n">
        <f aca="false">ROUNDUP((F658+Parámetros!$C$13)/(1-G658),0)</f>
        <v>169</v>
      </c>
      <c r="K658" s="13" t="n">
        <f aca="false">ROUNDUP((F658+Parámetros!$C$14)/(1-G658),0)</f>
        <v>175</v>
      </c>
      <c r="L658" s="13" t="n">
        <f aca="false">ROUNDUP((F658+Parámetros!$C$15)/(1-G658),0)</f>
        <v>183</v>
      </c>
      <c r="M658" s="13" t="n">
        <f aca="false">MAX(ROUNDUP((F658+I658)/(1-G658),0),Parámetros!$B$7)</f>
        <v>299</v>
      </c>
      <c r="N658" s="12" t="n">
        <v>191.64</v>
      </c>
      <c r="O658" s="12" t="n">
        <v>118.9</v>
      </c>
      <c r="P658" s="13" t="n">
        <f aca="false">Parámetros!$B$6</f>
        <v>1</v>
      </c>
      <c r="Q658" s="13" t="n">
        <f aca="false">IF(AND(ISNUMBER(O658),O658-P658&gt;=Parámetros!$B$7),M658,IF(J658&lt;Parámetros!$B$13,J658,IF(K658&lt;Parámetros!$B$14,K658,IF(L658&lt;Parámetros!$B$15,L658,M658))))</f>
        <v>183</v>
      </c>
      <c r="R658" s="13" t="n">
        <f aca="false">IF(AND(ISNUMBER(O658),O658-P658&gt;=Q658),O658-P658,Q658)</f>
        <v>183</v>
      </c>
      <c r="S658" s="3" t="n">
        <f aca="false">IF(ISNUMBER(O658),R658/O658-1,"")</f>
        <v>0.539108494533221</v>
      </c>
      <c r="T658" s="13" t="n">
        <f aca="false">VLOOKUP(R658,Parámetros!$A$13:$C$16,3,TRUE())</f>
        <v>37</v>
      </c>
      <c r="U658" s="13" t="n">
        <f aca="false">IF(R658&gt;=Parámetros!$B$7,I658,0)</f>
        <v>0</v>
      </c>
      <c r="V658" s="13" t="n">
        <f aca="false">R658*(1-G658)-T658-U658</f>
        <v>120.38</v>
      </c>
      <c r="W658" s="13" t="n">
        <f aca="false">V658-F658</f>
        <v>0.609999999999999</v>
      </c>
      <c r="X658" s="2" t="s">
        <v>13625</v>
      </c>
      <c r="Y658" s="2"/>
      <c r="Z658" s="13" t="n">
        <v>161.5</v>
      </c>
      <c r="AA658" s="2" t="s">
        <v>13518</v>
      </c>
    </row>
    <row r="659" customFormat="false" ht="15" hidden="false" customHeight="false" outlineLevel="0" collapsed="false">
      <c r="A659" s="8" t="s">
        <v>8030</v>
      </c>
      <c r="B659" s="10" t="str">
        <f aca="false">'Layout Mercado Libre'!C659</f>
        <v>Biberón Evenflo Zoo Friends 2 oz 60 ml</v>
      </c>
      <c r="C659" s="10" t="str">
        <f aca="false">IFERROR(LEFT('Layout Mercado Libre'!E659,FIND(" &gt; ",'Layout Mercado Libre'!E659)-1),"")</f>
        <v>Bebés</v>
      </c>
      <c r="D659" s="12" t="n">
        <v>14.81</v>
      </c>
      <c r="E659" s="13" t="n">
        <f aca="false">Parámetros!$B$5</f>
        <v>4</v>
      </c>
      <c r="F659" s="13" t="n">
        <f aca="false">D659+E659</f>
        <v>18.81</v>
      </c>
      <c r="G659" s="3" t="n">
        <f aca="false">IF(C659="",Parámetros!$B$9,IFERROR(VLOOKUP(C659,Parámetros!$A$20:$B$23,2,FALSE()),Parámetros!$B$9))</f>
        <v>0.15</v>
      </c>
      <c r="H659" s="14" t="n">
        <v>0.5</v>
      </c>
      <c r="I659" s="12" t="n">
        <v>75</v>
      </c>
      <c r="J659" s="13" t="n">
        <f aca="false">ROUNDUP((F659+Parámetros!$C$13)/(1-G659),0)</f>
        <v>52</v>
      </c>
      <c r="K659" s="13" t="n">
        <f aca="false">ROUNDUP((F659+Parámetros!$C$14)/(1-G659),0)</f>
        <v>58</v>
      </c>
      <c r="L659" s="13" t="n">
        <f aca="false">ROUNDUP((F659+Parámetros!$C$15)/(1-G659),0)</f>
        <v>66</v>
      </c>
      <c r="M659" s="13" t="n">
        <f aca="false">MAX(ROUNDUP((F659+I659)/(1-G659),0),Parámetros!$B$7)</f>
        <v>299</v>
      </c>
      <c r="N659" s="12" t="n">
        <v>76.47</v>
      </c>
      <c r="O659" s="12" t="n">
        <v>18.52</v>
      </c>
      <c r="P659" s="13" t="n">
        <f aca="false">Parámetros!$B$6</f>
        <v>1</v>
      </c>
      <c r="Q659" s="13" t="n">
        <f aca="false">IF(AND(ISNUMBER(O659),O659-P659&gt;=Parámetros!$B$7),M659,IF(J659&lt;Parámetros!$B$13,J659,IF(K659&lt;Parámetros!$B$14,K659,IF(L659&lt;Parámetros!$B$15,L659,M659))))</f>
        <v>52</v>
      </c>
      <c r="R659" s="13" t="n">
        <f aca="false">IF(AND(ISNUMBER(O659),O659-P659&gt;=Q659),O659-P659,Q659)</f>
        <v>52</v>
      </c>
      <c r="S659" s="3" t="n">
        <f aca="false">IF(ISNUMBER(O659),R659/O659-1,"")</f>
        <v>1.80777537796976</v>
      </c>
      <c r="T659" s="13" t="n">
        <f aca="false">VLOOKUP(R659,Parámetros!$A$13:$C$16,3,TRUE())</f>
        <v>25</v>
      </c>
      <c r="U659" s="13" t="n">
        <f aca="false">IF(R659&gt;=Parámetros!$B$7,I659,0)</f>
        <v>0</v>
      </c>
      <c r="V659" s="13" t="n">
        <f aca="false">R659*(1-G659)-T659-U659</f>
        <v>19.2</v>
      </c>
      <c r="W659" s="13" t="n">
        <f aca="false">V659-F659</f>
        <v>0.389999999999993</v>
      </c>
      <c r="X659" s="2" t="s">
        <v>13577</v>
      </c>
      <c r="Y659" s="2"/>
      <c r="Z659" s="13" t="n">
        <v>33</v>
      </c>
      <c r="AA659" s="2" t="s">
        <v>13617</v>
      </c>
    </row>
    <row r="660" customFormat="false" ht="15" hidden="false" customHeight="false" outlineLevel="0" collapsed="false">
      <c r="A660" s="8" t="s">
        <v>8044</v>
      </c>
      <c r="B660" s="10" t="str">
        <f aca="false">'Layout Mercado Libre'!C660</f>
        <v>Crema Dental Colgate Máxima Protección Anticaries 150 ml</v>
      </c>
      <c r="C660" s="10" t="str">
        <f aca="false">IFERROR(LEFT('Layout Mercado Libre'!E660,FIND(" &gt; ",'Layout Mercado Libre'!E660)-1),"")</f>
        <v>Belleza y Cuidado Personal</v>
      </c>
      <c r="D660" s="12" t="n">
        <v>51.49</v>
      </c>
      <c r="E660" s="13" t="n">
        <f aca="false">Parámetros!$B$5</f>
        <v>4</v>
      </c>
      <c r="F660" s="13" t="n">
        <f aca="false">D660+E660</f>
        <v>55.49</v>
      </c>
      <c r="G660" s="3" t="n">
        <f aca="false">IF(C660="",Parámetros!$B$9,IFERROR(VLOOKUP(C660,Parámetros!$A$20:$B$23,2,FALSE()),Parámetros!$B$9))</f>
        <v>0.14</v>
      </c>
      <c r="H660" s="14" t="n">
        <v>0.23</v>
      </c>
      <c r="I660" s="12" t="n">
        <v>75</v>
      </c>
      <c r="J660" s="13" t="n">
        <f aca="false">ROUNDUP((F660+Parámetros!$C$13)/(1-G660),0)</f>
        <v>94</v>
      </c>
      <c r="K660" s="13" t="n">
        <f aca="false">ROUNDUP((F660+Parámetros!$C$14)/(1-G660),0)</f>
        <v>100</v>
      </c>
      <c r="L660" s="13" t="n">
        <f aca="false">ROUNDUP((F660+Parámetros!$C$15)/(1-G660),0)</f>
        <v>108</v>
      </c>
      <c r="M660" s="13" t="n">
        <f aca="false">MAX(ROUNDUP((F660+I660)/(1-G660),0),Parámetros!$B$7)</f>
        <v>299</v>
      </c>
      <c r="N660" s="12" t="n">
        <v>172.94</v>
      </c>
      <c r="O660" s="12" t="n">
        <v>58.9</v>
      </c>
      <c r="P660" s="13" t="n">
        <f aca="false">Parámetros!$B$6</f>
        <v>1</v>
      </c>
      <c r="Q660" s="13" t="n">
        <f aca="false">IF(AND(ISNUMBER(O660),O660-P660&gt;=Parámetros!$B$7),M660,IF(J660&lt;Parámetros!$B$13,J660,IF(K660&lt;Parámetros!$B$14,K660,IF(L660&lt;Parámetros!$B$15,L660,M660))))</f>
        <v>94</v>
      </c>
      <c r="R660" s="13" t="n">
        <f aca="false">IF(AND(ISNUMBER(O660),O660-P660&gt;=Q660),O660-P660,Q660)</f>
        <v>94</v>
      </c>
      <c r="S660" s="3" t="n">
        <f aca="false">IF(ISNUMBER(O660),R660/O660-1,"")</f>
        <v>0.595925297113752</v>
      </c>
      <c r="T660" s="13" t="n">
        <f aca="false">VLOOKUP(R660,Parámetros!$A$13:$C$16,3,TRUE())</f>
        <v>25</v>
      </c>
      <c r="U660" s="13" t="n">
        <f aca="false">IF(R660&gt;=Parámetros!$B$7,I660,0)</f>
        <v>0</v>
      </c>
      <c r="V660" s="13" t="n">
        <f aca="false">R660*(1-G660)-T660-U660</f>
        <v>55.84</v>
      </c>
      <c r="W660" s="13" t="n">
        <f aca="false">V660-F660</f>
        <v>0.350000000000001</v>
      </c>
      <c r="X660" s="2" t="s">
        <v>13625</v>
      </c>
      <c r="Y660" s="2"/>
      <c r="Z660" s="13" t="n">
        <v>85</v>
      </c>
      <c r="AA660" s="2" t="s">
        <v>13515</v>
      </c>
    </row>
    <row r="661" customFormat="false" ht="15" hidden="false" customHeight="false" outlineLevel="0" collapsed="false">
      <c r="A661" s="8" t="s">
        <v>8053</v>
      </c>
      <c r="B661" s="10" t="str">
        <f aca="false">'Layout Mercado Libre'!C661</f>
        <v>The Sensual Tea Zisen Tabs Vigorizante 2 Tabletas</v>
      </c>
      <c r="C661" s="10" t="str">
        <f aca="false">IFERROR(LEFT('Layout Mercado Libre'!E661,FIND(" &gt; ",'Layout Mercado Libre'!E661)-1),"")</f>
        <v>Salud y Equipamiento Médico</v>
      </c>
      <c r="D661" s="12" t="n">
        <v>111.11</v>
      </c>
      <c r="E661" s="13" t="n">
        <f aca="false">Parámetros!$B$5</f>
        <v>4</v>
      </c>
      <c r="F661" s="13" t="n">
        <f aca="false">D661+E661</f>
        <v>115.11</v>
      </c>
      <c r="G661" s="3" t="n">
        <f aca="false">IF(C661="",Parámetros!$B$9,IFERROR(VLOOKUP(C661,Parámetros!$A$20:$B$23,2,FALSE()),Parámetros!$B$9))</f>
        <v>0.14</v>
      </c>
      <c r="H661" s="14" t="n">
        <v>0.12</v>
      </c>
      <c r="I661" s="12" t="n">
        <v>75</v>
      </c>
      <c r="J661" s="13" t="n">
        <f aca="false">ROUNDUP((F661+Parámetros!$C$13)/(1-G661),0)</f>
        <v>163</v>
      </c>
      <c r="K661" s="13" t="n">
        <f aca="false">ROUNDUP((F661+Parámetros!$C$14)/(1-G661),0)</f>
        <v>169</v>
      </c>
      <c r="L661" s="13" t="n">
        <f aca="false">ROUNDUP((F661+Parámetros!$C$15)/(1-G661),0)</f>
        <v>177</v>
      </c>
      <c r="M661" s="13" t="n">
        <f aca="false">MAX(ROUNDUP((F661+I661)/(1-G661),0),Parámetros!$B$7)</f>
        <v>299</v>
      </c>
      <c r="N661" s="12"/>
      <c r="O661" s="12"/>
      <c r="P661" s="13" t="n">
        <f aca="false">Parámetros!$B$6</f>
        <v>1</v>
      </c>
      <c r="Q661" s="13" t="n">
        <f aca="false">IF(AND(ISNUMBER(O661),O661-P661&gt;=Parámetros!$B$7),M661,IF(J661&lt;Parámetros!$B$13,J661,IF(K661&lt;Parámetros!$B$14,K661,IF(L661&lt;Parámetros!$B$15,L661,M661))))</f>
        <v>177</v>
      </c>
      <c r="R661" s="13" t="n">
        <f aca="false">IF(AND(ISNUMBER(O661),O661-P661&gt;=Q661),O661-P661,Q661)</f>
        <v>177</v>
      </c>
      <c r="S661" s="3" t="str">
        <f aca="false">IF(ISNUMBER(O661),R661/O661-1,"")</f>
        <v/>
      </c>
      <c r="T661" s="13" t="n">
        <f aca="false">VLOOKUP(R661,Parámetros!$A$13:$C$16,3,TRUE())</f>
        <v>37</v>
      </c>
      <c r="U661" s="13" t="n">
        <f aca="false">IF(R661&gt;=Parámetros!$B$7,I661,0)</f>
        <v>0</v>
      </c>
      <c r="V661" s="13" t="n">
        <f aca="false">R661*(1-G661)-T661-U661</f>
        <v>115.22</v>
      </c>
      <c r="W661" s="13" t="n">
        <f aca="false">V661-F661</f>
        <v>0.109999999999999</v>
      </c>
      <c r="X661" s="2" t="s">
        <v>13739</v>
      </c>
      <c r="Y661" s="2"/>
      <c r="Z661" s="13" t="n">
        <v>220</v>
      </c>
      <c r="AA661" s="2" t="s">
        <v>13512</v>
      </c>
    </row>
    <row r="662" customFormat="false" ht="15" hidden="false" customHeight="false" outlineLevel="0" collapsed="false">
      <c r="A662" s="8" t="s">
        <v>8066</v>
      </c>
      <c r="B662" s="10" t="str">
        <f aca="false">'Layout Mercado Libre'!C662</f>
        <v>Petrolato Vaseline Bebé Protector Suave 213 g</v>
      </c>
      <c r="C662" s="10" t="str">
        <f aca="false">IFERROR(LEFT('Layout Mercado Libre'!E662,FIND(" &gt; ",'Layout Mercado Libre'!E662)-1),"")</f>
        <v>Bebés</v>
      </c>
      <c r="D662" s="12" t="n">
        <v>92.93</v>
      </c>
      <c r="E662" s="13" t="n">
        <f aca="false">Parámetros!$B$5</f>
        <v>4</v>
      </c>
      <c r="F662" s="13" t="n">
        <f aca="false">D662+E662</f>
        <v>96.93</v>
      </c>
      <c r="G662" s="3" t="n">
        <f aca="false">IF(C662="",Parámetros!$B$9,IFERROR(VLOOKUP(C662,Parámetros!$A$20:$B$23,2,FALSE()),Parámetros!$B$9))</f>
        <v>0.15</v>
      </c>
      <c r="H662" s="14" t="n">
        <v>0.29</v>
      </c>
      <c r="I662" s="12" t="n">
        <v>75</v>
      </c>
      <c r="J662" s="13" t="n">
        <f aca="false">ROUNDUP((F662+Parámetros!$C$13)/(1-G662),0)</f>
        <v>144</v>
      </c>
      <c r="K662" s="13" t="n">
        <f aca="false">ROUNDUP((F662+Parámetros!$C$14)/(1-G662),0)</f>
        <v>150</v>
      </c>
      <c r="L662" s="13" t="n">
        <f aca="false">ROUNDUP((F662+Parámetros!$C$15)/(1-G662),0)</f>
        <v>158</v>
      </c>
      <c r="M662" s="13" t="n">
        <f aca="false">MAX(ROUNDUP((F662+I662)/(1-G662),0),Parámetros!$B$7)</f>
        <v>299</v>
      </c>
      <c r="N662" s="12" t="n">
        <v>333</v>
      </c>
      <c r="O662" s="12" t="n">
        <v>333</v>
      </c>
      <c r="P662" s="13" t="n">
        <f aca="false">Parámetros!$B$6</f>
        <v>1</v>
      </c>
      <c r="Q662" s="13" t="n">
        <f aca="false">IF(AND(ISNUMBER(O662),O662-P662&gt;=Parámetros!$B$7),M662,IF(J662&lt;Parámetros!$B$13,J662,IF(K662&lt;Parámetros!$B$14,K662,IF(L662&lt;Parámetros!$B$15,L662,M662))))</f>
        <v>299</v>
      </c>
      <c r="R662" s="13" t="n">
        <f aca="false">IF(AND(ISNUMBER(O662),O662-P662&gt;=Q662),O662-P662,Q662)</f>
        <v>332</v>
      </c>
      <c r="S662" s="3" t="n">
        <f aca="false">IF(ISNUMBER(O662),R662/O662-1,"")</f>
        <v>-0.00300300300300305</v>
      </c>
      <c r="T662" s="13" t="n">
        <f aca="false">VLOOKUP(R662,Parámetros!$A$13:$C$16,3,TRUE())</f>
        <v>0</v>
      </c>
      <c r="U662" s="13" t="n">
        <f aca="false">IF(R662&gt;=Parámetros!$B$7,I662,0)</f>
        <v>75</v>
      </c>
      <c r="V662" s="13" t="n">
        <f aca="false">R662*(1-G662)-T662-U662</f>
        <v>207.2</v>
      </c>
      <c r="W662" s="13" t="n">
        <f aca="false">V662-F662</f>
        <v>110.27</v>
      </c>
      <c r="X662" s="2" t="s">
        <v>13740</v>
      </c>
      <c r="Y662" s="2"/>
      <c r="Z662" s="13" t="n">
        <v>170</v>
      </c>
      <c r="AA662" s="2" t="s">
        <v>13515</v>
      </c>
    </row>
    <row r="663" customFormat="false" ht="15" hidden="false" customHeight="false" outlineLevel="0" collapsed="false">
      <c r="A663" s="8" t="s">
        <v>8077</v>
      </c>
      <c r="B663" s="10" t="str">
        <f aca="false">'Layout Mercado Libre'!C663</f>
        <v>Viagra Sildenafil 100 mg 1 Tableta</v>
      </c>
      <c r="C663" s="10" t="str">
        <f aca="false">IFERROR(LEFT('Layout Mercado Libre'!E663,FIND(" &gt; ",'Layout Mercado Libre'!E663)-1),"")</f>
        <v>Salud y Equipamiento Médico</v>
      </c>
      <c r="D663" s="12" t="n">
        <v>187.13</v>
      </c>
      <c r="E663" s="13" t="n">
        <f aca="false">Parámetros!$B$5</f>
        <v>4</v>
      </c>
      <c r="F663" s="13" t="n">
        <f aca="false">D663+E663</f>
        <v>191.13</v>
      </c>
      <c r="G663" s="3" t="n">
        <f aca="false">IF(C663="",Parámetros!$B$9,IFERROR(VLOOKUP(C663,Parámetros!$A$20:$B$23,2,FALSE()),Parámetros!$B$9))</f>
        <v>0.14</v>
      </c>
      <c r="H663" s="14" t="n">
        <v>0.12</v>
      </c>
      <c r="I663" s="12" t="n">
        <v>75</v>
      </c>
      <c r="J663" s="13" t="n">
        <f aca="false">ROUNDUP((F663+Parámetros!$C$13)/(1-G663),0)</f>
        <v>252</v>
      </c>
      <c r="K663" s="13" t="n">
        <f aca="false">ROUNDUP((F663+Parámetros!$C$14)/(1-G663),0)</f>
        <v>258</v>
      </c>
      <c r="L663" s="13" t="n">
        <f aca="false">ROUNDUP((F663+Parámetros!$C$15)/(1-G663),0)</f>
        <v>266</v>
      </c>
      <c r="M663" s="13" t="n">
        <f aca="false">MAX(ROUNDUP((F663+I663)/(1-G663),0),Parámetros!$B$7)</f>
        <v>310</v>
      </c>
      <c r="N663" s="12"/>
      <c r="O663" s="12"/>
      <c r="P663" s="13" t="n">
        <f aca="false">Parámetros!$B$6</f>
        <v>1</v>
      </c>
      <c r="Q663" s="13" t="n">
        <f aca="false">IF(AND(ISNUMBER(O663),O663-P663&gt;=Parámetros!$B$7),M663,IF(J663&lt;Parámetros!$B$13,J663,IF(K663&lt;Parámetros!$B$14,K663,IF(L663&lt;Parámetros!$B$15,L663,M663))))</f>
        <v>266</v>
      </c>
      <c r="R663" s="13" t="n">
        <f aca="false">IF(AND(ISNUMBER(O663),O663-P663&gt;=Q663),O663-P663,Q663)</f>
        <v>266</v>
      </c>
      <c r="S663" s="3" t="str">
        <f aca="false">IF(ISNUMBER(O663),R663/O663-1,"")</f>
        <v/>
      </c>
      <c r="T663" s="13" t="n">
        <f aca="false">VLOOKUP(R663,Parámetros!$A$13:$C$16,3,TRUE())</f>
        <v>37</v>
      </c>
      <c r="U663" s="13" t="n">
        <f aca="false">IF(R663&gt;=Parámetros!$B$7,I663,0)</f>
        <v>0</v>
      </c>
      <c r="V663" s="13" t="n">
        <f aca="false">R663*(1-G663)-T663-U663</f>
        <v>191.76</v>
      </c>
      <c r="W663" s="13" t="n">
        <f aca="false">V663-F663</f>
        <v>0.629999999999996</v>
      </c>
      <c r="X663" s="2" t="s">
        <v>13646</v>
      </c>
      <c r="Y663" s="2"/>
      <c r="Z663" s="13" t="n">
        <v>295</v>
      </c>
      <c r="AA663" s="2" t="s">
        <v>13512</v>
      </c>
    </row>
    <row r="664" customFormat="false" ht="15" hidden="false" customHeight="false" outlineLevel="0" collapsed="false">
      <c r="A664" s="8" t="s">
        <v>8091</v>
      </c>
      <c r="B664" s="10" t="str">
        <f aca="false">'Layout Mercado Libre'!C664</f>
        <v>Systane Ultra Gotas Oftálmicas Lubricantes 10 ml</v>
      </c>
      <c r="C664" s="10" t="str">
        <f aca="false">IFERROR(LEFT('Layout Mercado Libre'!E664,FIND(" &gt; ",'Layout Mercado Libre'!E664)-1),"")</f>
        <v>Salud y Equipamiento Médico</v>
      </c>
      <c r="D664" s="12" t="n">
        <v>390.19</v>
      </c>
      <c r="E664" s="13" t="n">
        <f aca="false">Parámetros!$B$5</f>
        <v>4</v>
      </c>
      <c r="F664" s="13" t="n">
        <f aca="false">D664+E664</f>
        <v>394.19</v>
      </c>
      <c r="G664" s="3" t="n">
        <f aca="false">IF(C664="",Parámetros!$B$9,IFERROR(VLOOKUP(C664,Parámetros!$A$20:$B$23,2,FALSE()),Parámetros!$B$9))</f>
        <v>0.14</v>
      </c>
      <c r="H664" s="14" t="n">
        <v>0.06</v>
      </c>
      <c r="I664" s="12" t="n">
        <v>75</v>
      </c>
      <c r="J664" s="13" t="n">
        <f aca="false">ROUNDUP((F664+Parámetros!$C$13)/(1-G664),0)</f>
        <v>488</v>
      </c>
      <c r="K664" s="13" t="n">
        <f aca="false">ROUNDUP((F664+Parámetros!$C$14)/(1-G664),0)</f>
        <v>494</v>
      </c>
      <c r="L664" s="13" t="n">
        <f aca="false">ROUNDUP((F664+Parámetros!$C$15)/(1-G664),0)</f>
        <v>502</v>
      </c>
      <c r="M664" s="13" t="n">
        <f aca="false">MAX(ROUNDUP((F664+I664)/(1-G664),0),Parámetros!$B$7)</f>
        <v>546</v>
      </c>
      <c r="N664" s="12" t="n">
        <v>783.82</v>
      </c>
      <c r="O664" s="12" t="n">
        <v>549.75</v>
      </c>
      <c r="P664" s="13" t="n">
        <f aca="false">Parámetros!$B$6</f>
        <v>1</v>
      </c>
      <c r="Q664" s="13" t="n">
        <f aca="false">IF(AND(ISNUMBER(O664),O664-P664&gt;=Parámetros!$B$7),M664,IF(J664&lt;Parámetros!$B$13,J664,IF(K664&lt;Parámetros!$B$14,K664,IF(L664&lt;Parámetros!$B$15,L664,M664))))</f>
        <v>546</v>
      </c>
      <c r="R664" s="13" t="n">
        <f aca="false">IF(AND(ISNUMBER(O664),O664-P664&gt;=Q664),O664-P664,Q664)</f>
        <v>548.75</v>
      </c>
      <c r="S664" s="3" t="n">
        <f aca="false">IF(ISNUMBER(O664),R664/O664-1,"")</f>
        <v>-0.00181900864029105</v>
      </c>
      <c r="T664" s="13" t="n">
        <f aca="false">VLOOKUP(R664,Parámetros!$A$13:$C$16,3,TRUE())</f>
        <v>0</v>
      </c>
      <c r="U664" s="13" t="n">
        <f aca="false">IF(R664&gt;=Parámetros!$B$7,I664,0)</f>
        <v>75</v>
      </c>
      <c r="V664" s="13" t="n">
        <f aca="false">R664*(1-G664)-T664-U664</f>
        <v>396.925</v>
      </c>
      <c r="W664" s="13" t="n">
        <f aca="false">V664-F664</f>
        <v>2.73500000000001</v>
      </c>
      <c r="X664" s="2" t="s">
        <v>13525</v>
      </c>
      <c r="Y664" s="2"/>
      <c r="Z664" s="13" t="n">
        <v>619</v>
      </c>
      <c r="AA664" s="2" t="s">
        <v>13537</v>
      </c>
    </row>
    <row r="665" customFormat="false" ht="15" hidden="false" customHeight="false" outlineLevel="0" collapsed="false">
      <c r="A665" s="8" t="s">
        <v>8103</v>
      </c>
      <c r="B665" s="10" t="str">
        <f aca="false">'Layout Mercado Libre'!C665</f>
        <v>Crema Dental Colgate Triple Acción Xtra Blancura 50 ml</v>
      </c>
      <c r="C665" s="10" t="str">
        <f aca="false">IFERROR(LEFT('Layout Mercado Libre'!E665,FIND(" &gt; ",'Layout Mercado Libre'!E665)-1),"")</f>
        <v>Belleza y Cuidado Personal</v>
      </c>
      <c r="D665" s="12" t="n">
        <v>12.26</v>
      </c>
      <c r="E665" s="13" t="n">
        <f aca="false">Parámetros!$B$5</f>
        <v>4</v>
      </c>
      <c r="F665" s="13" t="n">
        <f aca="false">D665+E665</f>
        <v>16.26</v>
      </c>
      <c r="G665" s="3" t="n">
        <f aca="false">IF(C665="",Parámetros!$B$9,IFERROR(VLOOKUP(C665,Parámetros!$A$20:$B$23,2,FALSE()),Parámetros!$B$9))</f>
        <v>0.14</v>
      </c>
      <c r="H665" s="14" t="n">
        <v>0.11</v>
      </c>
      <c r="I665" s="12" t="n">
        <v>75</v>
      </c>
      <c r="J665" s="13" t="n">
        <f aca="false">ROUNDUP((F665+Parámetros!$C$13)/(1-G665),0)</f>
        <v>48</v>
      </c>
      <c r="K665" s="13" t="n">
        <f aca="false">ROUNDUP((F665+Parámetros!$C$14)/(1-G665),0)</f>
        <v>54</v>
      </c>
      <c r="L665" s="13" t="n">
        <f aca="false">ROUNDUP((F665+Parámetros!$C$15)/(1-G665),0)</f>
        <v>62</v>
      </c>
      <c r="M665" s="13" t="n">
        <f aca="false">MAX(ROUNDUP((F665+I665)/(1-G665),0),Parámetros!$B$7)</f>
        <v>299</v>
      </c>
      <c r="N665" s="12" t="n">
        <v>67.19</v>
      </c>
      <c r="O665" s="12" t="n">
        <v>62.5</v>
      </c>
      <c r="P665" s="13" t="n">
        <f aca="false">Parámetros!$B$6</f>
        <v>1</v>
      </c>
      <c r="Q665" s="13" t="n">
        <f aca="false">IF(AND(ISNUMBER(O665),O665-P665&gt;=Parámetros!$B$7),M665,IF(J665&lt;Parámetros!$B$13,J665,IF(K665&lt;Parámetros!$B$14,K665,IF(L665&lt;Parámetros!$B$15,L665,M665))))</f>
        <v>48</v>
      </c>
      <c r="R665" s="13" t="n">
        <f aca="false">IF(AND(ISNUMBER(O665),O665-P665&gt;=Q665),O665-P665,Q665)</f>
        <v>61.5</v>
      </c>
      <c r="S665" s="3" t="n">
        <f aca="false">IF(ISNUMBER(O665),R665/O665-1,"")</f>
        <v>-0.016</v>
      </c>
      <c r="T665" s="13" t="n">
        <f aca="false">VLOOKUP(R665,Parámetros!$A$13:$C$16,3,TRUE())</f>
        <v>25</v>
      </c>
      <c r="U665" s="13" t="n">
        <f aca="false">IF(R665&gt;=Parámetros!$B$7,I665,0)</f>
        <v>0</v>
      </c>
      <c r="V665" s="13" t="n">
        <f aca="false">R665*(1-G665)-T665-U665</f>
        <v>27.89</v>
      </c>
      <c r="W665" s="13" t="n">
        <f aca="false">V665-F665</f>
        <v>11.63</v>
      </c>
      <c r="X665" s="2" t="s">
        <v>13638</v>
      </c>
      <c r="Y665" s="2"/>
      <c r="Z665" s="13" t="n">
        <v>20</v>
      </c>
      <c r="AA665" s="2" t="s">
        <v>13523</v>
      </c>
    </row>
    <row r="666" customFormat="false" ht="15" hidden="false" customHeight="false" outlineLevel="0" collapsed="false">
      <c r="A666" s="8" t="s">
        <v>8112</v>
      </c>
      <c r="B666" s="10" t="str">
        <f aca="false">'Layout Mercado Libre'!C666</f>
        <v>Venda Elástica Dibar 10 cm x 5 m Caja con 18 Piezas</v>
      </c>
      <c r="C666" s="10" t="str">
        <f aca="false">IFERROR(LEFT('Layout Mercado Libre'!E666,FIND(" &gt; ",'Layout Mercado Libre'!E666)-1),"")</f>
        <v>Salud y Equipamiento Médico</v>
      </c>
      <c r="D666" s="12" t="n">
        <v>187.07</v>
      </c>
      <c r="E666" s="13" t="n">
        <f aca="false">Parámetros!$B$5</f>
        <v>4</v>
      </c>
      <c r="F666" s="13" t="n">
        <f aca="false">D666+E666</f>
        <v>191.07</v>
      </c>
      <c r="G666" s="3" t="n">
        <f aca="false">IF(C666="",Parámetros!$B$9,IFERROR(VLOOKUP(C666,Parámetros!$A$20:$B$23,2,FALSE()),Parámetros!$B$9))</f>
        <v>0.14</v>
      </c>
      <c r="H666" s="14" t="n">
        <v>0.26</v>
      </c>
      <c r="I666" s="12" t="n">
        <v>75</v>
      </c>
      <c r="J666" s="13" t="n">
        <f aca="false">ROUNDUP((F666+Parámetros!$C$13)/(1-G666),0)</f>
        <v>252</v>
      </c>
      <c r="K666" s="13" t="n">
        <f aca="false">ROUNDUP((F666+Parámetros!$C$14)/(1-G666),0)</f>
        <v>258</v>
      </c>
      <c r="L666" s="13" t="n">
        <f aca="false">ROUNDUP((F666+Parámetros!$C$15)/(1-G666),0)</f>
        <v>266</v>
      </c>
      <c r="M666" s="13" t="n">
        <f aca="false">MAX(ROUNDUP((F666+I666)/(1-G666),0),Parámetros!$B$7)</f>
        <v>310</v>
      </c>
      <c r="N666" s="12"/>
      <c r="O666" s="12"/>
      <c r="P666" s="13" t="n">
        <f aca="false">Parámetros!$B$6</f>
        <v>1</v>
      </c>
      <c r="Q666" s="13" t="n">
        <f aca="false">IF(AND(ISNUMBER(O666),O666-P666&gt;=Parámetros!$B$7),M666,IF(J666&lt;Parámetros!$B$13,J666,IF(K666&lt;Parámetros!$B$14,K666,IF(L666&lt;Parámetros!$B$15,L666,M666))))</f>
        <v>266</v>
      </c>
      <c r="R666" s="13" t="n">
        <f aca="false">IF(AND(ISNUMBER(O666),O666-P666&gt;=Q666),O666-P666,Q666)</f>
        <v>266</v>
      </c>
      <c r="S666" s="3" t="str">
        <f aca="false">IF(ISNUMBER(O666),R666/O666-1,"")</f>
        <v/>
      </c>
      <c r="T666" s="13" t="n">
        <f aca="false">VLOOKUP(R666,Parámetros!$A$13:$C$16,3,TRUE())</f>
        <v>37</v>
      </c>
      <c r="U666" s="13" t="n">
        <f aca="false">IF(R666&gt;=Parámetros!$B$7,I666,0)</f>
        <v>0</v>
      </c>
      <c r="V666" s="13" t="n">
        <f aca="false">R666*(1-G666)-T666-U666</f>
        <v>191.76</v>
      </c>
      <c r="W666" s="13" t="n">
        <f aca="false">V666-F666</f>
        <v>0.689999999999998</v>
      </c>
      <c r="X666" s="2" t="s">
        <v>13741</v>
      </c>
      <c r="Y666" s="2"/>
      <c r="Z666" s="13"/>
      <c r="AA666" s="2"/>
    </row>
    <row r="667" customFormat="false" ht="15" hidden="false" customHeight="false" outlineLevel="0" collapsed="false">
      <c r="A667" s="8" t="s">
        <v>8119</v>
      </c>
      <c r="B667" s="10" t="str">
        <f aca="false">'Layout Mercado Libre'!C667</f>
        <v>Toallitas Húmedas KleenBebé Suavelastic Max 198 Piezas</v>
      </c>
      <c r="C667" s="10" t="str">
        <f aca="false">IFERROR(LEFT('Layout Mercado Libre'!E667,FIND(" &gt; ",'Layout Mercado Libre'!E667)-1),"")</f>
        <v>Bebés</v>
      </c>
      <c r="D667" s="12" t="n">
        <v>66.81</v>
      </c>
      <c r="E667" s="13" t="n">
        <f aca="false">Parámetros!$B$5</f>
        <v>4</v>
      </c>
      <c r="F667" s="13" t="n">
        <f aca="false">D667+E667</f>
        <v>70.81</v>
      </c>
      <c r="G667" s="3" t="n">
        <f aca="false">IF(C667="",Parámetros!$B$9,IFERROR(VLOOKUP(C667,Parámetros!$A$20:$B$23,2,FALSE()),Parámetros!$B$9))</f>
        <v>0.15</v>
      </c>
      <c r="H667" s="14" t="n">
        <v>1.34</v>
      </c>
      <c r="I667" s="12" t="n">
        <v>105</v>
      </c>
      <c r="J667" s="13" t="n">
        <f aca="false">ROUNDUP((F667+Parámetros!$C$13)/(1-G667),0)</f>
        <v>113</v>
      </c>
      <c r="K667" s="13" t="n">
        <f aca="false">ROUNDUP((F667+Parámetros!$C$14)/(1-G667),0)</f>
        <v>119</v>
      </c>
      <c r="L667" s="13" t="n">
        <f aca="false">ROUNDUP((F667+Parámetros!$C$15)/(1-G667),0)</f>
        <v>127</v>
      </c>
      <c r="M667" s="13" t="n">
        <f aca="false">MAX(ROUNDUP((F667+I667)/(1-G667),0),Parámetros!$B$7)</f>
        <v>299</v>
      </c>
      <c r="N667" s="12" t="n">
        <v>189.75</v>
      </c>
      <c r="O667" s="12" t="n">
        <v>85</v>
      </c>
      <c r="P667" s="13" t="n">
        <f aca="false">Parámetros!$B$6</f>
        <v>1</v>
      </c>
      <c r="Q667" s="13" t="n">
        <f aca="false">IF(AND(ISNUMBER(O667),O667-P667&gt;=Parámetros!$B$7),M667,IF(J667&lt;Parámetros!$B$13,J667,IF(K667&lt;Parámetros!$B$14,K667,IF(L667&lt;Parámetros!$B$15,L667,M667))))</f>
        <v>119</v>
      </c>
      <c r="R667" s="13" t="n">
        <f aca="false">IF(AND(ISNUMBER(O667),O667-P667&gt;=Q667),O667-P667,Q667)</f>
        <v>119</v>
      </c>
      <c r="S667" s="3" t="n">
        <f aca="false">IF(ISNUMBER(O667),R667/O667-1,"")</f>
        <v>0.4</v>
      </c>
      <c r="T667" s="13" t="n">
        <f aca="false">VLOOKUP(R667,Parámetros!$A$13:$C$16,3,TRUE())</f>
        <v>30</v>
      </c>
      <c r="U667" s="13" t="n">
        <f aca="false">IF(R667&gt;=Parámetros!$B$7,I667,0)</f>
        <v>0</v>
      </c>
      <c r="V667" s="13" t="n">
        <f aca="false">R667*(1-G667)-T667-U667</f>
        <v>71.15</v>
      </c>
      <c r="W667" s="13" t="n">
        <f aca="false">V667-F667</f>
        <v>0.339999999999989</v>
      </c>
      <c r="X667" s="2" t="s">
        <v>13742</v>
      </c>
      <c r="Y667" s="2"/>
      <c r="Z667" s="13"/>
      <c r="AA667" s="2"/>
    </row>
    <row r="668" customFormat="false" ht="15" hidden="false" customHeight="false" outlineLevel="0" collapsed="false">
      <c r="A668" s="8" t="s">
        <v>8127</v>
      </c>
      <c r="B668" s="10" t="str">
        <f aca="false">'Layout Mercado Libre'!C668</f>
        <v>Treda Neomicina Caolín Pectina 30 Tabletas</v>
      </c>
      <c r="C668" s="10" t="str">
        <f aca="false">IFERROR(LEFT('Layout Mercado Libre'!E668,FIND(" &gt; ",'Layout Mercado Libre'!E668)-1),"")</f>
        <v>Salud y Equipamiento Médico</v>
      </c>
      <c r="D668" s="12" t="n">
        <v>154.26</v>
      </c>
      <c r="E668" s="13" t="n">
        <f aca="false">Parámetros!$B$5</f>
        <v>4</v>
      </c>
      <c r="F668" s="13" t="n">
        <f aca="false">D668+E668</f>
        <v>158.26</v>
      </c>
      <c r="G668" s="3" t="n">
        <f aca="false">IF(C668="",Parámetros!$B$9,IFERROR(VLOOKUP(C668,Parámetros!$A$20:$B$23,2,FALSE()),Parámetros!$B$9))</f>
        <v>0.14</v>
      </c>
      <c r="H668" s="14" t="n">
        <v>0.19</v>
      </c>
      <c r="I668" s="12" t="n">
        <v>75</v>
      </c>
      <c r="J668" s="13" t="n">
        <f aca="false">ROUNDUP((F668+Parámetros!$C$13)/(1-G668),0)</f>
        <v>214</v>
      </c>
      <c r="K668" s="13" t="n">
        <f aca="false">ROUNDUP((F668+Parámetros!$C$14)/(1-G668),0)</f>
        <v>219</v>
      </c>
      <c r="L668" s="13" t="n">
        <f aca="false">ROUNDUP((F668+Parámetros!$C$15)/(1-G668),0)</f>
        <v>228</v>
      </c>
      <c r="M668" s="13" t="n">
        <f aca="false">MAX(ROUNDUP((F668+I668)/(1-G668),0),Parámetros!$B$7)</f>
        <v>299</v>
      </c>
      <c r="N668" s="12"/>
      <c r="O668" s="12"/>
      <c r="P668" s="13" t="n">
        <f aca="false">Parámetros!$B$6</f>
        <v>1</v>
      </c>
      <c r="Q668" s="13" t="n">
        <f aca="false">IF(AND(ISNUMBER(O668),O668-P668&gt;=Parámetros!$B$7),M668,IF(J668&lt;Parámetros!$B$13,J668,IF(K668&lt;Parámetros!$B$14,K668,IF(L668&lt;Parámetros!$B$15,L668,M668))))</f>
        <v>228</v>
      </c>
      <c r="R668" s="13" t="n">
        <f aca="false">IF(AND(ISNUMBER(O668),O668-P668&gt;=Q668),O668-P668,Q668)</f>
        <v>228</v>
      </c>
      <c r="S668" s="3" t="str">
        <f aca="false">IF(ISNUMBER(O668),R668/O668-1,"")</f>
        <v/>
      </c>
      <c r="T668" s="13" t="n">
        <f aca="false">VLOOKUP(R668,Parámetros!$A$13:$C$16,3,TRUE())</f>
        <v>37</v>
      </c>
      <c r="U668" s="13" t="n">
        <f aca="false">IF(R668&gt;=Parámetros!$B$7,I668,0)</f>
        <v>0</v>
      </c>
      <c r="V668" s="13" t="n">
        <f aca="false">R668*(1-G668)-T668-U668</f>
        <v>159.08</v>
      </c>
      <c r="W668" s="13" t="n">
        <f aca="false">V668-F668</f>
        <v>0.819999999999993</v>
      </c>
      <c r="X668" s="2" t="s">
        <v>13501</v>
      </c>
      <c r="Y668" s="2"/>
      <c r="Z668" s="13"/>
      <c r="AA668" s="2"/>
    </row>
    <row r="669" customFormat="false" ht="15" hidden="false" customHeight="false" outlineLevel="0" collapsed="false">
      <c r="A669" s="8" t="s">
        <v>8136</v>
      </c>
      <c r="B669" s="10" t="str">
        <f aca="false">'Layout Mercado Libre'!C669</f>
        <v>Buscapina Fem Hioscina Ibuprofeno 20/400 mg 10 Tabletas</v>
      </c>
      <c r="C669" s="10" t="str">
        <f aca="false">IFERROR(LEFT('Layout Mercado Libre'!E669,FIND(" &gt; ",'Layout Mercado Libre'!E669)-1),"")</f>
        <v>Salud y Equipamiento Médico</v>
      </c>
      <c r="D669" s="12" t="n">
        <v>116.85</v>
      </c>
      <c r="E669" s="13" t="n">
        <f aca="false">Parámetros!$B$5</f>
        <v>4</v>
      </c>
      <c r="F669" s="13" t="n">
        <f aca="false">D669+E669</f>
        <v>120.85</v>
      </c>
      <c r="G669" s="3" t="n">
        <f aca="false">IF(C669="",Parámetros!$B$9,IFERROR(VLOOKUP(C669,Parámetros!$A$20:$B$23,2,FALSE()),Parámetros!$B$9))</f>
        <v>0.14</v>
      </c>
      <c r="H669" s="14" t="n">
        <v>0.14</v>
      </c>
      <c r="I669" s="12" t="n">
        <v>75</v>
      </c>
      <c r="J669" s="13" t="n">
        <f aca="false">ROUNDUP((F669+Parámetros!$C$13)/(1-G669),0)</f>
        <v>170</v>
      </c>
      <c r="K669" s="13" t="n">
        <f aca="false">ROUNDUP((F669+Parámetros!$C$14)/(1-G669),0)</f>
        <v>176</v>
      </c>
      <c r="L669" s="13" t="n">
        <f aca="false">ROUNDUP((F669+Parámetros!$C$15)/(1-G669),0)</f>
        <v>184</v>
      </c>
      <c r="M669" s="13" t="n">
        <f aca="false">MAX(ROUNDUP((F669+I669)/(1-G669),0),Parámetros!$B$7)</f>
        <v>299</v>
      </c>
      <c r="N669" s="12" t="n">
        <v>230.95</v>
      </c>
      <c r="O669" s="12" t="n">
        <v>129.6</v>
      </c>
      <c r="P669" s="13" t="n">
        <f aca="false">Parámetros!$B$6</f>
        <v>1</v>
      </c>
      <c r="Q669" s="13" t="n">
        <f aca="false">IF(AND(ISNUMBER(O669),O669-P669&gt;=Parámetros!$B$7),M669,IF(J669&lt;Parámetros!$B$13,J669,IF(K669&lt;Parámetros!$B$14,K669,IF(L669&lt;Parámetros!$B$15,L669,M669))))</f>
        <v>184</v>
      </c>
      <c r="R669" s="13" t="n">
        <f aca="false">IF(AND(ISNUMBER(O669),O669-P669&gt;=Q669),O669-P669,Q669)</f>
        <v>184</v>
      </c>
      <c r="S669" s="3" t="n">
        <f aca="false">IF(ISNUMBER(O669),R669/O669-1,"")</f>
        <v>0.419753086419753</v>
      </c>
      <c r="T669" s="13" t="n">
        <f aca="false">VLOOKUP(R669,Parámetros!$A$13:$C$16,3,TRUE())</f>
        <v>37</v>
      </c>
      <c r="U669" s="13" t="n">
        <f aca="false">IF(R669&gt;=Parámetros!$B$7,I669,0)</f>
        <v>0</v>
      </c>
      <c r="V669" s="13" t="n">
        <f aca="false">R669*(1-G669)-T669-U669</f>
        <v>121.24</v>
      </c>
      <c r="W669" s="13" t="n">
        <f aca="false">V669-F669</f>
        <v>0.390000000000015</v>
      </c>
      <c r="X669" s="2" t="s">
        <v>13533</v>
      </c>
      <c r="Y669" s="2"/>
      <c r="Z669" s="13" t="n">
        <v>175</v>
      </c>
      <c r="AA669" s="2" t="s">
        <v>13518</v>
      </c>
    </row>
    <row r="670" customFormat="false" ht="15" hidden="false" customHeight="false" outlineLevel="0" collapsed="false">
      <c r="A670" s="8" t="s">
        <v>8149</v>
      </c>
      <c r="B670" s="10" t="str">
        <f aca="false">'Layout Mercado Libre'!C670</f>
        <v>Floratil Saccharomyces boulardii 250 mg 12 Cápsulas</v>
      </c>
      <c r="C670" s="10" t="str">
        <f aca="false">IFERROR(LEFT('Layout Mercado Libre'!E670,FIND(" &gt; ",'Layout Mercado Libre'!E670)-1),"")</f>
        <v>Salud y Equipamiento Médico</v>
      </c>
      <c r="D670" s="12" t="n">
        <v>285.86</v>
      </c>
      <c r="E670" s="13" t="n">
        <f aca="false">Parámetros!$B$5</f>
        <v>4</v>
      </c>
      <c r="F670" s="13" t="n">
        <f aca="false">D670+E670</f>
        <v>289.86</v>
      </c>
      <c r="G670" s="3" t="n">
        <f aca="false">IF(C670="",Parámetros!$B$9,IFERROR(VLOOKUP(C670,Parámetros!$A$20:$B$23,2,FALSE()),Parámetros!$B$9))</f>
        <v>0.14</v>
      </c>
      <c r="H670" s="14" t="n">
        <v>0.15</v>
      </c>
      <c r="I670" s="12" t="n">
        <v>75</v>
      </c>
      <c r="J670" s="13" t="n">
        <f aca="false">ROUNDUP((F670+Parámetros!$C$13)/(1-G670),0)</f>
        <v>367</v>
      </c>
      <c r="K670" s="13" t="n">
        <f aca="false">ROUNDUP((F670+Parámetros!$C$14)/(1-G670),0)</f>
        <v>372</v>
      </c>
      <c r="L670" s="13" t="n">
        <f aca="false">ROUNDUP((F670+Parámetros!$C$15)/(1-G670),0)</f>
        <v>381</v>
      </c>
      <c r="M670" s="13" t="n">
        <f aca="false">MAX(ROUNDUP((F670+I670)/(1-G670),0),Parámetros!$B$7)</f>
        <v>425</v>
      </c>
      <c r="N670" s="12" t="n">
        <v>514.09</v>
      </c>
      <c r="O670" s="12" t="n">
        <v>426</v>
      </c>
      <c r="P670" s="13" t="n">
        <f aca="false">Parámetros!$B$6</f>
        <v>1</v>
      </c>
      <c r="Q670" s="13" t="n">
        <f aca="false">IF(AND(ISNUMBER(O670),O670-P670&gt;=Parámetros!$B$7),M670,IF(J670&lt;Parámetros!$B$13,J670,IF(K670&lt;Parámetros!$B$14,K670,IF(L670&lt;Parámetros!$B$15,L670,M670))))</f>
        <v>425</v>
      </c>
      <c r="R670" s="13" t="n">
        <f aca="false">IF(AND(ISNUMBER(O670),O670-P670&gt;=Q670),O670-P670,Q670)</f>
        <v>425</v>
      </c>
      <c r="S670" s="3" t="n">
        <f aca="false">IF(ISNUMBER(O670),R670/O670-1,"")</f>
        <v>-0.00234741784037562</v>
      </c>
      <c r="T670" s="13" t="n">
        <f aca="false">VLOOKUP(R670,Parámetros!$A$13:$C$16,3,TRUE())</f>
        <v>0</v>
      </c>
      <c r="U670" s="13" t="n">
        <f aca="false">IF(R670&gt;=Parámetros!$B$7,I670,0)</f>
        <v>75</v>
      </c>
      <c r="V670" s="13" t="n">
        <f aca="false">R670*(1-G670)-T670-U670</f>
        <v>290.5</v>
      </c>
      <c r="W670" s="13" t="n">
        <f aca="false">V670-F670</f>
        <v>0.639999999999986</v>
      </c>
      <c r="X670" s="2" t="s">
        <v>13545</v>
      </c>
      <c r="Y670" s="2"/>
      <c r="Z670" s="13" t="n">
        <v>354</v>
      </c>
      <c r="AA670" s="2" t="s">
        <v>13504</v>
      </c>
    </row>
    <row r="671" customFormat="false" ht="15" hidden="false" customHeight="false" outlineLevel="0" collapsed="false">
      <c r="A671" s="8" t="s">
        <v>8164</v>
      </c>
      <c r="B671" s="10" t="str">
        <f aca="false">'Layout Mercado Libre'!C671</f>
        <v>Stérimar Uso Diario Solución Nasal Agua de Mar 100 ml</v>
      </c>
      <c r="C671" s="10" t="str">
        <f aca="false">IFERROR(LEFT('Layout Mercado Libre'!E671,FIND(" &gt; ",'Layout Mercado Libre'!E671)-1),"")</f>
        <v>Salud y Equipamiento Médico</v>
      </c>
      <c r="D671" s="12" t="n">
        <v>171.11</v>
      </c>
      <c r="E671" s="13" t="n">
        <f aca="false">Parámetros!$B$5</f>
        <v>4</v>
      </c>
      <c r="F671" s="13" t="n">
        <f aca="false">D671+E671</f>
        <v>175.11</v>
      </c>
      <c r="G671" s="3" t="n">
        <f aca="false">IF(C671="",Parámetros!$B$9,IFERROR(VLOOKUP(C671,Parámetros!$A$20:$B$23,2,FALSE()),Parámetros!$B$9))</f>
        <v>0.14</v>
      </c>
      <c r="H671" s="14" t="n">
        <v>0.17</v>
      </c>
      <c r="I671" s="12" t="n">
        <v>75</v>
      </c>
      <c r="J671" s="13" t="n">
        <f aca="false">ROUNDUP((F671+Parámetros!$C$13)/(1-G671),0)</f>
        <v>233</v>
      </c>
      <c r="K671" s="13" t="n">
        <f aca="false">ROUNDUP((F671+Parámetros!$C$14)/(1-G671),0)</f>
        <v>239</v>
      </c>
      <c r="L671" s="13" t="n">
        <f aca="false">ROUNDUP((F671+Parámetros!$C$15)/(1-G671),0)</f>
        <v>247</v>
      </c>
      <c r="M671" s="13" t="n">
        <f aca="false">MAX(ROUNDUP((F671+I671)/(1-G671),0),Parámetros!$B$7)</f>
        <v>299</v>
      </c>
      <c r="N671" s="12" t="n">
        <v>328.91</v>
      </c>
      <c r="O671" s="12" t="n">
        <v>198</v>
      </c>
      <c r="P671" s="13" t="n">
        <f aca="false">Parámetros!$B$6</f>
        <v>1</v>
      </c>
      <c r="Q671" s="13" t="n">
        <f aca="false">IF(AND(ISNUMBER(O671),O671-P671&gt;=Parámetros!$B$7),M671,IF(J671&lt;Parámetros!$B$13,J671,IF(K671&lt;Parámetros!$B$14,K671,IF(L671&lt;Parámetros!$B$15,L671,M671))))</f>
        <v>247</v>
      </c>
      <c r="R671" s="13" t="n">
        <f aca="false">IF(AND(ISNUMBER(O671),O671-P671&gt;=Q671),O671-P671,Q671)</f>
        <v>247</v>
      </c>
      <c r="S671" s="3" t="n">
        <f aca="false">IF(ISNUMBER(O671),R671/O671-1,"")</f>
        <v>0.247474747474747</v>
      </c>
      <c r="T671" s="13" t="n">
        <f aca="false">VLOOKUP(R671,Parámetros!$A$13:$C$16,3,TRUE())</f>
        <v>37</v>
      </c>
      <c r="U671" s="13" t="n">
        <f aca="false">IF(R671&gt;=Parámetros!$B$7,I671,0)</f>
        <v>0</v>
      </c>
      <c r="V671" s="13" t="n">
        <f aca="false">R671*(1-G671)-T671-U671</f>
        <v>175.42</v>
      </c>
      <c r="W671" s="13" t="n">
        <f aca="false">V671-F671</f>
        <v>0.309999999999974</v>
      </c>
      <c r="X671" s="2" t="s">
        <v>13608</v>
      </c>
      <c r="Y671" s="2"/>
      <c r="Z671" s="13" t="n">
        <v>200.8</v>
      </c>
      <c r="AA671" s="2" t="s">
        <v>13518</v>
      </c>
    </row>
    <row r="672" customFormat="false" ht="15" hidden="false" customHeight="false" outlineLevel="0" collapsed="false">
      <c r="A672" s="8" t="s">
        <v>8174</v>
      </c>
      <c r="B672" s="10" t="str">
        <f aca="false">'Layout Mercado Libre'!C672</f>
        <v>Fosfocil Fosfomicina 500 mg 6 Cápsulas</v>
      </c>
      <c r="C672" s="10" t="str">
        <f aca="false">IFERROR(LEFT('Layout Mercado Libre'!E672,FIND(" &gt; ",'Layout Mercado Libre'!E672)-1),"")</f>
        <v>Salud y Equipamiento Médico</v>
      </c>
      <c r="D672" s="12" t="n">
        <v>274.5</v>
      </c>
      <c r="E672" s="13" t="n">
        <f aca="false">Parámetros!$B$5</f>
        <v>4</v>
      </c>
      <c r="F672" s="13" t="n">
        <f aca="false">D672+E672</f>
        <v>278.5</v>
      </c>
      <c r="G672" s="3" t="n">
        <f aca="false">IF(C672="",Parámetros!$B$9,IFERROR(VLOOKUP(C672,Parámetros!$A$20:$B$23,2,FALSE()),Parámetros!$B$9))</f>
        <v>0.14</v>
      </c>
      <c r="H672" s="14" t="n">
        <v>0.13</v>
      </c>
      <c r="I672" s="12" t="n">
        <v>75</v>
      </c>
      <c r="J672" s="13" t="n">
        <f aca="false">ROUNDUP((F672+Parámetros!$C$13)/(1-G672),0)</f>
        <v>353</v>
      </c>
      <c r="K672" s="13" t="n">
        <f aca="false">ROUNDUP((F672+Parámetros!$C$14)/(1-G672),0)</f>
        <v>359</v>
      </c>
      <c r="L672" s="13" t="n">
        <f aca="false">ROUNDUP((F672+Parámetros!$C$15)/(1-G672),0)</f>
        <v>367</v>
      </c>
      <c r="M672" s="13" t="n">
        <f aca="false">MAX(ROUNDUP((F672+I672)/(1-G672),0),Parámetros!$B$7)</f>
        <v>412</v>
      </c>
      <c r="N672" s="12" t="n">
        <v>541.83</v>
      </c>
      <c r="O672" s="12" t="n">
        <v>372.3</v>
      </c>
      <c r="P672" s="13" t="n">
        <f aca="false">Parámetros!$B$6</f>
        <v>1</v>
      </c>
      <c r="Q672" s="13" t="n">
        <f aca="false">IF(AND(ISNUMBER(O672),O672-P672&gt;=Parámetros!$B$7),M672,IF(J672&lt;Parámetros!$B$13,J672,IF(K672&lt;Parámetros!$B$14,K672,IF(L672&lt;Parámetros!$B$15,L672,M672))))</f>
        <v>412</v>
      </c>
      <c r="R672" s="13" t="n">
        <f aca="false">IF(AND(ISNUMBER(O672),O672-P672&gt;=Q672),O672-P672,Q672)</f>
        <v>412</v>
      </c>
      <c r="S672" s="3" t="n">
        <f aca="false">IF(ISNUMBER(O672),R672/O672-1,"")</f>
        <v>0.106634434595756</v>
      </c>
      <c r="T672" s="13" t="n">
        <f aca="false">VLOOKUP(R672,Parámetros!$A$13:$C$16,3,TRUE())</f>
        <v>0</v>
      </c>
      <c r="U672" s="13" t="n">
        <f aca="false">IF(R672&gt;=Parámetros!$B$7,I672,0)</f>
        <v>75</v>
      </c>
      <c r="V672" s="13" t="n">
        <f aca="false">R672*(1-G672)-T672-U672</f>
        <v>279.32</v>
      </c>
      <c r="W672" s="13" t="n">
        <f aca="false">V672-F672</f>
        <v>0.819999999999993</v>
      </c>
      <c r="X672" s="2" t="s">
        <v>13596</v>
      </c>
      <c r="Y672" s="2"/>
      <c r="Z672" s="13" t="n">
        <v>378</v>
      </c>
      <c r="AA672" s="2" t="s">
        <v>13519</v>
      </c>
    </row>
    <row r="673" customFormat="false" ht="15" hidden="false" customHeight="false" outlineLevel="0" collapsed="false">
      <c r="A673" s="8" t="s">
        <v>8185</v>
      </c>
      <c r="B673" s="10" t="str">
        <f aca="false">'Layout Mercado Libre'!C673</f>
        <v>Iodex Cristal Ungüento Rubefaciente 60 g</v>
      </c>
      <c r="C673" s="10" t="str">
        <f aca="false">IFERROR(LEFT('Layout Mercado Libre'!E673,FIND(" &gt; ",'Layout Mercado Libre'!E673)-1),"")</f>
        <v>Salud y Equipamiento Médico</v>
      </c>
      <c r="D673" s="12" t="n">
        <v>72.77</v>
      </c>
      <c r="E673" s="13" t="n">
        <f aca="false">Parámetros!$B$5</f>
        <v>4</v>
      </c>
      <c r="F673" s="13" t="n">
        <f aca="false">D673+E673</f>
        <v>76.77</v>
      </c>
      <c r="G673" s="3" t="n">
        <f aca="false">IF(C673="",Parámetros!$B$9,IFERROR(VLOOKUP(C673,Parámetros!$A$20:$B$23,2,FALSE()),Parámetros!$B$9))</f>
        <v>0.14</v>
      </c>
      <c r="H673" s="14" t="n">
        <v>0.12</v>
      </c>
      <c r="I673" s="12" t="n">
        <v>75</v>
      </c>
      <c r="J673" s="13" t="n">
        <f aca="false">ROUNDUP((F673+Parámetros!$C$13)/(1-G673),0)</f>
        <v>119</v>
      </c>
      <c r="K673" s="13" t="n">
        <f aca="false">ROUNDUP((F673+Parámetros!$C$14)/(1-G673),0)</f>
        <v>125</v>
      </c>
      <c r="L673" s="13" t="n">
        <f aca="false">ROUNDUP((F673+Parámetros!$C$15)/(1-G673),0)</f>
        <v>133</v>
      </c>
      <c r="M673" s="13" t="n">
        <f aca="false">MAX(ROUNDUP((F673+I673)/(1-G673),0),Parámetros!$B$7)</f>
        <v>299</v>
      </c>
      <c r="N673" s="12" t="n">
        <v>133.63</v>
      </c>
      <c r="O673" s="12" t="n">
        <v>70</v>
      </c>
      <c r="P673" s="13" t="n">
        <f aca="false">Parámetros!$B$6</f>
        <v>1</v>
      </c>
      <c r="Q673" s="13" t="n">
        <f aca="false">IF(AND(ISNUMBER(O673),O673-P673&gt;=Parámetros!$B$7),M673,IF(J673&lt;Parámetros!$B$13,J673,IF(K673&lt;Parámetros!$B$14,K673,IF(L673&lt;Parámetros!$B$15,L673,M673))))</f>
        <v>125</v>
      </c>
      <c r="R673" s="13" t="n">
        <f aca="false">IF(AND(ISNUMBER(O673),O673-P673&gt;=Q673),O673-P673,Q673)</f>
        <v>125</v>
      </c>
      <c r="S673" s="3" t="n">
        <f aca="false">IF(ISNUMBER(O673),R673/O673-1,"")</f>
        <v>0.785714285714286</v>
      </c>
      <c r="T673" s="13" t="n">
        <f aca="false">VLOOKUP(R673,Parámetros!$A$13:$C$16,3,TRUE())</f>
        <v>30</v>
      </c>
      <c r="U673" s="13" t="n">
        <f aca="false">IF(R673&gt;=Parámetros!$B$7,I673,0)</f>
        <v>0</v>
      </c>
      <c r="V673" s="13" t="n">
        <f aca="false">R673*(1-G673)-T673-U673</f>
        <v>77.5</v>
      </c>
      <c r="W673" s="13" t="n">
        <f aca="false">V673-F673</f>
        <v>0.730000000000004</v>
      </c>
      <c r="X673" s="2" t="s">
        <v>13705</v>
      </c>
      <c r="Y673" s="2"/>
      <c r="Z673" s="13" t="n">
        <v>98</v>
      </c>
      <c r="AA673" s="2" t="s">
        <v>13515</v>
      </c>
    </row>
    <row r="674" customFormat="false" ht="15" hidden="false" customHeight="false" outlineLevel="0" collapsed="false">
      <c r="A674" s="8" t="s">
        <v>8198</v>
      </c>
      <c r="B674" s="10" t="str">
        <f aca="false">'Layout Mercado Libre'!C674</f>
        <v>Seltaferon Oseltamivir 75 mg 10 Cápsulas</v>
      </c>
      <c r="C674" s="10" t="str">
        <f aca="false">IFERROR(LEFT('Layout Mercado Libre'!E674,FIND(" &gt; ",'Layout Mercado Libre'!E674)-1),"")</f>
        <v>Salud y Equipamiento Médico</v>
      </c>
      <c r="D674" s="12" t="n">
        <v>301.86</v>
      </c>
      <c r="E674" s="13" t="n">
        <f aca="false">Parámetros!$B$5</f>
        <v>4</v>
      </c>
      <c r="F674" s="13" t="n">
        <f aca="false">D674+E674</f>
        <v>305.86</v>
      </c>
      <c r="G674" s="3" t="n">
        <f aca="false">IF(C674="",Parámetros!$B$9,IFERROR(VLOOKUP(C674,Parámetros!$A$20:$B$23,2,FALSE()),Parámetros!$B$9))</f>
        <v>0.14</v>
      </c>
      <c r="H674" s="14" t="n">
        <v>0.14</v>
      </c>
      <c r="I674" s="12" t="n">
        <v>75</v>
      </c>
      <c r="J674" s="13" t="n">
        <f aca="false">ROUNDUP((F674+Parámetros!$C$13)/(1-G674),0)</f>
        <v>385</v>
      </c>
      <c r="K674" s="13" t="n">
        <f aca="false">ROUNDUP((F674+Parámetros!$C$14)/(1-G674),0)</f>
        <v>391</v>
      </c>
      <c r="L674" s="13" t="n">
        <f aca="false">ROUNDUP((F674+Parámetros!$C$15)/(1-G674),0)</f>
        <v>399</v>
      </c>
      <c r="M674" s="13" t="n">
        <f aca="false">MAX(ROUNDUP((F674+I674)/(1-G674),0),Parámetros!$B$7)</f>
        <v>443</v>
      </c>
      <c r="N674" s="12" t="n">
        <v>524.83</v>
      </c>
      <c r="O674" s="12" t="n">
        <v>319</v>
      </c>
      <c r="P674" s="13" t="n">
        <f aca="false">Parámetros!$B$6</f>
        <v>1</v>
      </c>
      <c r="Q674" s="13" t="n">
        <f aca="false">IF(AND(ISNUMBER(O674),O674-P674&gt;=Parámetros!$B$7),M674,IF(J674&lt;Parámetros!$B$13,J674,IF(K674&lt;Parámetros!$B$14,K674,IF(L674&lt;Parámetros!$B$15,L674,M674))))</f>
        <v>443</v>
      </c>
      <c r="R674" s="13" t="n">
        <f aca="false">IF(AND(ISNUMBER(O674),O674-P674&gt;=Q674),O674-P674,Q674)</f>
        <v>443</v>
      </c>
      <c r="S674" s="3" t="n">
        <f aca="false">IF(ISNUMBER(O674),R674/O674-1,"")</f>
        <v>0.38871473354232</v>
      </c>
      <c r="T674" s="13" t="n">
        <f aca="false">VLOOKUP(R674,Parámetros!$A$13:$C$16,3,TRUE())</f>
        <v>0</v>
      </c>
      <c r="U674" s="13" t="n">
        <f aca="false">IF(R674&gt;=Parámetros!$B$7,I674,0)</f>
        <v>75</v>
      </c>
      <c r="V674" s="13" t="n">
        <f aca="false">R674*(1-G674)-T674-U674</f>
        <v>305.98</v>
      </c>
      <c r="W674" s="13" t="n">
        <f aca="false">V674-F674</f>
        <v>0.120000000000005</v>
      </c>
      <c r="X674" s="2" t="s">
        <v>13702</v>
      </c>
      <c r="Y674" s="2"/>
      <c r="Z674" s="13" t="n">
        <v>427.5</v>
      </c>
      <c r="AA674" s="2" t="s">
        <v>13523</v>
      </c>
    </row>
    <row r="675" customFormat="false" ht="15" hidden="false" customHeight="false" outlineLevel="0" collapsed="false">
      <c r="A675" s="8" t="s">
        <v>8210</v>
      </c>
      <c r="B675" s="10" t="str">
        <f aca="false">'Layout Mercado Libre'!C675</f>
        <v>Arfla Rifaximina 200 mg 12 Tabletas</v>
      </c>
      <c r="C675" s="10" t="str">
        <f aca="false">IFERROR(LEFT('Layout Mercado Libre'!E675,FIND(" &gt; ",'Layout Mercado Libre'!E675)-1),"")</f>
        <v>Salud y Equipamiento Médico</v>
      </c>
      <c r="D675" s="12" t="n">
        <v>286.7</v>
      </c>
      <c r="E675" s="13" t="n">
        <f aca="false">Parámetros!$B$5</f>
        <v>4</v>
      </c>
      <c r="F675" s="13" t="n">
        <f aca="false">D675+E675</f>
        <v>290.7</v>
      </c>
      <c r="G675" s="3" t="n">
        <f aca="false">IF(C675="",Parámetros!$B$9,IFERROR(VLOOKUP(C675,Parámetros!$A$20:$B$23,2,FALSE()),Parámetros!$B$9))</f>
        <v>0.14</v>
      </c>
      <c r="H675" s="14" t="n">
        <v>0.15</v>
      </c>
      <c r="I675" s="12" t="n">
        <v>75</v>
      </c>
      <c r="J675" s="13" t="n">
        <f aca="false">ROUNDUP((F675+Parámetros!$C$13)/(1-G675),0)</f>
        <v>368</v>
      </c>
      <c r="K675" s="13" t="n">
        <f aca="false">ROUNDUP((F675+Parámetros!$C$14)/(1-G675),0)</f>
        <v>373</v>
      </c>
      <c r="L675" s="13" t="n">
        <f aca="false">ROUNDUP((F675+Parámetros!$C$15)/(1-G675),0)</f>
        <v>382</v>
      </c>
      <c r="M675" s="13" t="n">
        <f aca="false">MAX(ROUNDUP((F675+I675)/(1-G675),0),Parámetros!$B$7)</f>
        <v>426</v>
      </c>
      <c r="N675" s="12" t="n">
        <v>460.2</v>
      </c>
      <c r="O675" s="12" t="n">
        <v>369.6</v>
      </c>
      <c r="P675" s="13" t="n">
        <f aca="false">Parámetros!$B$6</f>
        <v>1</v>
      </c>
      <c r="Q675" s="13" t="n">
        <f aca="false">IF(AND(ISNUMBER(O675),O675-P675&gt;=Parámetros!$B$7),M675,IF(J675&lt;Parámetros!$B$13,J675,IF(K675&lt;Parámetros!$B$14,K675,IF(L675&lt;Parámetros!$B$15,L675,M675))))</f>
        <v>426</v>
      </c>
      <c r="R675" s="13" t="n">
        <f aca="false">IF(AND(ISNUMBER(O675),O675-P675&gt;=Q675),O675-P675,Q675)</f>
        <v>426</v>
      </c>
      <c r="S675" s="3" t="n">
        <f aca="false">IF(ISNUMBER(O675),R675/O675-1,"")</f>
        <v>0.152597402597403</v>
      </c>
      <c r="T675" s="13" t="n">
        <f aca="false">VLOOKUP(R675,Parámetros!$A$13:$C$16,3,TRUE())</f>
        <v>0</v>
      </c>
      <c r="U675" s="13" t="n">
        <f aca="false">IF(R675&gt;=Parámetros!$B$7,I675,0)</f>
        <v>75</v>
      </c>
      <c r="V675" s="13" t="n">
        <f aca="false">R675*(1-G675)-T675-U675</f>
        <v>291.36</v>
      </c>
      <c r="W675" s="13" t="n">
        <f aca="false">V675-F675</f>
        <v>0.660000000000025</v>
      </c>
      <c r="X675" s="2" t="s">
        <v>13536</v>
      </c>
      <c r="Y675" s="2"/>
      <c r="Z675" s="13" t="n">
        <v>292.5</v>
      </c>
      <c r="AA675" s="2" t="s">
        <v>13523</v>
      </c>
    </row>
    <row r="676" customFormat="false" ht="15" hidden="false" customHeight="false" outlineLevel="0" collapsed="false">
      <c r="A676" s="8" t="s">
        <v>8218</v>
      </c>
      <c r="B676" s="10" t="str">
        <f aca="false">'Layout Mercado Libre'!C676</f>
        <v>Lysomucil Acetilcisteína 600 mg 20 Tabletas Efervescentes</v>
      </c>
      <c r="C676" s="10" t="str">
        <f aca="false">IFERROR(LEFT('Layout Mercado Libre'!E676,FIND(" &gt; ",'Layout Mercado Libre'!E676)-1),"")</f>
        <v>Salud y Equipamiento Médico</v>
      </c>
      <c r="D676" s="12" t="n">
        <v>200</v>
      </c>
      <c r="E676" s="13" t="n">
        <f aca="false">Parámetros!$B$5</f>
        <v>4</v>
      </c>
      <c r="F676" s="13" t="n">
        <f aca="false">D676+E676</f>
        <v>204</v>
      </c>
      <c r="G676" s="3" t="n">
        <f aca="false">IF(C676="",Parámetros!$B$9,IFERROR(VLOOKUP(C676,Parámetros!$A$20:$B$23,2,FALSE()),Parámetros!$B$9))</f>
        <v>0.14</v>
      </c>
      <c r="H676" s="14" t="n">
        <v>0.17</v>
      </c>
      <c r="I676" s="12" t="n">
        <v>75</v>
      </c>
      <c r="J676" s="13" t="n">
        <f aca="false">ROUNDUP((F676+Parámetros!$C$13)/(1-G676),0)</f>
        <v>267</v>
      </c>
      <c r="K676" s="13" t="n">
        <f aca="false">ROUNDUP((F676+Parámetros!$C$14)/(1-G676),0)</f>
        <v>273</v>
      </c>
      <c r="L676" s="13" t="n">
        <f aca="false">ROUNDUP((F676+Parámetros!$C$15)/(1-G676),0)</f>
        <v>281</v>
      </c>
      <c r="M676" s="13" t="n">
        <f aca="false">MAX(ROUNDUP((F676+I676)/(1-G676),0),Parámetros!$B$7)</f>
        <v>325</v>
      </c>
      <c r="N676" s="12" t="n">
        <v>422.11</v>
      </c>
      <c r="O676" s="12" t="n">
        <v>499</v>
      </c>
      <c r="P676" s="13" t="n">
        <f aca="false">Parámetros!$B$6</f>
        <v>1</v>
      </c>
      <c r="Q676" s="13" t="n">
        <f aca="false">IF(AND(ISNUMBER(O676),O676-P676&gt;=Parámetros!$B$7),M676,IF(J676&lt;Parámetros!$B$13,J676,IF(K676&lt;Parámetros!$B$14,K676,IF(L676&lt;Parámetros!$B$15,L676,M676))))</f>
        <v>325</v>
      </c>
      <c r="R676" s="13" t="n">
        <f aca="false">IF(AND(ISNUMBER(O676),O676-P676&gt;=Q676),O676-P676,Q676)</f>
        <v>498</v>
      </c>
      <c r="S676" s="3" t="n">
        <f aca="false">IF(ISNUMBER(O676),R676/O676-1,"")</f>
        <v>-0.00200400801603207</v>
      </c>
      <c r="T676" s="13" t="n">
        <f aca="false">VLOOKUP(R676,Parámetros!$A$13:$C$16,3,TRUE())</f>
        <v>0</v>
      </c>
      <c r="U676" s="13" t="n">
        <f aca="false">IF(R676&gt;=Parámetros!$B$7,I676,0)</f>
        <v>75</v>
      </c>
      <c r="V676" s="13" t="n">
        <f aca="false">R676*(1-G676)-T676-U676</f>
        <v>353.28</v>
      </c>
      <c r="W676" s="13" t="n">
        <f aca="false">V676-F676</f>
        <v>149.28</v>
      </c>
      <c r="X676" s="2" t="s">
        <v>13521</v>
      </c>
      <c r="Y676" s="2"/>
      <c r="Z676" s="13" t="n">
        <v>228</v>
      </c>
      <c r="AA676" s="2" t="s">
        <v>13523</v>
      </c>
    </row>
    <row r="677" customFormat="false" ht="15" hidden="false" customHeight="false" outlineLevel="0" collapsed="false">
      <c r="A677" s="8" t="s">
        <v>8233</v>
      </c>
      <c r="B677" s="10" t="str">
        <f aca="false">'Layout Mercado Libre'!C677</f>
        <v>Centrum Performance Multivitamínico 30 Tabletas</v>
      </c>
      <c r="C677" s="10" t="str">
        <f aca="false">IFERROR(LEFT('Layout Mercado Libre'!E677,FIND(" &gt; ",'Layout Mercado Libre'!E677)-1),"")</f>
        <v>Salud y Equipamiento Médico</v>
      </c>
      <c r="D677" s="12" t="n">
        <v>159.23</v>
      </c>
      <c r="E677" s="13" t="n">
        <f aca="false">Parámetros!$B$5</f>
        <v>4</v>
      </c>
      <c r="F677" s="13" t="n">
        <f aca="false">D677+E677</f>
        <v>163.23</v>
      </c>
      <c r="G677" s="3" t="n">
        <f aca="false">IF(C677="",Parámetros!$B$9,IFERROR(VLOOKUP(C677,Parámetros!$A$20:$B$23,2,FALSE()),Parámetros!$B$9))</f>
        <v>0.14</v>
      </c>
      <c r="H677" s="14" t="n">
        <v>0.19</v>
      </c>
      <c r="I677" s="12" t="n">
        <v>75</v>
      </c>
      <c r="J677" s="13" t="n">
        <f aca="false">ROUNDUP((F677+Parámetros!$C$13)/(1-G677),0)</f>
        <v>219</v>
      </c>
      <c r="K677" s="13" t="n">
        <f aca="false">ROUNDUP((F677+Parámetros!$C$14)/(1-G677),0)</f>
        <v>225</v>
      </c>
      <c r="L677" s="13" t="n">
        <f aca="false">ROUNDUP((F677+Parámetros!$C$15)/(1-G677),0)</f>
        <v>233</v>
      </c>
      <c r="M677" s="13" t="n">
        <f aca="false">MAX(ROUNDUP((F677+I677)/(1-G677),0),Parámetros!$B$7)</f>
        <v>299</v>
      </c>
      <c r="N677" s="12" t="n">
        <v>235.31</v>
      </c>
      <c r="O677" s="12" t="n">
        <v>154.04</v>
      </c>
      <c r="P677" s="13" t="n">
        <f aca="false">Parámetros!$B$6</f>
        <v>1</v>
      </c>
      <c r="Q677" s="13" t="n">
        <f aca="false">IF(AND(ISNUMBER(O677),O677-P677&gt;=Parámetros!$B$7),M677,IF(J677&lt;Parámetros!$B$13,J677,IF(K677&lt;Parámetros!$B$14,K677,IF(L677&lt;Parámetros!$B$15,L677,M677))))</f>
        <v>233</v>
      </c>
      <c r="R677" s="13" t="n">
        <f aca="false">IF(AND(ISNUMBER(O677),O677-P677&gt;=Q677),O677-P677,Q677)</f>
        <v>233</v>
      </c>
      <c r="S677" s="3" t="n">
        <f aca="false">IF(ISNUMBER(O677),R677/O677-1,"")</f>
        <v>0.512594131394443</v>
      </c>
      <c r="T677" s="13" t="n">
        <f aca="false">VLOOKUP(R677,Parámetros!$A$13:$C$16,3,TRUE())</f>
        <v>37</v>
      </c>
      <c r="U677" s="13" t="n">
        <f aca="false">IF(R677&gt;=Parámetros!$B$7,I677,0)</f>
        <v>0</v>
      </c>
      <c r="V677" s="13" t="n">
        <f aca="false">R677*(1-G677)-T677-U677</f>
        <v>163.38</v>
      </c>
      <c r="W677" s="13" t="n">
        <f aca="false">V677-F677</f>
        <v>0.150000000000006</v>
      </c>
      <c r="X677" s="2" t="s">
        <v>13501</v>
      </c>
      <c r="Y677" s="2"/>
      <c r="Z677" s="13" t="n">
        <v>193.5</v>
      </c>
      <c r="AA677" s="2" t="s">
        <v>13518</v>
      </c>
    </row>
    <row r="678" customFormat="false" ht="15" hidden="false" customHeight="false" outlineLevel="0" collapsed="false">
      <c r="A678" s="8" t="s">
        <v>8244</v>
      </c>
      <c r="B678" s="10" t="str">
        <f aca="false">'Layout Mercado Libre'!C678</f>
        <v>Vitacilina Ungüento Neomicina y Retinol 28 g</v>
      </c>
      <c r="C678" s="10" t="str">
        <f aca="false">IFERROR(LEFT('Layout Mercado Libre'!E678,FIND(" &gt; ",'Layout Mercado Libre'!E678)-1),"")</f>
        <v>Salud y Equipamiento Médico</v>
      </c>
      <c r="D678" s="12" t="n">
        <v>35.03</v>
      </c>
      <c r="E678" s="13" t="n">
        <f aca="false">Parámetros!$B$5</f>
        <v>4</v>
      </c>
      <c r="F678" s="13" t="n">
        <f aca="false">D678+E678</f>
        <v>39.03</v>
      </c>
      <c r="G678" s="3" t="n">
        <f aca="false">IF(C678="",Parámetros!$B$9,IFERROR(VLOOKUP(C678,Parámetros!$A$20:$B$23,2,FALSE()),Parámetros!$B$9))</f>
        <v>0.14</v>
      </c>
      <c r="H678" s="14" t="n">
        <v>0.08</v>
      </c>
      <c r="I678" s="12" t="n">
        <v>75</v>
      </c>
      <c r="J678" s="13" t="n">
        <f aca="false">ROUNDUP((F678+Parámetros!$C$13)/(1-G678),0)</f>
        <v>75</v>
      </c>
      <c r="K678" s="13" t="n">
        <f aca="false">ROUNDUP((F678+Parámetros!$C$14)/(1-G678),0)</f>
        <v>81</v>
      </c>
      <c r="L678" s="13" t="n">
        <f aca="false">ROUNDUP((F678+Parámetros!$C$15)/(1-G678),0)</f>
        <v>89</v>
      </c>
      <c r="M678" s="13" t="n">
        <f aca="false">MAX(ROUNDUP((F678+I678)/(1-G678),0),Parámetros!$B$7)</f>
        <v>299</v>
      </c>
      <c r="N678" s="12"/>
      <c r="O678" s="12"/>
      <c r="P678" s="13" t="n">
        <f aca="false">Parámetros!$B$6</f>
        <v>1</v>
      </c>
      <c r="Q678" s="13" t="n">
        <f aca="false">IF(AND(ISNUMBER(O678),O678-P678&gt;=Parámetros!$B$7),M678,IF(J678&lt;Parámetros!$B$13,J678,IF(K678&lt;Parámetros!$B$14,K678,IF(L678&lt;Parámetros!$B$15,L678,M678))))</f>
        <v>75</v>
      </c>
      <c r="R678" s="13" t="n">
        <f aca="false">IF(AND(ISNUMBER(O678),O678-P678&gt;=Q678),O678-P678,Q678)</f>
        <v>75</v>
      </c>
      <c r="S678" s="3" t="str">
        <f aca="false">IF(ISNUMBER(O678),R678/O678-1,"")</f>
        <v/>
      </c>
      <c r="T678" s="13" t="n">
        <f aca="false">VLOOKUP(R678,Parámetros!$A$13:$C$16,3,TRUE())</f>
        <v>25</v>
      </c>
      <c r="U678" s="13" t="n">
        <f aca="false">IF(R678&gt;=Parámetros!$B$7,I678,0)</f>
        <v>0</v>
      </c>
      <c r="V678" s="13" t="n">
        <f aca="false">R678*(1-G678)-T678-U678</f>
        <v>39.5</v>
      </c>
      <c r="W678" s="13" t="n">
        <f aca="false">V678-F678</f>
        <v>0.469999999999999</v>
      </c>
      <c r="X678" s="2" t="s">
        <v>13743</v>
      </c>
      <c r="Y678" s="2"/>
      <c r="Z678" s="13" t="n">
        <v>42.5</v>
      </c>
      <c r="AA678" s="2" t="s">
        <v>13523</v>
      </c>
    </row>
    <row r="679" customFormat="false" ht="15" hidden="false" customHeight="false" outlineLevel="0" collapsed="false">
      <c r="A679" s="8" t="s">
        <v>8253</v>
      </c>
      <c r="B679" s="10" t="str">
        <f aca="false">'Layout Mercado Libre'!C679</f>
        <v>Pepto-Bismol Suspensión Sabor Cereza 118 ml</v>
      </c>
      <c r="C679" s="10" t="str">
        <f aca="false">IFERROR(LEFT('Layout Mercado Libre'!E679,FIND(" &gt; ",'Layout Mercado Libre'!E679)-1),"")</f>
        <v>Salud y Equipamiento Médico</v>
      </c>
      <c r="D679" s="12" t="n">
        <v>85.55</v>
      </c>
      <c r="E679" s="13" t="n">
        <f aca="false">Parámetros!$B$5</f>
        <v>4</v>
      </c>
      <c r="F679" s="13" t="n">
        <f aca="false">D679+E679</f>
        <v>89.55</v>
      </c>
      <c r="G679" s="3" t="n">
        <f aca="false">IF(C679="",Parámetros!$B$9,IFERROR(VLOOKUP(C679,Parámetros!$A$20:$B$23,2,FALSE()),Parámetros!$B$9))</f>
        <v>0.14</v>
      </c>
      <c r="H679" s="14" t="n">
        <v>0.19</v>
      </c>
      <c r="I679" s="12" t="n">
        <v>75</v>
      </c>
      <c r="J679" s="13" t="n">
        <f aca="false">ROUNDUP((F679+Parámetros!$C$13)/(1-G679),0)</f>
        <v>134</v>
      </c>
      <c r="K679" s="13" t="n">
        <f aca="false">ROUNDUP((F679+Parámetros!$C$14)/(1-G679),0)</f>
        <v>140</v>
      </c>
      <c r="L679" s="13" t="n">
        <f aca="false">ROUNDUP((F679+Parámetros!$C$15)/(1-G679),0)</f>
        <v>148</v>
      </c>
      <c r="M679" s="13" t="n">
        <f aca="false">MAX(ROUNDUP((F679+I679)/(1-G679),0),Parámetros!$B$7)</f>
        <v>299</v>
      </c>
      <c r="N679" s="12" t="n">
        <v>177.01</v>
      </c>
      <c r="O679" s="12" t="n">
        <v>142</v>
      </c>
      <c r="P679" s="13" t="n">
        <f aca="false">Parámetros!$B$6</f>
        <v>1</v>
      </c>
      <c r="Q679" s="13" t="n">
        <f aca="false">IF(AND(ISNUMBER(O679),O679-P679&gt;=Parámetros!$B$7),M679,IF(J679&lt;Parámetros!$B$13,J679,IF(K679&lt;Parámetros!$B$14,K679,IF(L679&lt;Parámetros!$B$15,L679,M679))))</f>
        <v>140</v>
      </c>
      <c r="R679" s="13" t="n">
        <f aca="false">IF(AND(ISNUMBER(O679),O679-P679&gt;=Q679),O679-P679,Q679)</f>
        <v>141</v>
      </c>
      <c r="S679" s="3" t="n">
        <f aca="false">IF(ISNUMBER(O679),R679/O679-1,"")</f>
        <v>-0.00704225352112675</v>
      </c>
      <c r="T679" s="13" t="n">
        <f aca="false">VLOOKUP(R679,Parámetros!$A$13:$C$16,3,TRUE())</f>
        <v>30</v>
      </c>
      <c r="U679" s="13" t="n">
        <f aca="false">IF(R679&gt;=Parámetros!$B$7,I679,0)</f>
        <v>0</v>
      </c>
      <c r="V679" s="13" t="n">
        <f aca="false">R679*(1-G679)-T679-U679</f>
        <v>91.26</v>
      </c>
      <c r="W679" s="13" t="n">
        <f aca="false">V679-F679</f>
        <v>1.71000000000001</v>
      </c>
      <c r="X679" s="2" t="s">
        <v>13585</v>
      </c>
      <c r="Y679" s="2"/>
      <c r="Z679" s="13" t="n">
        <v>116.45</v>
      </c>
      <c r="AA679" s="2" t="s">
        <v>13586</v>
      </c>
    </row>
    <row r="680" customFormat="false" ht="15" hidden="false" customHeight="false" outlineLevel="0" collapsed="false">
      <c r="A680" s="8" t="s">
        <v>8264</v>
      </c>
      <c r="B680" s="10" t="str">
        <f aca="false">'Layout Mercado Libre'!C680</f>
        <v>Canesten V Clotrimazol 500 mg 1 Óvulo Vaginal</v>
      </c>
      <c r="C680" s="10" t="str">
        <f aca="false">IFERROR(LEFT('Layout Mercado Libre'!E680,FIND(" &gt; ",'Layout Mercado Libre'!E680)-1),"")</f>
        <v>Salud y Equipamiento Médico</v>
      </c>
      <c r="D680" s="12" t="n">
        <v>163.48</v>
      </c>
      <c r="E680" s="13" t="n">
        <f aca="false">Parámetros!$B$5</f>
        <v>4</v>
      </c>
      <c r="F680" s="13" t="n">
        <f aca="false">D680+E680</f>
        <v>167.48</v>
      </c>
      <c r="G680" s="3" t="n">
        <f aca="false">IF(C680="",Parámetros!$B$9,IFERROR(VLOOKUP(C680,Parámetros!$A$20:$B$23,2,FALSE()),Parámetros!$B$9))</f>
        <v>0.14</v>
      </c>
      <c r="H680" s="14" t="n">
        <v>0.15</v>
      </c>
      <c r="I680" s="12" t="n">
        <v>75</v>
      </c>
      <c r="J680" s="13" t="n">
        <f aca="false">ROUNDUP((F680+Parámetros!$C$13)/(1-G680),0)</f>
        <v>224</v>
      </c>
      <c r="K680" s="13" t="n">
        <f aca="false">ROUNDUP((F680+Parámetros!$C$14)/(1-G680),0)</f>
        <v>230</v>
      </c>
      <c r="L680" s="13" t="n">
        <f aca="false">ROUNDUP((F680+Parámetros!$C$15)/(1-G680),0)</f>
        <v>238</v>
      </c>
      <c r="M680" s="13" t="n">
        <f aca="false">MAX(ROUNDUP((F680+I680)/(1-G680),0),Parámetros!$B$7)</f>
        <v>299</v>
      </c>
      <c r="N680" s="12" t="n">
        <v>302.52</v>
      </c>
      <c r="O680" s="12" t="n">
        <v>162.82</v>
      </c>
      <c r="P680" s="13" t="n">
        <f aca="false">Parámetros!$B$6</f>
        <v>1</v>
      </c>
      <c r="Q680" s="13" t="n">
        <f aca="false">IF(AND(ISNUMBER(O680),O680-P680&gt;=Parámetros!$B$7),M680,IF(J680&lt;Parámetros!$B$13,J680,IF(K680&lt;Parámetros!$B$14,K680,IF(L680&lt;Parámetros!$B$15,L680,M680))))</f>
        <v>238</v>
      </c>
      <c r="R680" s="13" t="n">
        <f aca="false">IF(AND(ISNUMBER(O680),O680-P680&gt;=Q680),O680-P680,Q680)</f>
        <v>238</v>
      </c>
      <c r="S680" s="3" t="n">
        <f aca="false">IF(ISNUMBER(O680),R680/O680-1,"")</f>
        <v>0.461736887360275</v>
      </c>
      <c r="T680" s="13" t="n">
        <f aca="false">VLOOKUP(R680,Parámetros!$A$13:$C$16,3,TRUE())</f>
        <v>37</v>
      </c>
      <c r="U680" s="13" t="n">
        <f aca="false">IF(R680&gt;=Parámetros!$B$7,I680,0)</f>
        <v>0</v>
      </c>
      <c r="V680" s="13" t="n">
        <f aca="false">R680*(1-G680)-T680-U680</f>
        <v>167.68</v>
      </c>
      <c r="W680" s="13" t="n">
        <f aca="false">V680-F680</f>
        <v>0.200000000000017</v>
      </c>
      <c r="X680" s="2" t="s">
        <v>13559</v>
      </c>
      <c r="Y680" s="2"/>
      <c r="Z680" s="13" t="n">
        <v>183</v>
      </c>
      <c r="AA680" s="2" t="s">
        <v>13504</v>
      </c>
    </row>
    <row r="681" customFormat="false" ht="15" hidden="false" customHeight="false" outlineLevel="0" collapsed="false">
      <c r="A681" s="8" t="s">
        <v>8274</v>
      </c>
      <c r="B681" s="10" t="str">
        <f aca="false">'Layout Mercado Libre'!C681</f>
        <v>Binotal Ampicilina 1 g 28 Tabletas</v>
      </c>
      <c r="C681" s="10" t="str">
        <f aca="false">IFERROR(LEFT('Layout Mercado Libre'!E681,FIND(" &gt; ",'Layout Mercado Libre'!E681)-1),"")</f>
        <v>Salud y Equipamiento Médico</v>
      </c>
      <c r="D681" s="12" t="n">
        <v>362.19</v>
      </c>
      <c r="E681" s="13" t="n">
        <f aca="false">Parámetros!$B$5</f>
        <v>4</v>
      </c>
      <c r="F681" s="13" t="n">
        <f aca="false">D681+E681</f>
        <v>366.19</v>
      </c>
      <c r="G681" s="3" t="n">
        <f aca="false">IF(C681="",Parámetros!$B$9,IFERROR(VLOOKUP(C681,Parámetros!$A$20:$B$23,2,FALSE()),Parámetros!$B$9))</f>
        <v>0.14</v>
      </c>
      <c r="H681" s="14" t="n">
        <v>0.18</v>
      </c>
      <c r="I681" s="12" t="n">
        <v>75</v>
      </c>
      <c r="J681" s="13" t="n">
        <f aca="false">ROUNDUP((F681+Parámetros!$C$13)/(1-G681),0)</f>
        <v>455</v>
      </c>
      <c r="K681" s="13" t="n">
        <f aca="false">ROUNDUP((F681+Parámetros!$C$14)/(1-G681),0)</f>
        <v>461</v>
      </c>
      <c r="L681" s="13" t="n">
        <f aca="false">ROUNDUP((F681+Parámetros!$C$15)/(1-G681),0)</f>
        <v>469</v>
      </c>
      <c r="M681" s="13" t="n">
        <f aca="false">MAX(ROUNDUP((F681+I681)/(1-G681),0),Parámetros!$B$7)</f>
        <v>514</v>
      </c>
      <c r="N681" s="12" t="n">
        <v>993.9</v>
      </c>
      <c r="O681" s="12" t="n">
        <v>1372.81</v>
      </c>
      <c r="P681" s="13" t="n">
        <f aca="false">Parámetros!$B$6</f>
        <v>1</v>
      </c>
      <c r="Q681" s="13" t="n">
        <f aca="false">IF(AND(ISNUMBER(O681),O681-P681&gt;=Parámetros!$B$7),M681,IF(J681&lt;Parámetros!$B$13,J681,IF(K681&lt;Parámetros!$B$14,K681,IF(L681&lt;Parámetros!$B$15,L681,M681))))</f>
        <v>514</v>
      </c>
      <c r="R681" s="13" t="n">
        <f aca="false">IF(AND(ISNUMBER(O681),O681-P681&gt;=Q681),O681-P681,Q681)</f>
        <v>1371.81</v>
      </c>
      <c r="S681" s="3" t="n">
        <f aca="false">IF(ISNUMBER(O681),R681/O681-1,"")</f>
        <v>-0.00072843292225433</v>
      </c>
      <c r="T681" s="13" t="n">
        <f aca="false">VLOOKUP(R681,Parámetros!$A$13:$C$16,3,TRUE())</f>
        <v>0</v>
      </c>
      <c r="U681" s="13" t="n">
        <f aca="false">IF(R681&gt;=Parámetros!$B$7,I681,0)</f>
        <v>75</v>
      </c>
      <c r="V681" s="13" t="n">
        <f aca="false">R681*(1-G681)-T681-U681</f>
        <v>1104.7566</v>
      </c>
      <c r="W681" s="13" t="n">
        <f aca="false">V681-F681</f>
        <v>738.5666</v>
      </c>
      <c r="X681" s="2" t="s">
        <v>13499</v>
      </c>
      <c r="Y681" s="2"/>
      <c r="Z681" s="13" t="n">
        <v>641</v>
      </c>
      <c r="AA681" s="2" t="s">
        <v>13519</v>
      </c>
    </row>
    <row r="682" customFormat="false" ht="15" hidden="false" customHeight="false" outlineLevel="0" collapsed="false">
      <c r="A682" s="8" t="s">
        <v>8282</v>
      </c>
      <c r="B682" s="10" t="str">
        <f aca="false">'Layout Mercado Libre'!C682</f>
        <v>Lancetas Accu-Chek Softclix 200 Piezas</v>
      </c>
      <c r="C682" s="10" t="str">
        <f aca="false">IFERROR(LEFT('Layout Mercado Libre'!E682,FIND(" &gt; ",'Layout Mercado Libre'!E682)-1),"")</f>
        <v>Salud y Equipamiento Médico</v>
      </c>
      <c r="D682" s="12" t="n">
        <v>172.45</v>
      </c>
      <c r="E682" s="13" t="n">
        <f aca="false">Parámetros!$B$5</f>
        <v>4</v>
      </c>
      <c r="F682" s="13" t="n">
        <f aca="false">D682+E682</f>
        <v>176.45</v>
      </c>
      <c r="G682" s="3" t="n">
        <f aca="false">IF(C682="",Parámetros!$B$9,IFERROR(VLOOKUP(C682,Parámetros!$A$20:$B$23,2,FALSE()),Parámetros!$B$9))</f>
        <v>0.14</v>
      </c>
      <c r="H682" s="14" t="n">
        <v>0.42</v>
      </c>
      <c r="I682" s="12" t="n">
        <v>75</v>
      </c>
      <c r="J682" s="13" t="n">
        <f aca="false">ROUNDUP((F682+Parámetros!$C$13)/(1-G682),0)</f>
        <v>235</v>
      </c>
      <c r="K682" s="13" t="n">
        <f aca="false">ROUNDUP((F682+Parámetros!$C$14)/(1-G682),0)</f>
        <v>241</v>
      </c>
      <c r="L682" s="13" t="n">
        <f aca="false">ROUNDUP((F682+Parámetros!$C$15)/(1-G682),0)</f>
        <v>249</v>
      </c>
      <c r="M682" s="13" t="n">
        <f aca="false">MAX(ROUNDUP((F682+I682)/(1-G682),0),Parámetros!$B$7)</f>
        <v>299</v>
      </c>
      <c r="N682" s="12" t="n">
        <v>368.08</v>
      </c>
      <c r="O682" s="12" t="n">
        <v>238.16</v>
      </c>
      <c r="P682" s="13" t="n">
        <f aca="false">Parámetros!$B$6</f>
        <v>1</v>
      </c>
      <c r="Q682" s="13" t="n">
        <f aca="false">IF(AND(ISNUMBER(O682),O682-P682&gt;=Parámetros!$B$7),M682,IF(J682&lt;Parámetros!$B$13,J682,IF(K682&lt;Parámetros!$B$14,K682,IF(L682&lt;Parámetros!$B$15,L682,M682))))</f>
        <v>249</v>
      </c>
      <c r="R682" s="13" t="n">
        <f aca="false">IF(AND(ISNUMBER(O682),O682-P682&gt;=Q682),O682-P682,Q682)</f>
        <v>249</v>
      </c>
      <c r="S682" s="3" t="n">
        <f aca="false">IF(ISNUMBER(O682),R682/O682-1,"")</f>
        <v>0.0455156197514277</v>
      </c>
      <c r="T682" s="13" t="n">
        <f aca="false">VLOOKUP(R682,Parámetros!$A$13:$C$16,3,TRUE())</f>
        <v>37</v>
      </c>
      <c r="U682" s="13" t="n">
        <f aca="false">IF(R682&gt;=Parámetros!$B$7,I682,0)</f>
        <v>0</v>
      </c>
      <c r="V682" s="13" t="n">
        <f aca="false">R682*(1-G682)-T682-U682</f>
        <v>177.14</v>
      </c>
      <c r="W682" s="13" t="n">
        <f aca="false">V682-F682</f>
        <v>0.689999999999998</v>
      </c>
      <c r="X682" s="2" t="s">
        <v>13744</v>
      </c>
      <c r="Y682" s="2"/>
      <c r="Z682" s="13" t="n">
        <v>342</v>
      </c>
      <c r="AA682" s="2" t="s">
        <v>13515</v>
      </c>
    </row>
    <row r="683" customFormat="false" ht="15" hidden="false" customHeight="false" outlineLevel="0" collapsed="false">
      <c r="A683" s="8" t="s">
        <v>8292</v>
      </c>
      <c r="B683" s="10" t="str">
        <f aca="false">'Layout Mercado Libre'!C683</f>
        <v>Crema Facial Pond's Clarant B3 Antimanchas FPS 15 100 g</v>
      </c>
      <c r="C683" s="10" t="str">
        <f aca="false">IFERROR(LEFT('Layout Mercado Libre'!E683,FIND(" &gt; ",'Layout Mercado Libre'!E683)-1),"")</f>
        <v>Belleza y Cuidado Personal</v>
      </c>
      <c r="D683" s="12" t="n">
        <v>59.9545</v>
      </c>
      <c r="E683" s="13" t="n">
        <f aca="false">Parámetros!$B$5</f>
        <v>4</v>
      </c>
      <c r="F683" s="13" t="n">
        <f aca="false">D683+E683</f>
        <v>63.9545</v>
      </c>
      <c r="G683" s="3" t="n">
        <f aca="false">IF(C683="",Parámetros!$B$9,IFERROR(VLOOKUP(C683,Parámetros!$A$20:$B$23,2,FALSE()),Parámetros!$B$9))</f>
        <v>0.14</v>
      </c>
      <c r="H683" s="14" t="n">
        <v>0.16</v>
      </c>
      <c r="I683" s="12" t="n">
        <v>75</v>
      </c>
      <c r="J683" s="13" t="n">
        <f aca="false">ROUNDUP((F683+Parámetros!$C$13)/(1-G683),0)</f>
        <v>104</v>
      </c>
      <c r="K683" s="13" t="n">
        <f aca="false">ROUNDUP((F683+Parámetros!$C$14)/(1-G683),0)</f>
        <v>110</v>
      </c>
      <c r="L683" s="13" t="n">
        <f aca="false">ROUNDUP((F683+Parámetros!$C$15)/(1-G683),0)</f>
        <v>118</v>
      </c>
      <c r="M683" s="13" t="n">
        <f aca="false">MAX(ROUNDUP((F683+I683)/(1-G683),0),Parámetros!$B$7)</f>
        <v>299</v>
      </c>
      <c r="N683" s="12" t="n">
        <v>246.8</v>
      </c>
      <c r="O683" s="12" t="n">
        <v>147</v>
      </c>
      <c r="P683" s="13" t="n">
        <f aca="false">Parámetros!$B$6</f>
        <v>1</v>
      </c>
      <c r="Q683" s="13" t="n">
        <f aca="false">IF(AND(ISNUMBER(O683),O683-P683&gt;=Parámetros!$B$7),M683,IF(J683&lt;Parámetros!$B$13,J683,IF(K683&lt;Parámetros!$B$14,K683,IF(L683&lt;Parámetros!$B$15,L683,M683))))</f>
        <v>110</v>
      </c>
      <c r="R683" s="13" t="n">
        <f aca="false">IF(AND(ISNUMBER(O683),O683-P683&gt;=Q683),O683-P683,Q683)</f>
        <v>146</v>
      </c>
      <c r="S683" s="3" t="n">
        <f aca="false">IF(ISNUMBER(O683),R683/O683-1,"")</f>
        <v>-0.00680272108843538</v>
      </c>
      <c r="T683" s="13" t="n">
        <f aca="false">VLOOKUP(R683,Parámetros!$A$13:$C$16,3,TRUE())</f>
        <v>30</v>
      </c>
      <c r="U683" s="13" t="n">
        <f aca="false">IF(R683&gt;=Parámetros!$B$7,I683,0)</f>
        <v>0</v>
      </c>
      <c r="V683" s="13" t="n">
        <f aca="false">R683*(1-G683)-T683-U683</f>
        <v>95.56</v>
      </c>
      <c r="W683" s="13" t="n">
        <f aca="false">V683-F683</f>
        <v>31.6055</v>
      </c>
      <c r="X683" s="2" t="s">
        <v>13550</v>
      </c>
      <c r="Y683" s="2"/>
      <c r="Z683" s="13" t="n">
        <v>95</v>
      </c>
      <c r="AA683" s="2" t="s">
        <v>13647</v>
      </c>
    </row>
    <row r="684" customFormat="false" ht="15" hidden="false" customHeight="false" outlineLevel="0" collapsed="false">
      <c r="A684" s="8" t="s">
        <v>8301</v>
      </c>
      <c r="B684" s="10" t="str">
        <f aca="false">'Layout Mercado Libre'!C684</f>
        <v>Jarabe Vick 44 Todo Tipo de Tos Cereza 240 ml</v>
      </c>
      <c r="C684" s="10" t="str">
        <f aca="false">IFERROR(LEFT('Layout Mercado Libre'!E684,FIND(" &gt; ",'Layout Mercado Libre'!E684)-1),"")</f>
        <v>Salud y Equipamiento Médico</v>
      </c>
      <c r="D684" s="12" t="n">
        <v>198.64</v>
      </c>
      <c r="E684" s="13" t="n">
        <f aca="false">Parámetros!$B$5</f>
        <v>4</v>
      </c>
      <c r="F684" s="13" t="n">
        <f aca="false">D684+E684</f>
        <v>202.64</v>
      </c>
      <c r="G684" s="3" t="n">
        <f aca="false">IF(C684="",Parámetros!$B$9,IFERROR(VLOOKUP(C684,Parámetros!$A$20:$B$23,2,FALSE()),Parámetros!$B$9))</f>
        <v>0.14</v>
      </c>
      <c r="H684" s="14" t="n">
        <v>0.34</v>
      </c>
      <c r="I684" s="12" t="n">
        <v>75</v>
      </c>
      <c r="J684" s="13" t="n">
        <f aca="false">ROUNDUP((F684+Parámetros!$C$13)/(1-G684),0)</f>
        <v>265</v>
      </c>
      <c r="K684" s="13" t="n">
        <f aca="false">ROUNDUP((F684+Parámetros!$C$14)/(1-G684),0)</f>
        <v>271</v>
      </c>
      <c r="L684" s="13" t="n">
        <f aca="false">ROUNDUP((F684+Parámetros!$C$15)/(1-G684),0)</f>
        <v>279</v>
      </c>
      <c r="M684" s="13" t="n">
        <f aca="false">MAX(ROUNDUP((F684+I684)/(1-G684),0),Parámetros!$B$7)</f>
        <v>323</v>
      </c>
      <c r="N684" s="12" t="n">
        <v>409.24</v>
      </c>
      <c r="O684" s="12" t="n">
        <v>341</v>
      </c>
      <c r="P684" s="13" t="n">
        <f aca="false">Parámetros!$B$6</f>
        <v>1</v>
      </c>
      <c r="Q684" s="13" t="n">
        <f aca="false">IF(AND(ISNUMBER(O684),O684-P684&gt;=Parámetros!$B$7),M684,IF(J684&lt;Parámetros!$B$13,J684,IF(K684&lt;Parámetros!$B$14,K684,IF(L684&lt;Parámetros!$B$15,L684,M684))))</f>
        <v>323</v>
      </c>
      <c r="R684" s="13" t="n">
        <f aca="false">IF(AND(ISNUMBER(O684),O684-P684&gt;=Q684),O684-P684,Q684)</f>
        <v>340</v>
      </c>
      <c r="S684" s="3" t="n">
        <f aca="false">IF(ISNUMBER(O684),R684/O684-1,"")</f>
        <v>-0.00293255131964809</v>
      </c>
      <c r="T684" s="13" t="n">
        <f aca="false">VLOOKUP(R684,Parámetros!$A$13:$C$16,3,TRUE())</f>
        <v>0</v>
      </c>
      <c r="U684" s="13" t="n">
        <f aca="false">IF(R684&gt;=Parámetros!$B$7,I684,0)</f>
        <v>75</v>
      </c>
      <c r="V684" s="13" t="n">
        <f aca="false">R684*(1-G684)-T684-U684</f>
        <v>217.4</v>
      </c>
      <c r="W684" s="13" t="n">
        <f aca="false">V684-F684</f>
        <v>14.76</v>
      </c>
      <c r="X684" s="2" t="s">
        <v>13683</v>
      </c>
      <c r="Y684" s="2"/>
      <c r="Z684" s="13" t="n">
        <v>261.8</v>
      </c>
      <c r="AA684" s="2" t="s">
        <v>13507</v>
      </c>
    </row>
    <row r="685" customFormat="false" ht="15" hidden="false" customHeight="false" outlineLevel="0" collapsed="false">
      <c r="A685" s="8" t="s">
        <v>8311</v>
      </c>
      <c r="B685" s="10" t="str">
        <f aca="false">'Layout Mercado Libre'!C685</f>
        <v>Bredelin Levofloxacino 750 mg 7 Tabletas</v>
      </c>
      <c r="C685" s="10" t="str">
        <f aca="false">IFERROR(LEFT('Layout Mercado Libre'!E685,FIND(" &gt; ",'Layout Mercado Libre'!E685)-1),"")</f>
        <v>Salud y Equipamiento Médico</v>
      </c>
      <c r="D685" s="12" t="n">
        <v>646.6</v>
      </c>
      <c r="E685" s="13" t="n">
        <f aca="false">Parámetros!$B$5</f>
        <v>4</v>
      </c>
      <c r="F685" s="13" t="n">
        <f aca="false">D685+E685</f>
        <v>650.6</v>
      </c>
      <c r="G685" s="3" t="n">
        <f aca="false">IF(C685="",Parámetros!$B$9,IFERROR(VLOOKUP(C685,Parámetros!$A$20:$B$23,2,FALSE()),Parámetros!$B$9))</f>
        <v>0.14</v>
      </c>
      <c r="H685" s="14" t="n">
        <v>0.14</v>
      </c>
      <c r="I685" s="12" t="n">
        <v>75</v>
      </c>
      <c r="J685" s="13" t="n">
        <f aca="false">ROUNDUP((F685+Parámetros!$C$13)/(1-G685),0)</f>
        <v>786</v>
      </c>
      <c r="K685" s="13" t="n">
        <f aca="false">ROUNDUP((F685+Parámetros!$C$14)/(1-G685),0)</f>
        <v>792</v>
      </c>
      <c r="L685" s="13" t="n">
        <f aca="false">ROUNDUP((F685+Parámetros!$C$15)/(1-G685),0)</f>
        <v>800</v>
      </c>
      <c r="M685" s="13" t="n">
        <f aca="false">MAX(ROUNDUP((F685+I685)/(1-G685),0),Parámetros!$B$7)</f>
        <v>844</v>
      </c>
      <c r="N685" s="12" t="n">
        <v>1137.64</v>
      </c>
      <c r="O685" s="12" t="n">
        <v>895.5</v>
      </c>
      <c r="P685" s="13" t="n">
        <f aca="false">Parámetros!$B$6</f>
        <v>1</v>
      </c>
      <c r="Q685" s="13" t="n">
        <f aca="false">IF(AND(ISNUMBER(O685),O685-P685&gt;=Parámetros!$B$7),M685,IF(J685&lt;Parámetros!$B$13,J685,IF(K685&lt;Parámetros!$B$14,K685,IF(L685&lt;Parámetros!$B$15,L685,M685))))</f>
        <v>844</v>
      </c>
      <c r="R685" s="13" t="n">
        <f aca="false">IF(AND(ISNUMBER(O685),O685-P685&gt;=Q685),O685-P685,Q685)</f>
        <v>894.5</v>
      </c>
      <c r="S685" s="3" t="n">
        <f aca="false">IF(ISNUMBER(O685),R685/O685-1,"")</f>
        <v>-0.0011166945840313</v>
      </c>
      <c r="T685" s="13" t="n">
        <f aca="false">VLOOKUP(R685,Parámetros!$A$13:$C$16,3,TRUE())</f>
        <v>0</v>
      </c>
      <c r="U685" s="13" t="n">
        <f aca="false">IF(R685&gt;=Parámetros!$B$7,I685,0)</f>
        <v>75</v>
      </c>
      <c r="V685" s="13" t="n">
        <f aca="false">R685*(1-G685)-T685-U685</f>
        <v>694.27</v>
      </c>
      <c r="W685" s="13" t="n">
        <f aca="false">V685-F685</f>
        <v>43.67</v>
      </c>
      <c r="X685" s="2" t="s">
        <v>13657</v>
      </c>
      <c r="Y685" s="2"/>
      <c r="Z685" s="13" t="n">
        <v>676</v>
      </c>
      <c r="AA685" s="2" t="s">
        <v>13518</v>
      </c>
    </row>
    <row r="686" customFormat="false" ht="15" hidden="false" customHeight="false" outlineLevel="0" collapsed="false">
      <c r="A686" s="8" t="s">
        <v>8320</v>
      </c>
      <c r="B686" s="10" t="str">
        <f aca="false">'Layout Mercado Libre'!C686</f>
        <v>Rosel Amantadina Clorfenamina Paracetamol 24 Cápsulas</v>
      </c>
      <c r="C686" s="10" t="str">
        <f aca="false">IFERROR(LEFT('Layout Mercado Libre'!E686,FIND(" &gt; ",'Layout Mercado Libre'!E686)-1),"")</f>
        <v>Salud y Equipamiento Médico</v>
      </c>
      <c r="D686" s="12" t="n">
        <v>25.88</v>
      </c>
      <c r="E686" s="13" t="n">
        <f aca="false">Parámetros!$B$5</f>
        <v>4</v>
      </c>
      <c r="F686" s="13" t="n">
        <f aca="false">D686+E686</f>
        <v>29.88</v>
      </c>
      <c r="G686" s="3" t="n">
        <f aca="false">IF(C686="",Parámetros!$B$9,IFERROR(VLOOKUP(C686,Parámetros!$A$20:$B$23,2,FALSE()),Parámetros!$B$9))</f>
        <v>0.14</v>
      </c>
      <c r="H686" s="14" t="n">
        <v>0.17</v>
      </c>
      <c r="I686" s="12" t="n">
        <v>75</v>
      </c>
      <c r="J686" s="13" t="n">
        <f aca="false">ROUNDUP((F686+Parámetros!$C$13)/(1-G686),0)</f>
        <v>64</v>
      </c>
      <c r="K686" s="13" t="n">
        <f aca="false">ROUNDUP((F686+Parámetros!$C$14)/(1-G686),0)</f>
        <v>70</v>
      </c>
      <c r="L686" s="13" t="n">
        <f aca="false">ROUNDUP((F686+Parámetros!$C$15)/(1-G686),0)</f>
        <v>78</v>
      </c>
      <c r="M686" s="13" t="n">
        <f aca="false">MAX(ROUNDUP((F686+I686)/(1-G686),0),Parámetros!$B$7)</f>
        <v>299</v>
      </c>
      <c r="N686" s="12" t="n">
        <v>75.21</v>
      </c>
      <c r="O686" s="12" t="n">
        <v>36.84</v>
      </c>
      <c r="P686" s="13" t="n">
        <f aca="false">Parámetros!$B$6</f>
        <v>1</v>
      </c>
      <c r="Q686" s="13" t="n">
        <f aca="false">IF(AND(ISNUMBER(O686),O686-P686&gt;=Parámetros!$B$7),M686,IF(J686&lt;Parámetros!$B$13,J686,IF(K686&lt;Parámetros!$B$14,K686,IF(L686&lt;Parámetros!$B$15,L686,M686))))</f>
        <v>64</v>
      </c>
      <c r="R686" s="13" t="n">
        <f aca="false">IF(AND(ISNUMBER(O686),O686-P686&gt;=Q686),O686-P686,Q686)</f>
        <v>64</v>
      </c>
      <c r="S686" s="3" t="n">
        <f aca="false">IF(ISNUMBER(O686),R686/O686-1,"")</f>
        <v>0.737242128121607</v>
      </c>
      <c r="T686" s="13" t="n">
        <f aca="false">VLOOKUP(R686,Parámetros!$A$13:$C$16,3,TRUE())</f>
        <v>25</v>
      </c>
      <c r="U686" s="13" t="n">
        <f aca="false">IF(R686&gt;=Parámetros!$B$7,I686,0)</f>
        <v>0</v>
      </c>
      <c r="V686" s="13" t="n">
        <f aca="false">R686*(1-G686)-T686-U686</f>
        <v>30.04</v>
      </c>
      <c r="W686" s="13" t="n">
        <f aca="false">V686-F686</f>
        <v>0.16</v>
      </c>
      <c r="X686" s="2" t="s">
        <v>13547</v>
      </c>
      <c r="Y686" s="2"/>
      <c r="Z686" s="13"/>
      <c r="AA686" s="2"/>
    </row>
    <row r="687" customFormat="false" ht="15" hidden="false" customHeight="false" outlineLevel="0" collapsed="false">
      <c r="A687" s="8" t="s">
        <v>8332</v>
      </c>
      <c r="B687" s="10" t="str">
        <f aca="false">'Layout Mercado Libre'!C687</f>
        <v>Solución CS PiSA Cloruro de Sodio 0.9% 250 ml</v>
      </c>
      <c r="C687" s="10" t="str">
        <f aca="false">IFERROR(LEFT('Layout Mercado Libre'!E687,FIND(" &gt; ",'Layout Mercado Libre'!E687)-1),"")</f>
        <v>Salud y Equipamiento Médico</v>
      </c>
      <c r="D687" s="12" t="n">
        <v>24.93</v>
      </c>
      <c r="E687" s="13" t="n">
        <f aca="false">Parámetros!$B$5</f>
        <v>4</v>
      </c>
      <c r="F687" s="13" t="n">
        <f aca="false">D687+E687</f>
        <v>28.93</v>
      </c>
      <c r="G687" s="3" t="n">
        <f aca="false">IF(C687="",Parámetros!$B$9,IFERROR(VLOOKUP(C687,Parámetros!$A$20:$B$23,2,FALSE()),Parámetros!$B$9))</f>
        <v>0.14</v>
      </c>
      <c r="H687" s="14" t="n">
        <v>0.35</v>
      </c>
      <c r="I687" s="12" t="n">
        <v>75</v>
      </c>
      <c r="J687" s="13" t="n">
        <f aca="false">ROUNDUP((F687+Parámetros!$C$13)/(1-G687),0)</f>
        <v>63</v>
      </c>
      <c r="K687" s="13" t="n">
        <f aca="false">ROUNDUP((F687+Parámetros!$C$14)/(1-G687),0)</f>
        <v>69</v>
      </c>
      <c r="L687" s="13" t="n">
        <f aca="false">ROUNDUP((F687+Parámetros!$C$15)/(1-G687),0)</f>
        <v>77</v>
      </c>
      <c r="M687" s="13" t="n">
        <f aca="false">MAX(ROUNDUP((F687+I687)/(1-G687),0),Parámetros!$B$7)</f>
        <v>299</v>
      </c>
      <c r="N687" s="12" t="n">
        <v>93.13</v>
      </c>
      <c r="O687" s="12" t="n">
        <v>58</v>
      </c>
      <c r="P687" s="13" t="n">
        <f aca="false">Parámetros!$B$6</f>
        <v>1</v>
      </c>
      <c r="Q687" s="13" t="n">
        <f aca="false">IF(AND(ISNUMBER(O687),O687-P687&gt;=Parámetros!$B$7),M687,IF(J687&lt;Parámetros!$B$13,J687,IF(K687&lt;Parámetros!$B$14,K687,IF(L687&lt;Parámetros!$B$15,L687,M687))))</f>
        <v>63</v>
      </c>
      <c r="R687" s="13" t="n">
        <f aca="false">IF(AND(ISNUMBER(O687),O687-P687&gt;=Q687),O687-P687,Q687)</f>
        <v>63</v>
      </c>
      <c r="S687" s="3" t="n">
        <f aca="false">IF(ISNUMBER(O687),R687/O687-1,"")</f>
        <v>0.0862068965517242</v>
      </c>
      <c r="T687" s="13" t="n">
        <f aca="false">VLOOKUP(R687,Parámetros!$A$13:$C$16,3,TRUE())</f>
        <v>25</v>
      </c>
      <c r="U687" s="13" t="n">
        <f aca="false">IF(R687&gt;=Parámetros!$B$7,I687,0)</f>
        <v>0</v>
      </c>
      <c r="V687" s="13" t="n">
        <f aca="false">R687*(1-G687)-T687-U687</f>
        <v>29.18</v>
      </c>
      <c r="W687" s="13" t="n">
        <f aca="false">V687-F687</f>
        <v>0.25</v>
      </c>
      <c r="X687" s="2" t="s">
        <v>13580</v>
      </c>
      <c r="Y687" s="2"/>
      <c r="Z687" s="13" t="n">
        <v>26</v>
      </c>
      <c r="AA687" s="2" t="s">
        <v>13520</v>
      </c>
    </row>
    <row r="688" customFormat="false" ht="15" hidden="false" customHeight="false" outlineLevel="0" collapsed="false">
      <c r="A688" s="8" t="s">
        <v>8341</v>
      </c>
      <c r="B688" s="10" t="str">
        <f aca="false">'Layout Mercado Libre'!C688</f>
        <v>Desodorante en Aerosol Stefano Black Hombre 159 ml</v>
      </c>
      <c r="C688" s="10" t="str">
        <f aca="false">IFERROR(LEFT('Layout Mercado Libre'!E688,FIND(" &gt; ",'Layout Mercado Libre'!E688)-1),"")</f>
        <v>Belleza y Cuidado Personal</v>
      </c>
      <c r="D688" s="12" t="n">
        <v>52.74</v>
      </c>
      <c r="E688" s="13" t="n">
        <f aca="false">Parámetros!$B$5</f>
        <v>4</v>
      </c>
      <c r="F688" s="13" t="n">
        <f aca="false">D688+E688</f>
        <v>56.74</v>
      </c>
      <c r="G688" s="3" t="n">
        <f aca="false">IF(C688="",Parámetros!$B$9,IFERROR(VLOOKUP(C688,Parámetros!$A$20:$B$23,2,FALSE()),Parámetros!$B$9))</f>
        <v>0.14</v>
      </c>
      <c r="H688" s="14" t="n">
        <v>0.24</v>
      </c>
      <c r="I688" s="12" t="n">
        <v>75</v>
      </c>
      <c r="J688" s="13" t="n">
        <f aca="false">ROUNDUP((F688+Parámetros!$C$13)/(1-G688),0)</f>
        <v>96</v>
      </c>
      <c r="K688" s="13" t="n">
        <f aca="false">ROUNDUP((F688+Parámetros!$C$14)/(1-G688),0)</f>
        <v>101</v>
      </c>
      <c r="L688" s="13" t="n">
        <f aca="false">ROUNDUP((F688+Parámetros!$C$15)/(1-G688),0)</f>
        <v>109</v>
      </c>
      <c r="M688" s="13" t="n">
        <f aca="false">MAX(ROUNDUP((F688+I688)/(1-G688),0),Parámetros!$B$7)</f>
        <v>299</v>
      </c>
      <c r="N688" s="12"/>
      <c r="O688" s="12"/>
      <c r="P688" s="13" t="n">
        <f aca="false">Parámetros!$B$6</f>
        <v>1</v>
      </c>
      <c r="Q688" s="13" t="n">
        <f aca="false">IF(AND(ISNUMBER(O688),O688-P688&gt;=Parámetros!$B$7),M688,IF(J688&lt;Parámetros!$B$13,J688,IF(K688&lt;Parámetros!$B$14,K688,IF(L688&lt;Parámetros!$B$15,L688,M688))))</f>
        <v>96</v>
      </c>
      <c r="R688" s="13" t="n">
        <f aca="false">IF(AND(ISNUMBER(O688),O688-P688&gt;=Q688),O688-P688,Q688)</f>
        <v>96</v>
      </c>
      <c r="S688" s="3" t="str">
        <f aca="false">IF(ISNUMBER(O688),R688/O688-1,"")</f>
        <v/>
      </c>
      <c r="T688" s="13" t="n">
        <f aca="false">VLOOKUP(R688,Parámetros!$A$13:$C$16,3,TRUE())</f>
        <v>25</v>
      </c>
      <c r="U688" s="13" t="n">
        <f aca="false">IF(R688&gt;=Parámetros!$B$7,I688,0)</f>
        <v>0</v>
      </c>
      <c r="V688" s="13" t="n">
        <f aca="false">R688*(1-G688)-T688-U688</f>
        <v>57.56</v>
      </c>
      <c r="W688" s="13" t="n">
        <f aca="false">V688-F688</f>
        <v>0.82</v>
      </c>
      <c r="X688" s="2" t="s">
        <v>13723</v>
      </c>
      <c r="Y688" s="2"/>
      <c r="Z688" s="13" t="n">
        <v>65</v>
      </c>
      <c r="AA688" s="2" t="s">
        <v>13519</v>
      </c>
    </row>
    <row r="689" customFormat="false" ht="15" hidden="false" customHeight="false" outlineLevel="0" collapsed="false">
      <c r="A689" s="8" t="s">
        <v>8350</v>
      </c>
      <c r="B689" s="10" t="str">
        <f aca="false">'Layout Mercado Libre'!C689</f>
        <v>Gitrasek Itraconazol Secnidazol 12 Cápsulas</v>
      </c>
      <c r="C689" s="10" t="str">
        <f aca="false">IFERROR(LEFT('Layout Mercado Libre'!E689,FIND(" &gt; ",'Layout Mercado Libre'!E689)-1),"")</f>
        <v>Salud y Equipamiento Médico</v>
      </c>
      <c r="D689" s="12" t="n">
        <v>488.37</v>
      </c>
      <c r="E689" s="13" t="n">
        <f aca="false">Parámetros!$B$5</f>
        <v>4</v>
      </c>
      <c r="F689" s="13" t="n">
        <f aca="false">D689+E689</f>
        <v>492.37</v>
      </c>
      <c r="G689" s="3" t="n">
        <f aca="false">IF(C689="",Parámetros!$B$9,IFERROR(VLOOKUP(C689,Parámetros!$A$20:$B$23,2,FALSE()),Parámetros!$B$9))</f>
        <v>0.14</v>
      </c>
      <c r="H689" s="14" t="n">
        <v>0.15</v>
      </c>
      <c r="I689" s="12" t="n">
        <v>75</v>
      </c>
      <c r="J689" s="13" t="n">
        <f aca="false">ROUNDUP((F689+Parámetros!$C$13)/(1-G689),0)</f>
        <v>602</v>
      </c>
      <c r="K689" s="13" t="n">
        <f aca="false">ROUNDUP((F689+Parámetros!$C$14)/(1-G689),0)</f>
        <v>608</v>
      </c>
      <c r="L689" s="13" t="n">
        <f aca="false">ROUNDUP((F689+Parámetros!$C$15)/(1-G689),0)</f>
        <v>616</v>
      </c>
      <c r="M689" s="13" t="n">
        <f aca="false">MAX(ROUNDUP((F689+I689)/(1-G689),0),Parámetros!$B$7)</f>
        <v>660</v>
      </c>
      <c r="N689" s="12" t="n">
        <v>860.62</v>
      </c>
      <c r="O689" s="12" t="n">
        <v>667</v>
      </c>
      <c r="P689" s="13" t="n">
        <f aca="false">Parámetros!$B$6</f>
        <v>1</v>
      </c>
      <c r="Q689" s="13" t="n">
        <f aca="false">IF(AND(ISNUMBER(O689),O689-P689&gt;=Parámetros!$B$7),M689,IF(J689&lt;Parámetros!$B$13,J689,IF(K689&lt;Parámetros!$B$14,K689,IF(L689&lt;Parámetros!$B$15,L689,M689))))</f>
        <v>660</v>
      </c>
      <c r="R689" s="13" t="n">
        <f aca="false">IF(AND(ISNUMBER(O689),O689-P689&gt;=Q689),O689-P689,Q689)</f>
        <v>666</v>
      </c>
      <c r="S689" s="3" t="n">
        <f aca="false">IF(ISNUMBER(O689),R689/O689-1,"")</f>
        <v>-0.00149925037481258</v>
      </c>
      <c r="T689" s="13" t="n">
        <f aca="false">VLOOKUP(R689,Parámetros!$A$13:$C$16,3,TRUE())</f>
        <v>0</v>
      </c>
      <c r="U689" s="13" t="n">
        <f aca="false">IF(R689&gt;=Parámetros!$B$7,I689,0)</f>
        <v>75</v>
      </c>
      <c r="V689" s="13" t="n">
        <f aca="false">R689*(1-G689)-T689-U689</f>
        <v>497.76</v>
      </c>
      <c r="W689" s="13" t="n">
        <f aca="false">V689-F689</f>
        <v>5.38999999999999</v>
      </c>
      <c r="X689" s="2" t="s">
        <v>13545</v>
      </c>
      <c r="Y689" s="2"/>
      <c r="Z689" s="13" t="n">
        <v>532.5</v>
      </c>
      <c r="AA689" s="2" t="s">
        <v>13518</v>
      </c>
    </row>
    <row r="690" customFormat="false" ht="15" hidden="false" customHeight="false" outlineLevel="0" collapsed="false">
      <c r="A690" s="8" t="s">
        <v>8362</v>
      </c>
      <c r="B690" s="10" t="str">
        <f aca="false">'Layout Mercado Libre'!C690</f>
        <v>Atemperator LP Valproato de Magnesio 600 mg 20 Tabletas</v>
      </c>
      <c r="C690" s="10" t="str">
        <f aca="false">IFERROR(LEFT('Layout Mercado Libre'!E690,FIND(" &gt; ",'Layout Mercado Libre'!E690)-1),"")</f>
        <v>Salud y Equipamiento Médico</v>
      </c>
      <c r="D690" s="12" t="n">
        <v>787.75</v>
      </c>
      <c r="E690" s="13" t="n">
        <f aca="false">Parámetros!$B$5</f>
        <v>4</v>
      </c>
      <c r="F690" s="13" t="n">
        <f aca="false">D690+E690</f>
        <v>791.75</v>
      </c>
      <c r="G690" s="3" t="n">
        <f aca="false">IF(C690="",Parámetros!$B$9,IFERROR(VLOOKUP(C690,Parámetros!$A$20:$B$23,2,FALSE()),Parámetros!$B$9))</f>
        <v>0.14</v>
      </c>
      <c r="H690" s="14" t="n">
        <v>0.17</v>
      </c>
      <c r="I690" s="12" t="n">
        <v>75</v>
      </c>
      <c r="J690" s="13" t="n">
        <f aca="false">ROUNDUP((F690+Parámetros!$C$13)/(1-G690),0)</f>
        <v>950</v>
      </c>
      <c r="K690" s="13" t="n">
        <f aca="false">ROUNDUP((F690+Parámetros!$C$14)/(1-G690),0)</f>
        <v>956</v>
      </c>
      <c r="L690" s="13" t="n">
        <f aca="false">ROUNDUP((F690+Parámetros!$C$15)/(1-G690),0)</f>
        <v>964</v>
      </c>
      <c r="M690" s="13" t="n">
        <f aca="false">MAX(ROUNDUP((F690+I690)/(1-G690),0),Parámetros!$B$7)</f>
        <v>1008</v>
      </c>
      <c r="N690" s="12" t="n">
        <v>1045.79</v>
      </c>
      <c r="O690" s="12" t="n">
        <v>799</v>
      </c>
      <c r="P690" s="13" t="n">
        <f aca="false">Parámetros!$B$6</f>
        <v>1</v>
      </c>
      <c r="Q690" s="13" t="n">
        <f aca="false">IF(AND(ISNUMBER(O690),O690-P690&gt;=Parámetros!$B$7),M690,IF(J690&lt;Parámetros!$B$13,J690,IF(K690&lt;Parámetros!$B$14,K690,IF(L690&lt;Parámetros!$B$15,L690,M690))))</f>
        <v>1008</v>
      </c>
      <c r="R690" s="13" t="n">
        <f aca="false">IF(AND(ISNUMBER(O690),O690-P690&gt;=Q690),O690-P690,Q690)</f>
        <v>1008</v>
      </c>
      <c r="S690" s="3" t="n">
        <f aca="false">IF(ISNUMBER(O690),R690/O690-1,"")</f>
        <v>0.261576971214017</v>
      </c>
      <c r="T690" s="13" t="n">
        <f aca="false">VLOOKUP(R690,Parámetros!$A$13:$C$16,3,TRUE())</f>
        <v>0</v>
      </c>
      <c r="U690" s="13" t="n">
        <f aca="false">IF(R690&gt;=Parámetros!$B$7,I690,0)</f>
        <v>75</v>
      </c>
      <c r="V690" s="13" t="n">
        <f aca="false">R690*(1-G690)-T690-U690</f>
        <v>791.88</v>
      </c>
      <c r="W690" s="13" t="n">
        <f aca="false">V690-F690</f>
        <v>0.129999999999995</v>
      </c>
      <c r="X690" s="2" t="s">
        <v>13521</v>
      </c>
      <c r="Y690" s="2"/>
      <c r="Z690" s="13" t="n">
        <v>1121.5</v>
      </c>
      <c r="AA690" s="2" t="s">
        <v>13518</v>
      </c>
    </row>
    <row r="691" customFormat="false" ht="15" hidden="false" customHeight="false" outlineLevel="0" collapsed="false">
      <c r="A691" s="8" t="s">
        <v>8377</v>
      </c>
      <c r="B691" s="10" t="str">
        <f aca="false">'Layout Mercado Libre'!C691</f>
        <v>Lacteol Fort Lactobacillus LB 10 Mil Millones 16 Cápsulas</v>
      </c>
      <c r="C691" s="10" t="str">
        <f aca="false">IFERROR(LEFT('Layout Mercado Libre'!E691,FIND(" &gt; ",'Layout Mercado Libre'!E691)-1),"")</f>
        <v>Salud y Equipamiento Médico</v>
      </c>
      <c r="D691" s="12" t="n">
        <v>492.62</v>
      </c>
      <c r="E691" s="13" t="n">
        <f aca="false">Parámetros!$B$5</f>
        <v>4</v>
      </c>
      <c r="F691" s="13" t="n">
        <f aca="false">D691+E691</f>
        <v>496.62</v>
      </c>
      <c r="G691" s="3" t="n">
        <f aca="false">IF(C691="",Parámetros!$B$9,IFERROR(VLOOKUP(C691,Parámetros!$A$20:$B$23,2,FALSE()),Parámetros!$B$9))</f>
        <v>0.14</v>
      </c>
      <c r="H691" s="14" t="n">
        <v>0.16</v>
      </c>
      <c r="I691" s="12" t="n">
        <v>75</v>
      </c>
      <c r="J691" s="13" t="n">
        <f aca="false">ROUNDUP((F691+Parámetros!$C$13)/(1-G691),0)</f>
        <v>607</v>
      </c>
      <c r="K691" s="13" t="n">
        <f aca="false">ROUNDUP((F691+Parámetros!$C$14)/(1-G691),0)</f>
        <v>613</v>
      </c>
      <c r="L691" s="13" t="n">
        <f aca="false">ROUNDUP((F691+Parámetros!$C$15)/(1-G691),0)</f>
        <v>621</v>
      </c>
      <c r="M691" s="13" t="n">
        <f aca="false">MAX(ROUNDUP((F691+I691)/(1-G691),0),Parámetros!$B$7)</f>
        <v>665</v>
      </c>
      <c r="N691" s="12" t="n">
        <v>715.04</v>
      </c>
      <c r="O691" s="12" t="n">
        <v>713.22</v>
      </c>
      <c r="P691" s="13" t="n">
        <f aca="false">Parámetros!$B$6</f>
        <v>1</v>
      </c>
      <c r="Q691" s="13" t="n">
        <f aca="false">IF(AND(ISNUMBER(O691),O691-P691&gt;=Parámetros!$B$7),M691,IF(J691&lt;Parámetros!$B$13,J691,IF(K691&lt;Parámetros!$B$14,K691,IF(L691&lt;Parámetros!$B$15,L691,M691))))</f>
        <v>665</v>
      </c>
      <c r="R691" s="13" t="n">
        <f aca="false">IF(AND(ISNUMBER(O691),O691-P691&gt;=Q691),O691-P691,Q691)</f>
        <v>712.22</v>
      </c>
      <c r="S691" s="3" t="n">
        <f aca="false">IF(ISNUMBER(O691),R691/O691-1,"")</f>
        <v>-0.00140209192114638</v>
      </c>
      <c r="T691" s="13" t="n">
        <f aca="false">VLOOKUP(R691,Parámetros!$A$13:$C$16,3,TRUE())</f>
        <v>0</v>
      </c>
      <c r="U691" s="13" t="n">
        <f aca="false">IF(R691&gt;=Parámetros!$B$7,I691,0)</f>
        <v>75</v>
      </c>
      <c r="V691" s="13" t="n">
        <f aca="false">R691*(1-G691)-T691-U691</f>
        <v>537.5092</v>
      </c>
      <c r="W691" s="13" t="n">
        <f aca="false">V691-F691</f>
        <v>40.8892</v>
      </c>
      <c r="X691" s="2" t="s">
        <v>13522</v>
      </c>
      <c r="Y691" s="2"/>
      <c r="Z691" s="13" t="n">
        <v>502.31</v>
      </c>
      <c r="AA691" s="2" t="s">
        <v>13519</v>
      </c>
    </row>
    <row r="692" customFormat="false" ht="15" hidden="false" customHeight="false" outlineLevel="0" collapsed="false">
      <c r="A692" s="8" t="s">
        <v>8391</v>
      </c>
      <c r="B692" s="10" t="str">
        <f aca="false">'Layout Mercado Libre'!C692</f>
        <v>Desodorante en Aerosol Stefano Spazio Hombre 159 ml</v>
      </c>
      <c r="C692" s="10" t="str">
        <f aca="false">IFERROR(LEFT('Layout Mercado Libre'!E692,FIND(" &gt; ",'Layout Mercado Libre'!E692)-1),"")</f>
        <v>Belleza y Cuidado Personal</v>
      </c>
      <c r="D692" s="12" t="n">
        <v>52.74</v>
      </c>
      <c r="E692" s="13" t="n">
        <f aca="false">Parámetros!$B$5</f>
        <v>4</v>
      </c>
      <c r="F692" s="13" t="n">
        <f aca="false">D692+E692</f>
        <v>56.74</v>
      </c>
      <c r="G692" s="3" t="n">
        <f aca="false">IF(C692="",Parámetros!$B$9,IFERROR(VLOOKUP(C692,Parámetros!$A$20:$B$23,2,FALSE()),Parámetros!$B$9))</f>
        <v>0.14</v>
      </c>
      <c r="H692" s="14" t="n">
        <v>0.24</v>
      </c>
      <c r="I692" s="12" t="n">
        <v>75</v>
      </c>
      <c r="J692" s="13" t="n">
        <f aca="false">ROUNDUP((F692+Parámetros!$C$13)/(1-G692),0)</f>
        <v>96</v>
      </c>
      <c r="K692" s="13" t="n">
        <f aca="false">ROUNDUP((F692+Parámetros!$C$14)/(1-G692),0)</f>
        <v>101</v>
      </c>
      <c r="L692" s="13" t="n">
        <f aca="false">ROUNDUP((F692+Parámetros!$C$15)/(1-G692),0)</f>
        <v>109</v>
      </c>
      <c r="M692" s="13" t="n">
        <f aca="false">MAX(ROUNDUP((F692+I692)/(1-G692),0),Parámetros!$B$7)</f>
        <v>299</v>
      </c>
      <c r="N692" s="12"/>
      <c r="O692" s="12"/>
      <c r="P692" s="13" t="n">
        <f aca="false">Parámetros!$B$6</f>
        <v>1</v>
      </c>
      <c r="Q692" s="13" t="n">
        <f aca="false">IF(AND(ISNUMBER(O692),O692-P692&gt;=Parámetros!$B$7),M692,IF(J692&lt;Parámetros!$B$13,J692,IF(K692&lt;Parámetros!$B$14,K692,IF(L692&lt;Parámetros!$B$15,L692,M692))))</f>
        <v>96</v>
      </c>
      <c r="R692" s="13" t="n">
        <f aca="false">IF(AND(ISNUMBER(O692),O692-P692&gt;=Q692),O692-P692,Q692)</f>
        <v>96</v>
      </c>
      <c r="S692" s="3" t="str">
        <f aca="false">IF(ISNUMBER(O692),R692/O692-1,"")</f>
        <v/>
      </c>
      <c r="T692" s="13" t="n">
        <f aca="false">VLOOKUP(R692,Parámetros!$A$13:$C$16,3,TRUE())</f>
        <v>25</v>
      </c>
      <c r="U692" s="13" t="n">
        <f aca="false">IF(R692&gt;=Parámetros!$B$7,I692,0)</f>
        <v>0</v>
      </c>
      <c r="V692" s="13" t="n">
        <f aca="false">R692*(1-G692)-T692-U692</f>
        <v>57.56</v>
      </c>
      <c r="W692" s="13" t="n">
        <f aca="false">V692-F692</f>
        <v>0.82</v>
      </c>
      <c r="X692" s="2" t="s">
        <v>13723</v>
      </c>
      <c r="Y692" s="2"/>
      <c r="Z692" s="13" t="n">
        <v>65</v>
      </c>
      <c r="AA692" s="2" t="s">
        <v>13519</v>
      </c>
    </row>
    <row r="693" customFormat="false" ht="15" hidden="false" customHeight="false" outlineLevel="0" collapsed="false">
      <c r="A693" s="8" t="s">
        <v>8398</v>
      </c>
      <c r="B693" s="10" t="str">
        <f aca="false">'Layout Mercado Libre'!C693</f>
        <v>Supositorios Senosiain Adulto Glicerina 20 Piezas</v>
      </c>
      <c r="C693" s="10" t="str">
        <f aca="false">IFERROR(LEFT('Layout Mercado Libre'!E693,FIND(" &gt; ",'Layout Mercado Libre'!E693)-1),"")</f>
        <v>Salud y Equipamiento Médico</v>
      </c>
      <c r="D693" s="12" t="n">
        <v>76.36</v>
      </c>
      <c r="E693" s="13" t="n">
        <f aca="false">Parámetros!$B$5</f>
        <v>4</v>
      </c>
      <c r="F693" s="13" t="n">
        <f aca="false">D693+E693</f>
        <v>80.36</v>
      </c>
      <c r="G693" s="3" t="n">
        <f aca="false">IF(C693="",Parámetros!$B$9,IFERROR(VLOOKUP(C693,Parámetros!$A$20:$B$23,2,FALSE()),Parámetros!$B$9))</f>
        <v>0.14</v>
      </c>
      <c r="H693" s="14" t="n">
        <v>0.17</v>
      </c>
      <c r="I693" s="12" t="n">
        <v>75</v>
      </c>
      <c r="J693" s="13" t="n">
        <f aca="false">ROUNDUP((F693+Parámetros!$C$13)/(1-G693),0)</f>
        <v>123</v>
      </c>
      <c r="K693" s="13" t="n">
        <f aca="false">ROUNDUP((F693+Parámetros!$C$14)/(1-G693),0)</f>
        <v>129</v>
      </c>
      <c r="L693" s="13" t="n">
        <f aca="false">ROUNDUP((F693+Parámetros!$C$15)/(1-G693),0)</f>
        <v>137</v>
      </c>
      <c r="M693" s="13" t="n">
        <f aca="false">MAX(ROUNDUP((F693+I693)/(1-G693),0),Parámetros!$B$7)</f>
        <v>299</v>
      </c>
      <c r="N693" s="12" t="n">
        <v>151.01</v>
      </c>
      <c r="O693" s="12" t="n">
        <v>99</v>
      </c>
      <c r="P693" s="13" t="n">
        <f aca="false">Parámetros!$B$6</f>
        <v>1</v>
      </c>
      <c r="Q693" s="13" t="n">
        <f aca="false">IF(AND(ISNUMBER(O693),O693-P693&gt;=Parámetros!$B$7),M693,IF(J693&lt;Parámetros!$B$13,J693,IF(K693&lt;Parámetros!$B$14,K693,IF(L693&lt;Parámetros!$B$15,L693,M693))))</f>
        <v>129</v>
      </c>
      <c r="R693" s="13" t="n">
        <f aca="false">IF(AND(ISNUMBER(O693),O693-P693&gt;=Q693),O693-P693,Q693)</f>
        <v>129</v>
      </c>
      <c r="S693" s="3" t="n">
        <f aca="false">IF(ISNUMBER(O693),R693/O693-1,"")</f>
        <v>0.303030303030303</v>
      </c>
      <c r="T693" s="13" t="n">
        <f aca="false">VLOOKUP(R693,Parámetros!$A$13:$C$16,3,TRUE())</f>
        <v>30</v>
      </c>
      <c r="U693" s="13" t="n">
        <f aca="false">IF(R693&gt;=Parámetros!$B$7,I693,0)</f>
        <v>0</v>
      </c>
      <c r="V693" s="13" t="n">
        <f aca="false">R693*(1-G693)-T693-U693</f>
        <v>80.94</v>
      </c>
      <c r="W693" s="13" t="n">
        <f aca="false">V693-F693</f>
        <v>0.579999999999998</v>
      </c>
      <c r="X693" s="2" t="s">
        <v>13745</v>
      </c>
      <c r="Y693" s="2"/>
      <c r="Z693" s="13" t="n">
        <v>84</v>
      </c>
      <c r="AA693" s="2" t="s">
        <v>13519</v>
      </c>
    </row>
    <row r="694" customFormat="false" ht="15" hidden="false" customHeight="false" outlineLevel="0" collapsed="false">
      <c r="A694" s="8" t="s">
        <v>8410</v>
      </c>
      <c r="B694" s="10" t="str">
        <f aca="false">'Layout Mercado Libre'!C694</f>
        <v>Cardispan Levocarnitina 1 g 20 Tabletas Masticables</v>
      </c>
      <c r="C694" s="10" t="str">
        <f aca="false">IFERROR(LEFT('Layout Mercado Libre'!E694,FIND(" &gt; ",'Layout Mercado Libre'!E694)-1),"")</f>
        <v>Salud y Equipamiento Médico</v>
      </c>
      <c r="D694" s="12" t="n">
        <v>314.13</v>
      </c>
      <c r="E694" s="13" t="n">
        <f aca="false">Parámetros!$B$5</f>
        <v>4</v>
      </c>
      <c r="F694" s="13" t="n">
        <f aca="false">D694+E694</f>
        <v>318.13</v>
      </c>
      <c r="G694" s="3" t="n">
        <f aca="false">IF(C694="",Parámetros!$B$9,IFERROR(VLOOKUP(C694,Parámetros!$A$20:$B$23,2,FALSE()),Parámetros!$B$9))</f>
        <v>0.14</v>
      </c>
      <c r="H694" s="14" t="n">
        <v>0.17</v>
      </c>
      <c r="I694" s="12" t="n">
        <v>75</v>
      </c>
      <c r="J694" s="13" t="n">
        <f aca="false">ROUNDUP((F694+Parámetros!$C$13)/(1-G694),0)</f>
        <v>399</v>
      </c>
      <c r="K694" s="13" t="n">
        <f aca="false">ROUNDUP((F694+Parámetros!$C$14)/(1-G694),0)</f>
        <v>405</v>
      </c>
      <c r="L694" s="13" t="n">
        <f aca="false">ROUNDUP((F694+Parámetros!$C$15)/(1-G694),0)</f>
        <v>413</v>
      </c>
      <c r="M694" s="13" t="n">
        <f aca="false">MAX(ROUNDUP((F694+I694)/(1-G694),0),Parámetros!$B$7)</f>
        <v>458</v>
      </c>
      <c r="N694" s="12" t="n">
        <v>729.74</v>
      </c>
      <c r="O694" s="12" t="n">
        <v>640</v>
      </c>
      <c r="P694" s="13" t="n">
        <f aca="false">Parámetros!$B$6</f>
        <v>1</v>
      </c>
      <c r="Q694" s="13" t="n">
        <f aca="false">IF(AND(ISNUMBER(O694),O694-P694&gt;=Parámetros!$B$7),M694,IF(J694&lt;Parámetros!$B$13,J694,IF(K694&lt;Parámetros!$B$14,K694,IF(L694&lt;Parámetros!$B$15,L694,M694))))</f>
        <v>458</v>
      </c>
      <c r="R694" s="13" t="n">
        <f aca="false">IF(AND(ISNUMBER(O694),O694-P694&gt;=Q694),O694-P694,Q694)</f>
        <v>639</v>
      </c>
      <c r="S694" s="3" t="n">
        <f aca="false">IF(ISNUMBER(O694),R694/O694-1,"")</f>
        <v>-0.00156250000000002</v>
      </c>
      <c r="T694" s="13" t="n">
        <f aca="false">VLOOKUP(R694,Parámetros!$A$13:$C$16,3,TRUE())</f>
        <v>0</v>
      </c>
      <c r="U694" s="13" t="n">
        <f aca="false">IF(R694&gt;=Parámetros!$B$7,I694,0)</f>
        <v>75</v>
      </c>
      <c r="V694" s="13" t="n">
        <f aca="false">R694*(1-G694)-T694-U694</f>
        <v>474.54</v>
      </c>
      <c r="W694" s="13" t="n">
        <f aca="false">V694-F694</f>
        <v>156.41</v>
      </c>
      <c r="X694" s="2" t="s">
        <v>13521</v>
      </c>
      <c r="Y694" s="2"/>
      <c r="Z694" s="13" t="n">
        <v>796.5</v>
      </c>
      <c r="AA694" s="2" t="s">
        <v>13518</v>
      </c>
    </row>
    <row r="695" customFormat="false" ht="15" hidden="false" customHeight="false" outlineLevel="0" collapsed="false">
      <c r="A695" s="8" t="s">
        <v>8422</v>
      </c>
      <c r="B695" s="10" t="str">
        <f aca="false">'Layout Mercado Libre'!C695</f>
        <v>Dostein Erdosteína 300 mg 20 Cápsulas</v>
      </c>
      <c r="C695" s="10" t="str">
        <f aca="false">IFERROR(LEFT('Layout Mercado Libre'!E695,FIND(" &gt; ",'Layout Mercado Libre'!E695)-1),"")</f>
        <v>Salud y Equipamiento Médico</v>
      </c>
      <c r="D695" s="12" t="n">
        <v>406.98</v>
      </c>
      <c r="E695" s="13" t="n">
        <f aca="false">Parámetros!$B$5</f>
        <v>4</v>
      </c>
      <c r="F695" s="13" t="n">
        <f aca="false">D695+E695</f>
        <v>410.98</v>
      </c>
      <c r="G695" s="3" t="n">
        <f aca="false">IF(C695="",Parámetros!$B$9,IFERROR(VLOOKUP(C695,Parámetros!$A$20:$B$23,2,FALSE()),Parámetros!$B$9))</f>
        <v>0.14</v>
      </c>
      <c r="H695" s="14" t="n">
        <v>0.17</v>
      </c>
      <c r="I695" s="12" t="n">
        <v>75</v>
      </c>
      <c r="J695" s="13" t="n">
        <f aca="false">ROUNDUP((F695+Parámetros!$C$13)/(1-G695),0)</f>
        <v>507</v>
      </c>
      <c r="K695" s="13" t="n">
        <f aca="false">ROUNDUP((F695+Parámetros!$C$14)/(1-G695),0)</f>
        <v>513</v>
      </c>
      <c r="L695" s="13" t="n">
        <f aca="false">ROUNDUP((F695+Parámetros!$C$15)/(1-G695),0)</f>
        <v>521</v>
      </c>
      <c r="M695" s="13" t="n">
        <f aca="false">MAX(ROUNDUP((F695+I695)/(1-G695),0),Parámetros!$B$7)</f>
        <v>566</v>
      </c>
      <c r="N695" s="12" t="n">
        <v>713.11</v>
      </c>
      <c r="O695" s="12" t="n">
        <v>626.05</v>
      </c>
      <c r="P695" s="13" t="n">
        <f aca="false">Parámetros!$B$6</f>
        <v>1</v>
      </c>
      <c r="Q695" s="13" t="n">
        <f aca="false">IF(AND(ISNUMBER(O695),O695-P695&gt;=Parámetros!$B$7),M695,IF(J695&lt;Parámetros!$B$13,J695,IF(K695&lt;Parámetros!$B$14,K695,IF(L695&lt;Parámetros!$B$15,L695,M695))))</f>
        <v>566</v>
      </c>
      <c r="R695" s="13" t="n">
        <f aca="false">IF(AND(ISNUMBER(O695),O695-P695&gt;=Q695),O695-P695,Q695)</f>
        <v>625.05</v>
      </c>
      <c r="S695" s="3" t="n">
        <f aca="false">IF(ISNUMBER(O695),R695/O695-1,"")</f>
        <v>-0.00159731650826611</v>
      </c>
      <c r="T695" s="13" t="n">
        <f aca="false">VLOOKUP(R695,Parámetros!$A$13:$C$16,3,TRUE())</f>
        <v>0</v>
      </c>
      <c r="U695" s="13" t="n">
        <f aca="false">IF(R695&gt;=Parámetros!$B$7,I695,0)</f>
        <v>75</v>
      </c>
      <c r="V695" s="13" t="n">
        <f aca="false">R695*(1-G695)-T695-U695</f>
        <v>462.543</v>
      </c>
      <c r="W695" s="13" t="n">
        <f aca="false">V695-F695</f>
        <v>51.563</v>
      </c>
      <c r="X695" s="2" t="s">
        <v>13532</v>
      </c>
      <c r="Y695" s="2"/>
      <c r="Z695" s="13" t="n">
        <v>447</v>
      </c>
      <c r="AA695" s="2" t="s">
        <v>13518</v>
      </c>
    </row>
    <row r="696" customFormat="false" ht="15" hidden="false" customHeight="false" outlineLevel="0" collapsed="false">
      <c r="A696" s="8" t="s">
        <v>8434</v>
      </c>
      <c r="B696" s="10" t="str">
        <f aca="false">'Layout Mercado Libre'!C696</f>
        <v>Rocainol Bálsamo Salicilato de Metilo y Mentol 45 g</v>
      </c>
      <c r="C696" s="10" t="str">
        <f aca="false">IFERROR(LEFT('Layout Mercado Libre'!E696,FIND(" &gt; ",'Layout Mercado Libre'!E696)-1),"")</f>
        <v>Salud y Equipamiento Médico</v>
      </c>
      <c r="D696" s="12" t="n">
        <v>53.3</v>
      </c>
      <c r="E696" s="13" t="n">
        <f aca="false">Parámetros!$B$5</f>
        <v>4</v>
      </c>
      <c r="F696" s="13" t="n">
        <f aca="false">D696+E696</f>
        <v>57.3</v>
      </c>
      <c r="G696" s="3" t="n">
        <f aca="false">IF(C696="",Parámetros!$B$9,IFERROR(VLOOKUP(C696,Parámetros!$A$20:$B$23,2,FALSE()),Parámetros!$B$9))</f>
        <v>0.14</v>
      </c>
      <c r="H696" s="14" t="n">
        <v>0.1</v>
      </c>
      <c r="I696" s="12" t="n">
        <v>75</v>
      </c>
      <c r="J696" s="13" t="n">
        <f aca="false">ROUNDUP((F696+Parámetros!$C$13)/(1-G696),0)</f>
        <v>96</v>
      </c>
      <c r="K696" s="13" t="n">
        <f aca="false">ROUNDUP((F696+Parámetros!$C$14)/(1-G696),0)</f>
        <v>102</v>
      </c>
      <c r="L696" s="13" t="n">
        <f aca="false">ROUNDUP((F696+Parámetros!$C$15)/(1-G696),0)</f>
        <v>110</v>
      </c>
      <c r="M696" s="13" t="n">
        <f aca="false">MAX(ROUNDUP((F696+I696)/(1-G696),0),Parámetros!$B$7)</f>
        <v>299</v>
      </c>
      <c r="N696" s="12" t="n">
        <v>97.72</v>
      </c>
      <c r="O696" s="12" t="n">
        <v>76.13</v>
      </c>
      <c r="P696" s="13" t="n">
        <f aca="false">Parámetros!$B$6</f>
        <v>1</v>
      </c>
      <c r="Q696" s="13" t="n">
        <f aca="false">IF(AND(ISNUMBER(O696),O696-P696&gt;=Parámetros!$B$7),M696,IF(J696&lt;Parámetros!$B$13,J696,IF(K696&lt;Parámetros!$B$14,K696,IF(L696&lt;Parámetros!$B$15,L696,M696))))</f>
        <v>96</v>
      </c>
      <c r="R696" s="13" t="n">
        <f aca="false">IF(AND(ISNUMBER(O696),O696-P696&gt;=Q696),O696-P696,Q696)</f>
        <v>96</v>
      </c>
      <c r="S696" s="3" t="n">
        <f aca="false">IF(ISNUMBER(O696),R696/O696-1,"")</f>
        <v>0.261000919479837</v>
      </c>
      <c r="T696" s="13" t="n">
        <f aca="false">VLOOKUP(R696,Parámetros!$A$13:$C$16,3,TRUE())</f>
        <v>25</v>
      </c>
      <c r="U696" s="13" t="n">
        <f aca="false">IF(R696&gt;=Parámetros!$B$7,I696,0)</f>
        <v>0</v>
      </c>
      <c r="V696" s="13" t="n">
        <f aca="false">R696*(1-G696)-T696-U696</f>
        <v>57.56</v>
      </c>
      <c r="W696" s="13" t="n">
        <f aca="false">V696-F696</f>
        <v>0.260000000000005</v>
      </c>
      <c r="X696" s="2" t="s">
        <v>13746</v>
      </c>
      <c r="Y696" s="2"/>
      <c r="Z696" s="13" t="n">
        <v>66</v>
      </c>
      <c r="AA696" s="2" t="s">
        <v>13586</v>
      </c>
    </row>
    <row r="697" customFormat="false" ht="15" hidden="false" customHeight="false" outlineLevel="0" collapsed="false">
      <c r="A697" s="8" t="s">
        <v>8447</v>
      </c>
      <c r="B697" s="10" t="str">
        <f aca="false">'Layout Mercado Libre'!C697</f>
        <v>Januvia Sitagliptina 100 mg 28 Comprimidos</v>
      </c>
      <c r="C697" s="10" t="str">
        <f aca="false">IFERROR(LEFT('Layout Mercado Libre'!E697,FIND(" &gt; ",'Layout Mercado Libre'!E697)-1),"")</f>
        <v>Salud y Equipamiento Médico</v>
      </c>
      <c r="D697" s="12" t="n">
        <v>730</v>
      </c>
      <c r="E697" s="13" t="n">
        <f aca="false">Parámetros!$B$5</f>
        <v>4</v>
      </c>
      <c r="F697" s="13" t="n">
        <f aca="false">D697+E697</f>
        <v>734</v>
      </c>
      <c r="G697" s="3" t="n">
        <f aca="false">IF(C697="",Parámetros!$B$9,IFERROR(VLOOKUP(C697,Parámetros!$A$20:$B$23,2,FALSE()),Parámetros!$B$9))</f>
        <v>0.14</v>
      </c>
      <c r="H697" s="14" t="n">
        <v>0.18</v>
      </c>
      <c r="I697" s="12" t="n">
        <v>75</v>
      </c>
      <c r="J697" s="13" t="n">
        <f aca="false">ROUNDUP((F697+Parámetros!$C$13)/(1-G697),0)</f>
        <v>883</v>
      </c>
      <c r="K697" s="13" t="n">
        <f aca="false">ROUNDUP((F697+Parámetros!$C$14)/(1-G697),0)</f>
        <v>889</v>
      </c>
      <c r="L697" s="13" t="n">
        <f aca="false">ROUNDUP((F697+Parámetros!$C$15)/(1-G697),0)</f>
        <v>897</v>
      </c>
      <c r="M697" s="13" t="n">
        <f aca="false">MAX(ROUNDUP((F697+I697)/(1-G697),0),Parámetros!$B$7)</f>
        <v>941</v>
      </c>
      <c r="N697" s="12" t="n">
        <v>2131.55</v>
      </c>
      <c r="O697" s="12" t="n">
        <v>1837.38</v>
      </c>
      <c r="P697" s="13" t="n">
        <f aca="false">Parámetros!$B$6</f>
        <v>1</v>
      </c>
      <c r="Q697" s="13" t="n">
        <f aca="false">IF(AND(ISNUMBER(O697),O697-P697&gt;=Parámetros!$B$7),M697,IF(J697&lt;Parámetros!$B$13,J697,IF(K697&lt;Parámetros!$B$14,K697,IF(L697&lt;Parámetros!$B$15,L697,M697))))</f>
        <v>941</v>
      </c>
      <c r="R697" s="13" t="n">
        <f aca="false">IF(AND(ISNUMBER(O697),O697-P697&gt;=Q697),O697-P697,Q697)</f>
        <v>1836.38</v>
      </c>
      <c r="S697" s="3" t="n">
        <f aca="false">IF(ISNUMBER(O697),R697/O697-1,"")</f>
        <v>-0.000544253230142955</v>
      </c>
      <c r="T697" s="13" t="n">
        <f aca="false">VLOOKUP(R697,Parámetros!$A$13:$C$16,3,TRUE())</f>
        <v>0</v>
      </c>
      <c r="U697" s="13" t="n">
        <f aca="false">IF(R697&gt;=Parámetros!$B$7,I697,0)</f>
        <v>75</v>
      </c>
      <c r="V697" s="13" t="n">
        <f aca="false">R697*(1-G697)-T697-U697</f>
        <v>1504.2868</v>
      </c>
      <c r="W697" s="13" t="n">
        <f aca="false">V697-F697</f>
        <v>770.2868</v>
      </c>
      <c r="X697" s="2" t="s">
        <v>13648</v>
      </c>
      <c r="Y697" s="2"/>
      <c r="Z697" s="13" t="n">
        <v>1751.5</v>
      </c>
      <c r="AA697" s="2" t="s">
        <v>13523</v>
      </c>
    </row>
    <row r="698" customFormat="false" ht="15" hidden="false" customHeight="false" outlineLevel="0" collapsed="false">
      <c r="A698" s="8" t="s">
        <v>8460</v>
      </c>
      <c r="B698" s="10" t="str">
        <f aca="false">'Layout Mercado Libre'!C698</f>
        <v>Protectores de Lactancia Evenflo Advanced Absorgel 48 Pzas</v>
      </c>
      <c r="C698" s="10" t="str">
        <f aca="false">IFERROR(LEFT('Layout Mercado Libre'!E698,FIND(" &gt; ",'Layout Mercado Libre'!E698)-1),"")</f>
        <v>Belleza y Cuidado Personal</v>
      </c>
      <c r="D698" s="12" t="n">
        <v>62.24</v>
      </c>
      <c r="E698" s="13" t="n">
        <f aca="false">Parámetros!$B$5</f>
        <v>4</v>
      </c>
      <c r="F698" s="13" t="n">
        <f aca="false">D698+E698</f>
        <v>66.24</v>
      </c>
      <c r="G698" s="3" t="n">
        <f aca="false">IF(C698="",Parámetros!$B$9,IFERROR(VLOOKUP(C698,Parámetros!$A$20:$B$23,2,FALSE()),Parámetros!$B$9))</f>
        <v>0.14</v>
      </c>
      <c r="H698" s="14" t="n">
        <v>0.44</v>
      </c>
      <c r="I698" s="12" t="n">
        <v>75</v>
      </c>
      <c r="J698" s="13" t="n">
        <f aca="false">ROUNDUP((F698+Parámetros!$C$13)/(1-G698),0)</f>
        <v>107</v>
      </c>
      <c r="K698" s="13" t="n">
        <f aca="false">ROUNDUP((F698+Parámetros!$C$14)/(1-G698),0)</f>
        <v>112</v>
      </c>
      <c r="L698" s="13" t="n">
        <f aca="false">ROUNDUP((F698+Parámetros!$C$15)/(1-G698),0)</f>
        <v>121</v>
      </c>
      <c r="M698" s="13" t="n">
        <f aca="false">MAX(ROUNDUP((F698+I698)/(1-G698),0),Parámetros!$B$7)</f>
        <v>299</v>
      </c>
      <c r="N698" s="12" t="n">
        <v>193.4</v>
      </c>
      <c r="O698" s="12" t="n">
        <v>160</v>
      </c>
      <c r="P698" s="13" t="n">
        <f aca="false">Parámetros!$B$6</f>
        <v>1</v>
      </c>
      <c r="Q698" s="13" t="n">
        <f aca="false">IF(AND(ISNUMBER(O698),O698-P698&gt;=Parámetros!$B$7),M698,IF(J698&lt;Parámetros!$B$13,J698,IF(K698&lt;Parámetros!$B$14,K698,IF(L698&lt;Parámetros!$B$15,L698,M698))))</f>
        <v>112</v>
      </c>
      <c r="R698" s="13" t="n">
        <f aca="false">IF(AND(ISNUMBER(O698),O698-P698&gt;=Q698),O698-P698,Q698)</f>
        <v>159</v>
      </c>
      <c r="S698" s="3" t="n">
        <f aca="false">IF(ISNUMBER(O698),R698/O698-1,"")</f>
        <v>-0.00624999999999998</v>
      </c>
      <c r="T698" s="13" t="n">
        <f aca="false">VLOOKUP(R698,Parámetros!$A$13:$C$16,3,TRUE())</f>
        <v>37</v>
      </c>
      <c r="U698" s="13" t="n">
        <f aca="false">IF(R698&gt;=Parámetros!$B$7,I698,0)</f>
        <v>0</v>
      </c>
      <c r="V698" s="13" t="n">
        <f aca="false">R698*(1-G698)-T698-U698</f>
        <v>99.74</v>
      </c>
      <c r="W698" s="13" t="n">
        <f aca="false">V698-F698</f>
        <v>33.5</v>
      </c>
      <c r="X698" s="2" t="s">
        <v>13747</v>
      </c>
      <c r="Y698" s="2"/>
      <c r="Z698" s="13" t="n">
        <v>72</v>
      </c>
      <c r="AA698" s="2" t="s">
        <v>13647</v>
      </c>
    </row>
    <row r="699" customFormat="false" ht="15" hidden="false" customHeight="false" outlineLevel="0" collapsed="false">
      <c r="A699" s="8" t="s">
        <v>8477</v>
      </c>
      <c r="B699" s="10" t="str">
        <f aca="false">'Layout Mercado Libre'!C699</f>
        <v>Geslutin 100 mg Progesterona 30 Cápsulas</v>
      </c>
      <c r="C699" s="10" t="str">
        <f aca="false">IFERROR(LEFT('Layout Mercado Libre'!E699,FIND(" &gt; ",'Layout Mercado Libre'!E699)-1),"")</f>
        <v>Salud y Equipamiento Médico</v>
      </c>
      <c r="D699" s="12" t="n">
        <v>462.94</v>
      </c>
      <c r="E699" s="13" t="n">
        <f aca="false">Parámetros!$B$5</f>
        <v>4</v>
      </c>
      <c r="F699" s="13" t="n">
        <f aca="false">D699+E699</f>
        <v>466.94</v>
      </c>
      <c r="G699" s="3" t="n">
        <f aca="false">IF(C699="",Parámetros!$B$9,IFERROR(VLOOKUP(C699,Parámetros!$A$20:$B$23,2,FALSE()),Parámetros!$B$9))</f>
        <v>0.14</v>
      </c>
      <c r="H699" s="14" t="n">
        <v>0.19</v>
      </c>
      <c r="I699" s="12" t="n">
        <v>75</v>
      </c>
      <c r="J699" s="13" t="n">
        <f aca="false">ROUNDUP((F699+Parámetros!$C$13)/(1-G699),0)</f>
        <v>573</v>
      </c>
      <c r="K699" s="13" t="n">
        <f aca="false">ROUNDUP((F699+Parámetros!$C$14)/(1-G699),0)</f>
        <v>578</v>
      </c>
      <c r="L699" s="13" t="n">
        <f aca="false">ROUNDUP((F699+Parámetros!$C$15)/(1-G699),0)</f>
        <v>586</v>
      </c>
      <c r="M699" s="13" t="n">
        <f aca="false">MAX(ROUNDUP((F699+I699)/(1-G699),0),Parámetros!$B$7)</f>
        <v>631</v>
      </c>
      <c r="N699" s="12" t="n">
        <v>954.3</v>
      </c>
      <c r="O699" s="12" t="n">
        <v>540</v>
      </c>
      <c r="P699" s="13" t="n">
        <f aca="false">Parámetros!$B$6</f>
        <v>1</v>
      </c>
      <c r="Q699" s="13" t="n">
        <f aca="false">IF(AND(ISNUMBER(O699),O699-P699&gt;=Parámetros!$B$7),M699,IF(J699&lt;Parámetros!$B$13,J699,IF(K699&lt;Parámetros!$B$14,K699,IF(L699&lt;Parámetros!$B$15,L699,M699))))</f>
        <v>631</v>
      </c>
      <c r="R699" s="13" t="n">
        <f aca="false">IF(AND(ISNUMBER(O699),O699-P699&gt;=Q699),O699-P699,Q699)</f>
        <v>631</v>
      </c>
      <c r="S699" s="3" t="n">
        <f aca="false">IF(ISNUMBER(O699),R699/O699-1,"")</f>
        <v>0.168518518518519</v>
      </c>
      <c r="T699" s="13" t="n">
        <f aca="false">VLOOKUP(R699,Parámetros!$A$13:$C$16,3,TRUE())</f>
        <v>0</v>
      </c>
      <c r="U699" s="13" t="n">
        <f aca="false">IF(R699&gt;=Parámetros!$B$7,I699,0)</f>
        <v>75</v>
      </c>
      <c r="V699" s="13" t="n">
        <f aca="false">R699*(1-G699)-T699-U699</f>
        <v>467.66</v>
      </c>
      <c r="W699" s="13" t="n">
        <f aca="false">V699-F699</f>
        <v>0.71999999999997</v>
      </c>
      <c r="X699" s="2" t="s">
        <v>13514</v>
      </c>
      <c r="Y699" s="2"/>
      <c r="Z699" s="13" t="n">
        <v>774</v>
      </c>
      <c r="AA699" s="2" t="s">
        <v>13523</v>
      </c>
    </row>
    <row r="700" customFormat="false" ht="15" hidden="false" customHeight="false" outlineLevel="0" collapsed="false">
      <c r="A700" s="8" t="s">
        <v>8489</v>
      </c>
      <c r="B700" s="10" t="str">
        <f aca="false">'Layout Mercado Libre'!C700</f>
        <v>Baumanómetro Digital de Brazo Omron HEM-7121J</v>
      </c>
      <c r="C700" s="10" t="str">
        <f aca="false">IFERROR(LEFT('Layout Mercado Libre'!E700,FIND(" &gt; ",'Layout Mercado Libre'!E700)-1),"")</f>
        <v>Salud y Equipamiento Médico</v>
      </c>
      <c r="D700" s="12" t="n">
        <v>605.95</v>
      </c>
      <c r="E700" s="13" t="n">
        <f aca="false">Parámetros!$B$5</f>
        <v>4</v>
      </c>
      <c r="F700" s="13" t="n">
        <f aca="false">D700+E700</f>
        <v>609.95</v>
      </c>
      <c r="G700" s="3" t="n">
        <f aca="false">IF(C700="",Parámetros!$B$9,IFERROR(VLOOKUP(C700,Parámetros!$A$20:$B$23,2,FALSE()),Parámetros!$B$9))</f>
        <v>0.14</v>
      </c>
      <c r="H700" s="14" t="n">
        <v>0.5</v>
      </c>
      <c r="I700" s="12" t="n">
        <v>75</v>
      </c>
      <c r="J700" s="13" t="n">
        <f aca="false">ROUNDUP((F700+Parámetros!$C$13)/(1-G700),0)</f>
        <v>739</v>
      </c>
      <c r="K700" s="13" t="n">
        <f aca="false">ROUNDUP((F700+Parámetros!$C$14)/(1-G700),0)</f>
        <v>745</v>
      </c>
      <c r="L700" s="13" t="n">
        <f aca="false">ROUNDUP((F700+Parámetros!$C$15)/(1-G700),0)</f>
        <v>753</v>
      </c>
      <c r="M700" s="13" t="n">
        <f aca="false">MAX(ROUNDUP((F700+I700)/(1-G700),0),Parámetros!$B$7)</f>
        <v>797</v>
      </c>
      <c r="N700" s="12" t="n">
        <v>886.15</v>
      </c>
      <c r="O700" s="12" t="n">
        <v>814.45</v>
      </c>
      <c r="P700" s="13" t="n">
        <f aca="false">Parámetros!$B$6</f>
        <v>1</v>
      </c>
      <c r="Q700" s="13" t="n">
        <f aca="false">IF(AND(ISNUMBER(O700),O700-P700&gt;=Parámetros!$B$7),M700,IF(J700&lt;Parámetros!$B$13,J700,IF(K700&lt;Parámetros!$B$14,K700,IF(L700&lt;Parámetros!$B$15,L700,M700))))</f>
        <v>797</v>
      </c>
      <c r="R700" s="13" t="n">
        <f aca="false">IF(AND(ISNUMBER(O700),O700-P700&gt;=Q700),O700-P700,Q700)</f>
        <v>813.45</v>
      </c>
      <c r="S700" s="3" t="n">
        <f aca="false">IF(ISNUMBER(O700),R700/O700-1,"")</f>
        <v>-0.0012278224568727</v>
      </c>
      <c r="T700" s="13" t="n">
        <f aca="false">VLOOKUP(R700,Parámetros!$A$13:$C$16,3,TRUE())</f>
        <v>0</v>
      </c>
      <c r="U700" s="13" t="n">
        <f aca="false">IF(R700&gt;=Parámetros!$B$7,I700,0)</f>
        <v>75</v>
      </c>
      <c r="V700" s="13" t="n">
        <f aca="false">R700*(1-G700)-T700-U700</f>
        <v>624.567</v>
      </c>
      <c r="W700" s="13" t="n">
        <f aca="false">V700-F700</f>
        <v>14.617</v>
      </c>
      <c r="X700" s="2" t="s">
        <v>13577</v>
      </c>
      <c r="Y700" s="2"/>
      <c r="Z700" s="13"/>
      <c r="AA700" s="2"/>
    </row>
    <row r="701" customFormat="false" ht="15" hidden="false" customHeight="false" outlineLevel="0" collapsed="false">
      <c r="A701" s="8" t="s">
        <v>8505</v>
      </c>
      <c r="B701" s="10" t="str">
        <f aca="false">'Layout Mercado Libre'!C701</f>
        <v>Troferit Jarabe Dropropizina 3 mg/ml 120 ml</v>
      </c>
      <c r="C701" s="10" t="str">
        <f aca="false">IFERROR(LEFT('Layout Mercado Libre'!E701,FIND(" &gt; ",'Layout Mercado Libre'!E701)-1),"")</f>
        <v>Salud y Equipamiento Médico</v>
      </c>
      <c r="D701" s="12" t="n">
        <v>153.76</v>
      </c>
      <c r="E701" s="13" t="n">
        <f aca="false">Parámetros!$B$5</f>
        <v>4</v>
      </c>
      <c r="F701" s="13" t="n">
        <f aca="false">D701+E701</f>
        <v>157.76</v>
      </c>
      <c r="G701" s="3" t="n">
        <f aca="false">IF(C701="",Parámetros!$B$9,IFERROR(VLOOKUP(C701,Parámetros!$A$20:$B$23,2,FALSE()),Parámetros!$B$9))</f>
        <v>0.14</v>
      </c>
      <c r="H701" s="14" t="n">
        <v>0.19</v>
      </c>
      <c r="I701" s="12" t="n">
        <v>75</v>
      </c>
      <c r="J701" s="13" t="n">
        <f aca="false">ROUNDUP((F701+Parámetros!$C$13)/(1-G701),0)</f>
        <v>213</v>
      </c>
      <c r="K701" s="13" t="n">
        <f aca="false">ROUNDUP((F701+Parámetros!$C$14)/(1-G701),0)</f>
        <v>219</v>
      </c>
      <c r="L701" s="13" t="n">
        <f aca="false">ROUNDUP((F701+Parámetros!$C$15)/(1-G701),0)</f>
        <v>227</v>
      </c>
      <c r="M701" s="13" t="n">
        <f aca="false">MAX(ROUNDUP((F701+I701)/(1-G701),0),Parámetros!$B$7)</f>
        <v>299</v>
      </c>
      <c r="N701" s="12" t="n">
        <v>229.71</v>
      </c>
      <c r="O701" s="12" t="n">
        <v>227</v>
      </c>
      <c r="P701" s="13" t="n">
        <f aca="false">Parámetros!$B$6</f>
        <v>1</v>
      </c>
      <c r="Q701" s="13" t="n">
        <f aca="false">IF(AND(ISNUMBER(O701),O701-P701&gt;=Parámetros!$B$7),M701,IF(J701&lt;Parámetros!$B$13,J701,IF(K701&lt;Parámetros!$B$14,K701,IF(L701&lt;Parámetros!$B$15,L701,M701))))</f>
        <v>227</v>
      </c>
      <c r="R701" s="13" t="n">
        <f aca="false">IF(AND(ISNUMBER(O701),O701-P701&gt;=Q701),O701-P701,Q701)</f>
        <v>227</v>
      </c>
      <c r="S701" s="3" t="n">
        <f aca="false">IF(ISNUMBER(O701),R701/O701-1,"")</f>
        <v>0</v>
      </c>
      <c r="T701" s="13" t="n">
        <f aca="false">VLOOKUP(R701,Parámetros!$A$13:$C$16,3,TRUE())</f>
        <v>37</v>
      </c>
      <c r="U701" s="13" t="n">
        <f aca="false">IF(R701&gt;=Parámetros!$B$7,I701,0)</f>
        <v>0</v>
      </c>
      <c r="V701" s="13" t="n">
        <f aca="false">R701*(1-G701)-T701-U701</f>
        <v>158.22</v>
      </c>
      <c r="W701" s="13" t="n">
        <f aca="false">V701-F701</f>
        <v>0.460000000000008</v>
      </c>
      <c r="X701" s="2" t="s">
        <v>13511</v>
      </c>
      <c r="Y701" s="2"/>
      <c r="Z701" s="13" t="n">
        <v>177</v>
      </c>
      <c r="AA701" s="2" t="s">
        <v>13523</v>
      </c>
    </row>
    <row r="702" customFormat="false" ht="15" hidden="false" customHeight="false" outlineLevel="0" collapsed="false">
      <c r="A702" s="8" t="s">
        <v>8518</v>
      </c>
      <c r="B702" s="10" t="str">
        <f aca="false">'Layout Mercado Libre'!C702</f>
        <v>Libertrim Alfa 200/75/45 mg 12 Comprimidos</v>
      </c>
      <c r="C702" s="10" t="str">
        <f aca="false">IFERROR(LEFT('Layout Mercado Libre'!E702,FIND(" &gt; ",'Layout Mercado Libre'!E702)-1),"")</f>
        <v>Salud y Equipamiento Médico</v>
      </c>
      <c r="D702" s="12" t="n">
        <v>399.01</v>
      </c>
      <c r="E702" s="13" t="n">
        <f aca="false">Parámetros!$B$5</f>
        <v>4</v>
      </c>
      <c r="F702" s="13" t="n">
        <f aca="false">D702+E702</f>
        <v>403.01</v>
      </c>
      <c r="G702" s="3" t="n">
        <f aca="false">IF(C702="",Parámetros!$B$9,IFERROR(VLOOKUP(C702,Parámetros!$A$20:$B$23,2,FALSE()),Parámetros!$B$9))</f>
        <v>0.14</v>
      </c>
      <c r="H702" s="14" t="n">
        <v>0.15</v>
      </c>
      <c r="I702" s="12" t="n">
        <v>75</v>
      </c>
      <c r="J702" s="13" t="n">
        <f aca="false">ROUNDUP((F702+Parámetros!$C$13)/(1-G702),0)</f>
        <v>498</v>
      </c>
      <c r="K702" s="13" t="n">
        <f aca="false">ROUNDUP((F702+Parámetros!$C$14)/(1-G702),0)</f>
        <v>504</v>
      </c>
      <c r="L702" s="13" t="n">
        <f aca="false">ROUNDUP((F702+Parámetros!$C$15)/(1-G702),0)</f>
        <v>512</v>
      </c>
      <c r="M702" s="13" t="n">
        <f aca="false">MAX(ROUNDUP((F702+I702)/(1-G702),0),Parámetros!$B$7)</f>
        <v>556</v>
      </c>
      <c r="N702" s="12"/>
      <c r="O702" s="12"/>
      <c r="P702" s="13" t="n">
        <f aca="false">Parámetros!$B$6</f>
        <v>1</v>
      </c>
      <c r="Q702" s="13" t="n">
        <f aca="false">IF(AND(ISNUMBER(O702),O702-P702&gt;=Parámetros!$B$7),M702,IF(J702&lt;Parámetros!$B$13,J702,IF(K702&lt;Parámetros!$B$14,K702,IF(L702&lt;Parámetros!$B$15,L702,M702))))</f>
        <v>556</v>
      </c>
      <c r="R702" s="13" t="n">
        <f aca="false">IF(AND(ISNUMBER(O702),O702-P702&gt;=Q702),O702-P702,Q702)</f>
        <v>556</v>
      </c>
      <c r="S702" s="3" t="str">
        <f aca="false">IF(ISNUMBER(O702),R702/O702-1,"")</f>
        <v/>
      </c>
      <c r="T702" s="13" t="n">
        <f aca="false">VLOOKUP(R702,Parámetros!$A$13:$C$16,3,TRUE())</f>
        <v>0</v>
      </c>
      <c r="U702" s="13" t="n">
        <f aca="false">IF(R702&gt;=Parámetros!$B$7,I702,0)</f>
        <v>75</v>
      </c>
      <c r="V702" s="13" t="n">
        <f aca="false">R702*(1-G702)-T702-U702</f>
        <v>403.16</v>
      </c>
      <c r="W702" s="13" t="n">
        <f aca="false">V702-F702</f>
        <v>0.149999999999977</v>
      </c>
      <c r="X702" s="2" t="s">
        <v>13652</v>
      </c>
      <c r="Y702" s="2"/>
      <c r="Z702" s="13" t="n">
        <v>388.05</v>
      </c>
      <c r="AA702" s="2" t="s">
        <v>13504</v>
      </c>
    </row>
    <row r="703" customFormat="false" ht="15" hidden="false" customHeight="false" outlineLevel="0" collapsed="false">
      <c r="A703" s="8" t="s">
        <v>8530</v>
      </c>
      <c r="B703" s="10" t="str">
        <f aca="false">'Layout Mercado Libre'!C703</f>
        <v>Desodorante para Pies Rexona Efficient 153 ml Aerosol</v>
      </c>
      <c r="C703" s="10" t="str">
        <f aca="false">IFERROR(LEFT('Layout Mercado Libre'!E703,FIND(" &gt; ",'Layout Mercado Libre'!E703)-1),"")</f>
        <v>Belleza y Cuidado Personal</v>
      </c>
      <c r="D703" s="12" t="n">
        <v>54.71</v>
      </c>
      <c r="E703" s="13" t="n">
        <f aca="false">Parámetros!$B$5</f>
        <v>4</v>
      </c>
      <c r="F703" s="13" t="n">
        <f aca="false">D703+E703</f>
        <v>58.71</v>
      </c>
      <c r="G703" s="3" t="n">
        <f aca="false">IF(C703="",Parámetros!$B$9,IFERROR(VLOOKUP(C703,Parámetros!$A$20:$B$23,2,FALSE()),Parámetros!$B$9))</f>
        <v>0.14</v>
      </c>
      <c r="H703" s="14" t="n">
        <v>0.23</v>
      </c>
      <c r="I703" s="12" t="n">
        <v>75</v>
      </c>
      <c r="J703" s="13" t="n">
        <f aca="false">ROUNDUP((F703+Parámetros!$C$13)/(1-G703),0)</f>
        <v>98</v>
      </c>
      <c r="K703" s="13" t="n">
        <f aca="false">ROUNDUP((F703+Parámetros!$C$14)/(1-G703),0)</f>
        <v>104</v>
      </c>
      <c r="L703" s="13" t="n">
        <f aca="false">ROUNDUP((F703+Parámetros!$C$15)/(1-G703),0)</f>
        <v>112</v>
      </c>
      <c r="M703" s="13" t="n">
        <f aca="false">MAX(ROUNDUP((F703+I703)/(1-G703),0),Parámetros!$B$7)</f>
        <v>299</v>
      </c>
      <c r="N703" s="12" t="n">
        <v>213.52</v>
      </c>
      <c r="O703" s="12" t="n">
        <v>213.52</v>
      </c>
      <c r="P703" s="13" t="n">
        <f aca="false">Parámetros!$B$6</f>
        <v>1</v>
      </c>
      <c r="Q703" s="13" t="n">
        <f aca="false">IF(AND(ISNUMBER(O703),O703-P703&gt;=Parámetros!$B$7),M703,IF(J703&lt;Parámetros!$B$13,J703,IF(K703&lt;Parámetros!$B$14,K703,IF(L703&lt;Parámetros!$B$15,L703,M703))))</f>
        <v>98</v>
      </c>
      <c r="R703" s="13" t="n">
        <f aca="false">IF(AND(ISNUMBER(O703),O703-P703&gt;=Q703),O703-P703,Q703)</f>
        <v>212.52</v>
      </c>
      <c r="S703" s="3" t="n">
        <f aca="false">IF(ISNUMBER(O703),R703/O703-1,"")</f>
        <v>-0.0046834020232297</v>
      </c>
      <c r="T703" s="13" t="n">
        <f aca="false">VLOOKUP(R703,Parámetros!$A$13:$C$16,3,TRUE())</f>
        <v>37</v>
      </c>
      <c r="U703" s="13" t="n">
        <f aca="false">IF(R703&gt;=Parámetros!$B$7,I703,0)</f>
        <v>0</v>
      </c>
      <c r="V703" s="13" t="n">
        <f aca="false">R703*(1-G703)-T703-U703</f>
        <v>145.7672</v>
      </c>
      <c r="W703" s="13" t="n">
        <f aca="false">V703-F703</f>
        <v>87.0572</v>
      </c>
      <c r="X703" s="2" t="s">
        <v>13748</v>
      </c>
      <c r="Y703" s="2"/>
      <c r="Z703" s="13" t="n">
        <v>88.5</v>
      </c>
      <c r="AA703" s="2" t="s">
        <v>13500</v>
      </c>
    </row>
    <row r="704" customFormat="false" ht="15" hidden="false" customHeight="false" outlineLevel="0" collapsed="false">
      <c r="A704" s="8" t="s">
        <v>8538</v>
      </c>
      <c r="B704" s="10" t="str">
        <f aca="false">'Layout Mercado Libre'!C704</f>
        <v>Tampones Kotex Unika Súper Flujo Abundante 12 Piezas</v>
      </c>
      <c r="C704" s="10" t="str">
        <f aca="false">IFERROR(LEFT('Layout Mercado Libre'!E704,FIND(" &gt; ",'Layout Mercado Libre'!E704)-1),"")</f>
        <v>Belleza y Cuidado Personal</v>
      </c>
      <c r="D704" s="12" t="n">
        <v>29.75</v>
      </c>
      <c r="E704" s="13" t="n">
        <f aca="false">Parámetros!$B$5</f>
        <v>4</v>
      </c>
      <c r="F704" s="13" t="n">
        <f aca="false">D704+E704</f>
        <v>33.75</v>
      </c>
      <c r="G704" s="3" t="n">
        <f aca="false">IF(C704="",Parámetros!$B$9,IFERROR(VLOOKUP(C704,Parámetros!$A$20:$B$23,2,FALSE()),Parámetros!$B$9))</f>
        <v>0.14</v>
      </c>
      <c r="H704" s="14" t="n">
        <v>0.23</v>
      </c>
      <c r="I704" s="12" t="n">
        <v>75</v>
      </c>
      <c r="J704" s="13" t="n">
        <f aca="false">ROUNDUP((F704+Parámetros!$C$13)/(1-G704),0)</f>
        <v>69</v>
      </c>
      <c r="K704" s="13" t="n">
        <f aca="false">ROUNDUP((F704+Parámetros!$C$14)/(1-G704),0)</f>
        <v>75</v>
      </c>
      <c r="L704" s="13" t="n">
        <f aca="false">ROUNDUP((F704+Parámetros!$C$15)/(1-G704),0)</f>
        <v>83</v>
      </c>
      <c r="M704" s="13" t="n">
        <f aca="false">MAX(ROUNDUP((F704+I704)/(1-G704),0),Parámetros!$B$7)</f>
        <v>299</v>
      </c>
      <c r="N704" s="12" t="n">
        <v>118.28</v>
      </c>
      <c r="O704" s="12" t="n">
        <v>33.99</v>
      </c>
      <c r="P704" s="13" t="n">
        <f aca="false">Parámetros!$B$6</f>
        <v>1</v>
      </c>
      <c r="Q704" s="13" t="n">
        <f aca="false">IF(AND(ISNUMBER(O704),O704-P704&gt;=Parámetros!$B$7),M704,IF(J704&lt;Parámetros!$B$13,J704,IF(K704&lt;Parámetros!$B$14,K704,IF(L704&lt;Parámetros!$B$15,L704,M704))))</f>
        <v>69</v>
      </c>
      <c r="R704" s="13" t="n">
        <f aca="false">IF(AND(ISNUMBER(O704),O704-P704&gt;=Q704),O704-P704,Q704)</f>
        <v>69</v>
      </c>
      <c r="S704" s="3" t="n">
        <f aca="false">IF(ISNUMBER(O704),R704/O704-1,"")</f>
        <v>1.03000882612533</v>
      </c>
      <c r="T704" s="13" t="n">
        <f aca="false">VLOOKUP(R704,Parámetros!$A$13:$C$16,3,TRUE())</f>
        <v>25</v>
      </c>
      <c r="U704" s="13" t="n">
        <f aca="false">IF(R704&gt;=Parámetros!$B$7,I704,0)</f>
        <v>0</v>
      </c>
      <c r="V704" s="13" t="n">
        <f aca="false">R704*(1-G704)-T704-U704</f>
        <v>34.34</v>
      </c>
      <c r="W704" s="13" t="n">
        <f aca="false">V704-F704</f>
        <v>0.589999999999996</v>
      </c>
      <c r="X704" s="2" t="s">
        <v>13749</v>
      </c>
      <c r="Y704" s="2"/>
      <c r="Z704" s="13" t="n">
        <v>50.5</v>
      </c>
      <c r="AA704" s="2" t="s">
        <v>13519</v>
      </c>
    </row>
    <row r="705" customFormat="false" ht="15" hidden="false" customHeight="false" outlineLevel="0" collapsed="false">
      <c r="A705" s="8" t="s">
        <v>8548</v>
      </c>
      <c r="B705" s="10" t="str">
        <f aca="false">'Layout Mercado Libre'!C705</f>
        <v>Protector Solar Fotosun UV 100 Minions FPS 50 Barra 14 g</v>
      </c>
      <c r="C705" s="10" t="str">
        <f aca="false">IFERROR(LEFT('Layout Mercado Libre'!E705,FIND(" &gt; ",'Layout Mercado Libre'!E705)-1),"")</f>
        <v>Belleza y Cuidado Personal</v>
      </c>
      <c r="D705" s="12" t="n">
        <v>122.08</v>
      </c>
      <c r="E705" s="13" t="n">
        <f aca="false">Parámetros!$B$5</f>
        <v>4</v>
      </c>
      <c r="F705" s="13" t="n">
        <f aca="false">D705+E705</f>
        <v>126.08</v>
      </c>
      <c r="G705" s="3" t="n">
        <f aca="false">IF(C705="",Parámetros!$B$9,IFERROR(VLOOKUP(C705,Parámetros!$A$20:$B$23,2,FALSE()),Parámetros!$B$9))</f>
        <v>0.14</v>
      </c>
      <c r="H705" s="14" t="n">
        <v>0.07</v>
      </c>
      <c r="I705" s="12" t="n">
        <v>75</v>
      </c>
      <c r="J705" s="13" t="n">
        <f aca="false">ROUNDUP((F705+Parámetros!$C$13)/(1-G705),0)</f>
        <v>176</v>
      </c>
      <c r="K705" s="13" t="n">
        <f aca="false">ROUNDUP((F705+Parámetros!$C$14)/(1-G705),0)</f>
        <v>182</v>
      </c>
      <c r="L705" s="13" t="n">
        <f aca="false">ROUNDUP((F705+Parámetros!$C$15)/(1-G705),0)</f>
        <v>190</v>
      </c>
      <c r="M705" s="13" t="n">
        <f aca="false">MAX(ROUNDUP((F705+I705)/(1-G705),0),Parámetros!$B$7)</f>
        <v>299</v>
      </c>
      <c r="N705" s="12" t="n">
        <v>229</v>
      </c>
      <c r="O705" s="12" t="n">
        <v>229</v>
      </c>
      <c r="P705" s="13" t="n">
        <f aca="false">Parámetros!$B$6</f>
        <v>1</v>
      </c>
      <c r="Q705" s="13" t="n">
        <f aca="false">IF(AND(ISNUMBER(O705),O705-P705&gt;=Parámetros!$B$7),M705,IF(J705&lt;Parámetros!$B$13,J705,IF(K705&lt;Parámetros!$B$14,K705,IF(L705&lt;Parámetros!$B$15,L705,M705))))</f>
        <v>190</v>
      </c>
      <c r="R705" s="13" t="n">
        <f aca="false">IF(AND(ISNUMBER(O705),O705-P705&gt;=Q705),O705-P705,Q705)</f>
        <v>228</v>
      </c>
      <c r="S705" s="3" t="n">
        <f aca="false">IF(ISNUMBER(O705),R705/O705-1,"")</f>
        <v>-0.00436681222707425</v>
      </c>
      <c r="T705" s="13" t="n">
        <f aca="false">VLOOKUP(R705,Parámetros!$A$13:$C$16,3,TRUE())</f>
        <v>37</v>
      </c>
      <c r="U705" s="13" t="n">
        <f aca="false">IF(R705&gt;=Parámetros!$B$7,I705,0)</f>
        <v>0</v>
      </c>
      <c r="V705" s="13" t="n">
        <f aca="false">R705*(1-G705)-T705-U705</f>
        <v>159.08</v>
      </c>
      <c r="W705" s="13" t="n">
        <f aca="false">V705-F705</f>
        <v>33</v>
      </c>
      <c r="X705" s="2" t="s">
        <v>13750</v>
      </c>
      <c r="Y705" s="2"/>
      <c r="Z705" s="13"/>
      <c r="AA705" s="2"/>
    </row>
    <row r="706" customFormat="false" ht="15" hidden="false" customHeight="false" outlineLevel="0" collapsed="false">
      <c r="A706" s="8" t="s">
        <v>8565</v>
      </c>
      <c r="B706" s="10" t="str">
        <f aca="false">'Layout Mercado Libre'!C706</f>
        <v>Desodorante Axe Conviction Aerosol Hombre 150 ml</v>
      </c>
      <c r="C706" s="10" t="str">
        <f aca="false">IFERROR(LEFT('Layout Mercado Libre'!E706,FIND(" &gt; ",'Layout Mercado Libre'!E706)-1),"")</f>
        <v>Belleza y Cuidado Personal</v>
      </c>
      <c r="D706" s="12" t="n">
        <v>39.51</v>
      </c>
      <c r="E706" s="13" t="n">
        <f aca="false">Parámetros!$B$5</f>
        <v>4</v>
      </c>
      <c r="F706" s="13" t="n">
        <f aca="false">D706+E706</f>
        <v>43.51</v>
      </c>
      <c r="G706" s="3" t="n">
        <f aca="false">IF(C706="",Parámetros!$B$9,IFERROR(VLOOKUP(C706,Parámetros!$A$20:$B$23,2,FALSE()),Parámetros!$B$9))</f>
        <v>0.14</v>
      </c>
      <c r="H706" s="14" t="n">
        <v>0.23</v>
      </c>
      <c r="I706" s="12" t="n">
        <v>75</v>
      </c>
      <c r="J706" s="13" t="n">
        <f aca="false">ROUNDUP((F706+Parámetros!$C$13)/(1-G706),0)</f>
        <v>80</v>
      </c>
      <c r="K706" s="13" t="n">
        <f aca="false">ROUNDUP((F706+Parámetros!$C$14)/(1-G706),0)</f>
        <v>86</v>
      </c>
      <c r="L706" s="13" t="n">
        <f aca="false">ROUNDUP((F706+Parámetros!$C$15)/(1-G706),0)</f>
        <v>94</v>
      </c>
      <c r="M706" s="13" t="n">
        <f aca="false">MAX(ROUNDUP((F706+I706)/(1-G706),0),Parámetros!$B$7)</f>
        <v>299</v>
      </c>
      <c r="N706" s="12" t="n">
        <v>185.84</v>
      </c>
      <c r="O706" s="12" t="n">
        <v>185.84</v>
      </c>
      <c r="P706" s="13" t="n">
        <f aca="false">Parámetros!$B$6</f>
        <v>1</v>
      </c>
      <c r="Q706" s="13" t="n">
        <f aca="false">IF(AND(ISNUMBER(O706),O706-P706&gt;=Parámetros!$B$7),M706,IF(J706&lt;Parámetros!$B$13,J706,IF(K706&lt;Parámetros!$B$14,K706,IF(L706&lt;Parámetros!$B$15,L706,M706))))</f>
        <v>80</v>
      </c>
      <c r="R706" s="13" t="n">
        <f aca="false">IF(AND(ISNUMBER(O706),O706-P706&gt;=Q706),O706-P706,Q706)</f>
        <v>184.84</v>
      </c>
      <c r="S706" s="3" t="n">
        <f aca="false">IF(ISNUMBER(O706),R706/O706-1,"")</f>
        <v>-0.0053809728798967</v>
      </c>
      <c r="T706" s="13" t="n">
        <f aca="false">VLOOKUP(R706,Parámetros!$A$13:$C$16,3,TRUE())</f>
        <v>37</v>
      </c>
      <c r="U706" s="13" t="n">
        <f aca="false">IF(R706&gt;=Parámetros!$B$7,I706,0)</f>
        <v>0</v>
      </c>
      <c r="V706" s="13" t="n">
        <f aca="false">R706*(1-G706)-T706-U706</f>
        <v>121.9624</v>
      </c>
      <c r="W706" s="13" t="n">
        <f aca="false">V706-F706</f>
        <v>78.4524</v>
      </c>
      <c r="X706" s="2" t="s">
        <v>13625</v>
      </c>
      <c r="Y706" s="2"/>
      <c r="Z706" s="13" t="n">
        <v>59</v>
      </c>
      <c r="AA706" s="2" t="s">
        <v>13504</v>
      </c>
    </row>
    <row r="707" customFormat="false" ht="15" hidden="false" customHeight="false" outlineLevel="0" collapsed="false">
      <c r="A707" s="8" t="s">
        <v>8575</v>
      </c>
      <c r="B707" s="10" t="str">
        <f aca="false">'Layout Mercado Libre'!C707</f>
        <v>Dafloxen F Naproxeno/Paracetamol 275/300 mg 16 Tabletas</v>
      </c>
      <c r="C707" s="10" t="str">
        <f aca="false">IFERROR(LEFT('Layout Mercado Libre'!E707,FIND(" &gt; ",'Layout Mercado Libre'!E707)-1),"")</f>
        <v>Salud y Equipamiento Médico</v>
      </c>
      <c r="D707" s="12" t="n">
        <v>128.52</v>
      </c>
      <c r="E707" s="13" t="n">
        <f aca="false">Parámetros!$B$5</f>
        <v>4</v>
      </c>
      <c r="F707" s="13" t="n">
        <f aca="false">D707+E707</f>
        <v>132.52</v>
      </c>
      <c r="G707" s="3" t="n">
        <f aca="false">IF(C707="",Parámetros!$B$9,IFERROR(VLOOKUP(C707,Parámetros!$A$20:$B$23,2,FALSE()),Parámetros!$B$9))</f>
        <v>0.14</v>
      </c>
      <c r="H707" s="14" t="n">
        <v>0.16</v>
      </c>
      <c r="I707" s="12" t="n">
        <v>75</v>
      </c>
      <c r="J707" s="13" t="n">
        <f aca="false">ROUNDUP((F707+Parámetros!$C$13)/(1-G707),0)</f>
        <v>184</v>
      </c>
      <c r="K707" s="13" t="n">
        <f aca="false">ROUNDUP((F707+Parámetros!$C$14)/(1-G707),0)</f>
        <v>189</v>
      </c>
      <c r="L707" s="13" t="n">
        <f aca="false">ROUNDUP((F707+Parámetros!$C$15)/(1-G707),0)</f>
        <v>198</v>
      </c>
      <c r="M707" s="13" t="n">
        <f aca="false">MAX(ROUNDUP((F707+I707)/(1-G707),0),Parámetros!$B$7)</f>
        <v>299</v>
      </c>
      <c r="N707" s="12" t="n">
        <v>275.16</v>
      </c>
      <c r="O707" s="12" t="n">
        <v>230</v>
      </c>
      <c r="P707" s="13" t="n">
        <f aca="false">Parámetros!$B$6</f>
        <v>1</v>
      </c>
      <c r="Q707" s="13" t="n">
        <f aca="false">IF(AND(ISNUMBER(O707),O707-P707&gt;=Parámetros!$B$7),M707,IF(J707&lt;Parámetros!$B$13,J707,IF(K707&lt;Parámetros!$B$14,K707,IF(L707&lt;Parámetros!$B$15,L707,M707))))</f>
        <v>198</v>
      </c>
      <c r="R707" s="13" t="n">
        <f aca="false">IF(AND(ISNUMBER(O707),O707-P707&gt;=Q707),O707-P707,Q707)</f>
        <v>229</v>
      </c>
      <c r="S707" s="3" t="n">
        <f aca="false">IF(ISNUMBER(O707),R707/O707-1,"")</f>
        <v>-0.0043478260869565</v>
      </c>
      <c r="T707" s="13" t="n">
        <f aca="false">VLOOKUP(R707,Parámetros!$A$13:$C$16,3,TRUE())</f>
        <v>37</v>
      </c>
      <c r="U707" s="13" t="n">
        <f aca="false">IF(R707&gt;=Parámetros!$B$7,I707,0)</f>
        <v>0</v>
      </c>
      <c r="V707" s="13" t="n">
        <f aca="false">R707*(1-G707)-T707-U707</f>
        <v>159.94</v>
      </c>
      <c r="W707" s="13" t="n">
        <f aca="false">V707-F707</f>
        <v>27.42</v>
      </c>
      <c r="X707" s="2" t="s">
        <v>13751</v>
      </c>
      <c r="Y707" s="2"/>
      <c r="Z707" s="13" t="n">
        <v>149</v>
      </c>
      <c r="AA707" s="2" t="s">
        <v>13719</v>
      </c>
    </row>
    <row r="708" customFormat="false" ht="15" hidden="false" customHeight="false" outlineLevel="0" collapsed="false">
      <c r="A708" s="8" t="s">
        <v>8589</v>
      </c>
      <c r="B708" s="10" t="str">
        <f aca="false">'Layout Mercado Libre'!C708</f>
        <v>Canesten Clotrimazol Crema 1% 30 g</v>
      </c>
      <c r="C708" s="10" t="str">
        <f aca="false">IFERROR(LEFT('Layout Mercado Libre'!E708,FIND(" &gt; ",'Layout Mercado Libre'!E708)-1),"")</f>
        <v>Salud y Equipamiento Médico</v>
      </c>
      <c r="D708" s="12" t="n">
        <v>83.95</v>
      </c>
      <c r="E708" s="13" t="n">
        <f aca="false">Parámetros!$B$5</f>
        <v>4</v>
      </c>
      <c r="F708" s="13" t="n">
        <f aca="false">D708+E708</f>
        <v>87.95</v>
      </c>
      <c r="G708" s="3" t="n">
        <f aca="false">IF(C708="",Parámetros!$B$9,IFERROR(VLOOKUP(C708,Parámetros!$A$20:$B$23,2,FALSE()),Parámetros!$B$9))</f>
        <v>0.14</v>
      </c>
      <c r="H708" s="14" t="n">
        <v>0.08</v>
      </c>
      <c r="I708" s="12" t="n">
        <v>75</v>
      </c>
      <c r="J708" s="13" t="n">
        <f aca="false">ROUNDUP((F708+Parámetros!$C$13)/(1-G708),0)</f>
        <v>132</v>
      </c>
      <c r="K708" s="13" t="n">
        <f aca="false">ROUNDUP((F708+Parámetros!$C$14)/(1-G708),0)</f>
        <v>138</v>
      </c>
      <c r="L708" s="13" t="n">
        <f aca="false">ROUNDUP((F708+Parámetros!$C$15)/(1-G708),0)</f>
        <v>146</v>
      </c>
      <c r="M708" s="13" t="n">
        <f aca="false">MAX(ROUNDUP((F708+I708)/(1-G708),0),Parámetros!$B$7)</f>
        <v>299</v>
      </c>
      <c r="N708" s="12" t="n">
        <v>146.73</v>
      </c>
      <c r="O708" s="12" t="n">
        <v>90.88</v>
      </c>
      <c r="P708" s="13" t="n">
        <f aca="false">Parámetros!$B$6</f>
        <v>1</v>
      </c>
      <c r="Q708" s="13" t="n">
        <f aca="false">IF(AND(ISNUMBER(O708),O708-P708&gt;=Parámetros!$B$7),M708,IF(J708&lt;Parámetros!$B$13,J708,IF(K708&lt;Parámetros!$B$14,K708,IF(L708&lt;Parámetros!$B$15,L708,M708))))</f>
        <v>138</v>
      </c>
      <c r="R708" s="13" t="n">
        <f aca="false">IF(AND(ISNUMBER(O708),O708-P708&gt;=Q708),O708-P708,Q708)</f>
        <v>138</v>
      </c>
      <c r="S708" s="3" t="n">
        <f aca="false">IF(ISNUMBER(O708),R708/O708-1,"")</f>
        <v>0.518485915492958</v>
      </c>
      <c r="T708" s="13" t="n">
        <f aca="false">VLOOKUP(R708,Parámetros!$A$13:$C$16,3,TRUE())</f>
        <v>30</v>
      </c>
      <c r="U708" s="13" t="n">
        <f aca="false">IF(R708&gt;=Parámetros!$B$7,I708,0)</f>
        <v>0</v>
      </c>
      <c r="V708" s="13" t="n">
        <f aca="false">R708*(1-G708)-T708-U708</f>
        <v>88.68</v>
      </c>
      <c r="W708" s="13" t="n">
        <f aca="false">V708-F708</f>
        <v>0.72999999999999</v>
      </c>
      <c r="X708" s="2" t="s">
        <v>13582</v>
      </c>
      <c r="Y708" s="2"/>
      <c r="Z708" s="13" t="n">
        <v>99</v>
      </c>
      <c r="AA708" s="2" t="s">
        <v>13512</v>
      </c>
    </row>
    <row r="709" customFormat="false" ht="15" hidden="false" customHeight="false" outlineLevel="0" collapsed="false">
      <c r="A709" s="8" t="s">
        <v>8600</v>
      </c>
      <c r="B709" s="10" t="str">
        <f aca="false">'Layout Mercado Libre'!C709</f>
        <v>Pasta Lassar Óxido de Zinc Coyoacán 50 g</v>
      </c>
      <c r="C709" s="10" t="str">
        <f aca="false">IFERROR(LEFT('Layout Mercado Libre'!E709,FIND(" &gt; ",'Layout Mercado Libre'!E709)-1),"")</f>
        <v>Salud y Equipamiento Médico</v>
      </c>
      <c r="D709" s="12" t="n">
        <v>20.53</v>
      </c>
      <c r="E709" s="13" t="n">
        <f aca="false">Parámetros!$B$5</f>
        <v>4</v>
      </c>
      <c r="F709" s="13" t="n">
        <f aca="false">D709+E709</f>
        <v>24.53</v>
      </c>
      <c r="G709" s="3" t="n">
        <f aca="false">IF(C709="",Parámetros!$B$9,IFERROR(VLOOKUP(C709,Parámetros!$A$20:$B$23,2,FALSE()),Parámetros!$B$9))</f>
        <v>0.14</v>
      </c>
      <c r="H709" s="14" t="n">
        <v>0.11</v>
      </c>
      <c r="I709" s="12" t="n">
        <v>75</v>
      </c>
      <c r="J709" s="13" t="n">
        <f aca="false">ROUNDUP((F709+Parámetros!$C$13)/(1-G709),0)</f>
        <v>58</v>
      </c>
      <c r="K709" s="13" t="n">
        <f aca="false">ROUNDUP((F709+Parámetros!$C$14)/(1-G709),0)</f>
        <v>64</v>
      </c>
      <c r="L709" s="13" t="n">
        <f aca="false">ROUNDUP((F709+Parámetros!$C$15)/(1-G709),0)</f>
        <v>72</v>
      </c>
      <c r="M709" s="13" t="n">
        <f aca="false">MAX(ROUNDUP((F709+I709)/(1-G709),0),Parámetros!$B$7)</f>
        <v>299</v>
      </c>
      <c r="N709" s="12"/>
      <c r="O709" s="12"/>
      <c r="P709" s="13" t="n">
        <f aca="false">Parámetros!$B$6</f>
        <v>1</v>
      </c>
      <c r="Q709" s="13" t="n">
        <f aca="false">IF(AND(ISNUMBER(O709),O709-P709&gt;=Parámetros!$B$7),M709,IF(J709&lt;Parámetros!$B$13,J709,IF(K709&lt;Parámetros!$B$14,K709,IF(L709&lt;Parámetros!$B$15,L709,M709))))</f>
        <v>58</v>
      </c>
      <c r="R709" s="13" t="n">
        <f aca="false">IF(AND(ISNUMBER(O709),O709-P709&gt;=Q709),O709-P709,Q709)</f>
        <v>58</v>
      </c>
      <c r="S709" s="3" t="str">
        <f aca="false">IF(ISNUMBER(O709),R709/O709-1,"")</f>
        <v/>
      </c>
      <c r="T709" s="13" t="n">
        <f aca="false">VLOOKUP(R709,Parámetros!$A$13:$C$16,3,TRUE())</f>
        <v>25</v>
      </c>
      <c r="U709" s="13" t="n">
        <f aca="false">IF(R709&gt;=Parámetros!$B$7,I709,0)</f>
        <v>0</v>
      </c>
      <c r="V709" s="13" t="n">
        <f aca="false">R709*(1-G709)-T709-U709</f>
        <v>24.88</v>
      </c>
      <c r="W709" s="13" t="n">
        <f aca="false">V709-F709</f>
        <v>0.350000000000001</v>
      </c>
      <c r="X709" s="2" t="s">
        <v>13516</v>
      </c>
      <c r="Y709" s="2"/>
      <c r="Z709" s="13"/>
      <c r="AA709" s="2"/>
    </row>
    <row r="710" customFormat="false" ht="15" hidden="false" customHeight="false" outlineLevel="0" collapsed="false">
      <c r="A710" s="8" t="s">
        <v>8608</v>
      </c>
      <c r="B710" s="10" t="str">
        <f aca="false">'Layout Mercado Libre'!C710</f>
        <v>Dabex Metformina 500 mg 60 Tabletas</v>
      </c>
      <c r="C710" s="10" t="str">
        <f aca="false">IFERROR(LEFT('Layout Mercado Libre'!E710,FIND(" &gt; ",'Layout Mercado Libre'!E710)-1),"")</f>
        <v>Salud y Equipamiento Médico</v>
      </c>
      <c r="D710" s="12" t="n">
        <v>292.69</v>
      </c>
      <c r="E710" s="13" t="n">
        <f aca="false">Parámetros!$B$5</f>
        <v>4</v>
      </c>
      <c r="F710" s="13" t="n">
        <f aca="false">D710+E710</f>
        <v>296.69</v>
      </c>
      <c r="G710" s="3" t="n">
        <f aca="false">IF(C710="",Parámetros!$B$9,IFERROR(VLOOKUP(C710,Parámetros!$A$20:$B$23,2,FALSE()),Parámetros!$B$9))</f>
        <v>0.14</v>
      </c>
      <c r="H710" s="14" t="n">
        <v>0.26</v>
      </c>
      <c r="I710" s="12" t="n">
        <v>75</v>
      </c>
      <c r="J710" s="13" t="n">
        <f aca="false">ROUNDUP((F710+Parámetros!$C$13)/(1-G710),0)</f>
        <v>375</v>
      </c>
      <c r="K710" s="13" t="n">
        <f aca="false">ROUNDUP((F710+Parámetros!$C$14)/(1-G710),0)</f>
        <v>380</v>
      </c>
      <c r="L710" s="13" t="n">
        <f aca="false">ROUNDUP((F710+Parámetros!$C$15)/(1-G710),0)</f>
        <v>389</v>
      </c>
      <c r="M710" s="13" t="n">
        <f aca="false">MAX(ROUNDUP((F710+I710)/(1-G710),0),Parámetros!$B$7)</f>
        <v>433</v>
      </c>
      <c r="N710" s="12" t="n">
        <v>858.81</v>
      </c>
      <c r="O710" s="12" t="n">
        <v>760</v>
      </c>
      <c r="P710" s="13" t="n">
        <f aca="false">Parámetros!$B$6</f>
        <v>1</v>
      </c>
      <c r="Q710" s="13" t="n">
        <f aca="false">IF(AND(ISNUMBER(O710),O710-P710&gt;=Parámetros!$B$7),M710,IF(J710&lt;Parámetros!$B$13,J710,IF(K710&lt;Parámetros!$B$14,K710,IF(L710&lt;Parámetros!$B$15,L710,M710))))</f>
        <v>433</v>
      </c>
      <c r="R710" s="13" t="n">
        <f aca="false">IF(AND(ISNUMBER(O710),O710-P710&gt;=Q710),O710-P710,Q710)</f>
        <v>759</v>
      </c>
      <c r="S710" s="3" t="n">
        <f aca="false">IF(ISNUMBER(O710),R710/O710-1,"")</f>
        <v>-0.00131578947368416</v>
      </c>
      <c r="T710" s="13" t="n">
        <f aca="false">VLOOKUP(R710,Parámetros!$A$13:$C$16,3,TRUE())</f>
        <v>0</v>
      </c>
      <c r="U710" s="13" t="n">
        <f aca="false">IF(R710&gt;=Parámetros!$B$7,I710,0)</f>
        <v>75</v>
      </c>
      <c r="V710" s="13" t="n">
        <f aca="false">R710*(1-G710)-T710-U710</f>
        <v>577.74</v>
      </c>
      <c r="W710" s="13" t="n">
        <f aca="false">V710-F710</f>
        <v>281.05</v>
      </c>
      <c r="X710" s="2" t="s">
        <v>13534</v>
      </c>
      <c r="Y710" s="2"/>
      <c r="Z710" s="13" t="n">
        <v>465</v>
      </c>
      <c r="AA710" s="2" t="s">
        <v>13500</v>
      </c>
    </row>
    <row r="711" customFormat="false" ht="15" hidden="false" customHeight="false" outlineLevel="0" collapsed="false">
      <c r="A711" s="8" t="s">
        <v>8617</v>
      </c>
      <c r="B711" s="10" t="str">
        <f aca="false">'Layout Mercado Libre'!C711</f>
        <v>Toallitas Húmedas Kimbies Durazno y Aloe 90 Piezas</v>
      </c>
      <c r="C711" s="10" t="str">
        <f aca="false">IFERROR(LEFT('Layout Mercado Libre'!E711,FIND(" &gt; ",'Layout Mercado Libre'!E711)-1),"")</f>
        <v>Bebés</v>
      </c>
      <c r="D711" s="12" t="n">
        <v>11.62</v>
      </c>
      <c r="E711" s="13" t="n">
        <f aca="false">Parámetros!$B$5</f>
        <v>4</v>
      </c>
      <c r="F711" s="13" t="n">
        <f aca="false">D711+E711</f>
        <v>15.62</v>
      </c>
      <c r="G711" s="3" t="n">
        <f aca="false">IF(C711="",Parámetros!$B$9,IFERROR(VLOOKUP(C711,Parámetros!$A$20:$B$23,2,FALSE()),Parámetros!$B$9))</f>
        <v>0.15</v>
      </c>
      <c r="H711" s="14" t="n">
        <v>0.64</v>
      </c>
      <c r="I711" s="12" t="n">
        <v>90</v>
      </c>
      <c r="J711" s="13" t="n">
        <f aca="false">ROUNDUP((F711+Parámetros!$C$13)/(1-G711),0)</f>
        <v>48</v>
      </c>
      <c r="K711" s="13" t="n">
        <f aca="false">ROUNDUP((F711+Parámetros!$C$14)/(1-G711),0)</f>
        <v>54</v>
      </c>
      <c r="L711" s="13" t="n">
        <f aca="false">ROUNDUP((F711+Parámetros!$C$15)/(1-G711),0)</f>
        <v>62</v>
      </c>
      <c r="M711" s="13" t="n">
        <f aca="false">MAX(ROUNDUP((F711+I711)/(1-G711),0),Parámetros!$B$7)</f>
        <v>299</v>
      </c>
      <c r="N711" s="12" t="n">
        <v>84.42</v>
      </c>
      <c r="O711" s="12" t="n">
        <v>58</v>
      </c>
      <c r="P711" s="13" t="n">
        <f aca="false">Parámetros!$B$6</f>
        <v>1</v>
      </c>
      <c r="Q711" s="13" t="n">
        <f aca="false">IF(AND(ISNUMBER(O711),O711-P711&gt;=Parámetros!$B$7),M711,IF(J711&lt;Parámetros!$B$13,J711,IF(K711&lt;Parámetros!$B$14,K711,IF(L711&lt;Parámetros!$B$15,L711,M711))))</f>
        <v>48</v>
      </c>
      <c r="R711" s="13" t="n">
        <f aca="false">IF(AND(ISNUMBER(O711),O711-P711&gt;=Q711),O711-P711,Q711)</f>
        <v>57</v>
      </c>
      <c r="S711" s="3" t="n">
        <f aca="false">IF(ISNUMBER(O711),R711/O711-1,"")</f>
        <v>-0.0172413793103449</v>
      </c>
      <c r="T711" s="13" t="n">
        <f aca="false">VLOOKUP(R711,Parámetros!$A$13:$C$16,3,TRUE())</f>
        <v>25</v>
      </c>
      <c r="U711" s="13" t="n">
        <f aca="false">IF(R711&gt;=Parámetros!$B$7,I711,0)</f>
        <v>0</v>
      </c>
      <c r="V711" s="13" t="n">
        <f aca="false">R711*(1-G711)-T711-U711</f>
        <v>23.45</v>
      </c>
      <c r="W711" s="13" t="n">
        <f aca="false">V711-F711</f>
        <v>7.83</v>
      </c>
      <c r="X711" s="2" t="s">
        <v>13712</v>
      </c>
      <c r="Y711" s="2"/>
      <c r="Z711" s="13"/>
      <c r="AA711" s="2"/>
    </row>
    <row r="712" customFormat="false" ht="15" hidden="false" customHeight="false" outlineLevel="0" collapsed="false">
      <c r="A712" s="8" t="s">
        <v>8627</v>
      </c>
      <c r="B712" s="10" t="str">
        <f aca="false">'Layout Mercado Libre'!C712</f>
        <v>Contumax Macrogol 3350 255 g 15 Sobres de 17 g</v>
      </c>
      <c r="C712" s="10" t="str">
        <f aca="false">IFERROR(LEFT('Layout Mercado Libre'!E712,FIND(" &gt; ",'Layout Mercado Libre'!E712)-1),"")</f>
        <v>Salud y Equipamiento Médico</v>
      </c>
      <c r="D712" s="12" t="n">
        <v>347.99</v>
      </c>
      <c r="E712" s="13" t="n">
        <f aca="false">Parámetros!$B$5</f>
        <v>4</v>
      </c>
      <c r="F712" s="13" t="n">
        <f aca="false">D712+E712</f>
        <v>351.99</v>
      </c>
      <c r="G712" s="3" t="n">
        <f aca="false">IF(C712="",Parámetros!$B$9,IFERROR(VLOOKUP(C712,Parámetros!$A$20:$B$23,2,FALSE()),Parámetros!$B$9))</f>
        <v>0.14</v>
      </c>
      <c r="H712" s="14" t="n">
        <v>0.34</v>
      </c>
      <c r="I712" s="12" t="n">
        <v>75</v>
      </c>
      <c r="J712" s="13" t="n">
        <f aca="false">ROUNDUP((F712+Parámetros!$C$13)/(1-G712),0)</f>
        <v>439</v>
      </c>
      <c r="K712" s="13" t="n">
        <f aca="false">ROUNDUP((F712+Parámetros!$C$14)/(1-G712),0)</f>
        <v>445</v>
      </c>
      <c r="L712" s="13" t="n">
        <f aca="false">ROUNDUP((F712+Parámetros!$C$15)/(1-G712),0)</f>
        <v>453</v>
      </c>
      <c r="M712" s="13" t="n">
        <f aca="false">MAX(ROUNDUP((F712+I712)/(1-G712),0),Parámetros!$B$7)</f>
        <v>497</v>
      </c>
      <c r="N712" s="12" t="n">
        <v>851.88</v>
      </c>
      <c r="O712" s="12" t="n">
        <v>576.18</v>
      </c>
      <c r="P712" s="13" t="n">
        <f aca="false">Parámetros!$B$6</f>
        <v>1</v>
      </c>
      <c r="Q712" s="13" t="n">
        <f aca="false">IF(AND(ISNUMBER(O712),O712-P712&gt;=Parámetros!$B$7),M712,IF(J712&lt;Parámetros!$B$13,J712,IF(K712&lt;Parámetros!$B$14,K712,IF(L712&lt;Parámetros!$B$15,L712,M712))))</f>
        <v>497</v>
      </c>
      <c r="R712" s="13" t="n">
        <f aca="false">IF(AND(ISNUMBER(O712),O712-P712&gt;=Q712),O712-P712,Q712)</f>
        <v>575.18</v>
      </c>
      <c r="S712" s="3" t="n">
        <f aca="false">IF(ISNUMBER(O712),R712/O712-1,"")</f>
        <v>-0.00173556874587799</v>
      </c>
      <c r="T712" s="13" t="n">
        <f aca="false">VLOOKUP(R712,Parámetros!$A$13:$C$16,3,TRUE())</f>
        <v>0</v>
      </c>
      <c r="U712" s="13" t="n">
        <f aca="false">IF(R712&gt;=Parámetros!$B$7,I712,0)</f>
        <v>75</v>
      </c>
      <c r="V712" s="13" t="n">
        <f aca="false">R712*(1-G712)-T712-U712</f>
        <v>419.6548</v>
      </c>
      <c r="W712" s="13" t="n">
        <f aca="false">V712-F712</f>
        <v>67.6648</v>
      </c>
      <c r="X712" s="2" t="s">
        <v>13752</v>
      </c>
      <c r="Y712" s="2"/>
      <c r="Z712" s="13" t="n">
        <v>429</v>
      </c>
      <c r="AA712" s="2" t="s">
        <v>13523</v>
      </c>
    </row>
    <row r="713" customFormat="false" ht="15" hidden="false" customHeight="false" outlineLevel="0" collapsed="false">
      <c r="A713" s="8" t="s">
        <v>8640</v>
      </c>
      <c r="B713" s="10" t="str">
        <f aca="false">'Layout Mercado Libre'!C713</f>
        <v>Keflex Cefalexina 500 mg 21 Tabletas</v>
      </c>
      <c r="C713" s="10" t="str">
        <f aca="false">IFERROR(LEFT('Layout Mercado Libre'!E713,FIND(" &gt; ",'Layout Mercado Libre'!E713)-1),"")</f>
        <v>Salud y Equipamiento Médico</v>
      </c>
      <c r="D713" s="12" t="n">
        <v>814.55</v>
      </c>
      <c r="E713" s="13" t="n">
        <f aca="false">Parámetros!$B$5</f>
        <v>4</v>
      </c>
      <c r="F713" s="13" t="n">
        <f aca="false">D713+E713</f>
        <v>818.55</v>
      </c>
      <c r="G713" s="3" t="n">
        <f aca="false">IF(C713="",Parámetros!$B$9,IFERROR(VLOOKUP(C713,Parámetros!$A$20:$B$23,2,FALSE()),Parámetros!$B$9))</f>
        <v>0.14</v>
      </c>
      <c r="H713" s="14" t="n">
        <v>0.17</v>
      </c>
      <c r="I713" s="12" t="n">
        <v>75</v>
      </c>
      <c r="J713" s="13" t="n">
        <f aca="false">ROUNDUP((F713+Parámetros!$C$13)/(1-G713),0)</f>
        <v>981</v>
      </c>
      <c r="K713" s="13" t="n">
        <f aca="false">ROUNDUP((F713+Parámetros!$C$14)/(1-G713),0)</f>
        <v>987</v>
      </c>
      <c r="L713" s="13" t="n">
        <f aca="false">ROUNDUP((F713+Parámetros!$C$15)/(1-G713),0)</f>
        <v>995</v>
      </c>
      <c r="M713" s="13" t="n">
        <f aca="false">MAX(ROUNDUP((F713+I713)/(1-G713),0),Parámetros!$B$7)</f>
        <v>1040</v>
      </c>
      <c r="N713" s="12" t="n">
        <v>1460.25</v>
      </c>
      <c r="O713" s="12" t="n">
        <v>1600</v>
      </c>
      <c r="P713" s="13" t="n">
        <f aca="false">Parámetros!$B$6</f>
        <v>1</v>
      </c>
      <c r="Q713" s="13" t="n">
        <f aca="false">IF(AND(ISNUMBER(O713),O713-P713&gt;=Parámetros!$B$7),M713,IF(J713&lt;Parámetros!$B$13,J713,IF(K713&lt;Parámetros!$B$14,K713,IF(L713&lt;Parámetros!$B$15,L713,M713))))</f>
        <v>1040</v>
      </c>
      <c r="R713" s="13" t="n">
        <f aca="false">IF(AND(ISNUMBER(O713),O713-P713&gt;=Q713),O713-P713,Q713)</f>
        <v>1599</v>
      </c>
      <c r="S713" s="3" t="n">
        <f aca="false">IF(ISNUMBER(O713),R713/O713-1,"")</f>
        <v>-0.000624999999999987</v>
      </c>
      <c r="T713" s="13" t="n">
        <f aca="false">VLOOKUP(R713,Parámetros!$A$13:$C$16,3,TRUE())</f>
        <v>0</v>
      </c>
      <c r="U713" s="13" t="n">
        <f aca="false">IF(R713&gt;=Parámetros!$B$7,I713,0)</f>
        <v>75</v>
      </c>
      <c r="V713" s="13" t="n">
        <f aca="false">R713*(1-G713)-T713-U713</f>
        <v>1300.14</v>
      </c>
      <c r="W713" s="13" t="n">
        <f aca="false">V713-F713</f>
        <v>481.59</v>
      </c>
      <c r="X713" s="2" t="s">
        <v>13700</v>
      </c>
      <c r="Y713" s="2"/>
      <c r="Z713" s="13" t="n">
        <v>1317</v>
      </c>
      <c r="AA713" s="2" t="s">
        <v>13552</v>
      </c>
    </row>
    <row r="714" customFormat="false" ht="15" hidden="false" customHeight="false" outlineLevel="0" collapsed="false">
      <c r="A714" s="8" t="s">
        <v>8650</v>
      </c>
      <c r="B714" s="10" t="str">
        <f aca="false">'Layout Mercado Libre'!C714</f>
        <v>Crema Corporal Nivea Body Milk Nutritiva 400 ml + 100 ml</v>
      </c>
      <c r="C714" s="10" t="str">
        <f aca="false">IFERROR(LEFT('Layout Mercado Libre'!E714,FIND(" &gt; ",'Layout Mercado Libre'!E714)-1),"")</f>
        <v>Belleza y Cuidado Personal</v>
      </c>
      <c r="D714" s="12" t="n">
        <v>77.45</v>
      </c>
      <c r="E714" s="13" t="n">
        <f aca="false">Parámetros!$B$5</f>
        <v>4</v>
      </c>
      <c r="F714" s="13" t="n">
        <f aca="false">D714+E714</f>
        <v>81.45</v>
      </c>
      <c r="G714" s="3" t="n">
        <f aca="false">IF(C714="",Parámetros!$B$9,IFERROR(VLOOKUP(C714,Parámetros!$A$20:$B$23,2,FALSE()),Parámetros!$B$9))</f>
        <v>0.14</v>
      </c>
      <c r="H714" s="14" t="n">
        <v>0.65</v>
      </c>
      <c r="I714" s="12" t="n">
        <v>90</v>
      </c>
      <c r="J714" s="13" t="n">
        <f aca="false">ROUNDUP((F714+Parámetros!$C$13)/(1-G714),0)</f>
        <v>124</v>
      </c>
      <c r="K714" s="13" t="n">
        <f aca="false">ROUNDUP((F714+Parámetros!$C$14)/(1-G714),0)</f>
        <v>130</v>
      </c>
      <c r="L714" s="13" t="n">
        <f aca="false">ROUNDUP((F714+Parámetros!$C$15)/(1-G714),0)</f>
        <v>138</v>
      </c>
      <c r="M714" s="13" t="n">
        <f aca="false">MAX(ROUNDUP((F714+I714)/(1-G714),0),Parámetros!$B$7)</f>
        <v>299</v>
      </c>
      <c r="N714" s="12"/>
      <c r="O714" s="12"/>
      <c r="P714" s="13" t="n">
        <f aca="false">Parámetros!$B$6</f>
        <v>1</v>
      </c>
      <c r="Q714" s="13" t="n">
        <f aca="false">IF(AND(ISNUMBER(O714),O714-P714&gt;=Parámetros!$B$7),M714,IF(J714&lt;Parámetros!$B$13,J714,IF(K714&lt;Parámetros!$B$14,K714,IF(L714&lt;Parámetros!$B$15,L714,M714))))</f>
        <v>130</v>
      </c>
      <c r="R714" s="13" t="n">
        <f aca="false">IF(AND(ISNUMBER(O714),O714-P714&gt;=Q714),O714-P714,Q714)</f>
        <v>130</v>
      </c>
      <c r="S714" s="3" t="str">
        <f aca="false">IF(ISNUMBER(O714),R714/O714-1,"")</f>
        <v/>
      </c>
      <c r="T714" s="13" t="n">
        <f aca="false">VLOOKUP(R714,Parámetros!$A$13:$C$16,3,TRUE())</f>
        <v>30</v>
      </c>
      <c r="U714" s="13" t="n">
        <f aca="false">IF(R714&gt;=Parámetros!$B$7,I714,0)</f>
        <v>0</v>
      </c>
      <c r="V714" s="13" t="n">
        <f aca="false">R714*(1-G714)-T714-U714</f>
        <v>81.8</v>
      </c>
      <c r="W714" s="13" t="n">
        <f aca="false">V714-F714</f>
        <v>0.349999999999994</v>
      </c>
      <c r="X714" s="2" t="s">
        <v>13691</v>
      </c>
      <c r="Y714" s="2"/>
      <c r="Z714" s="13"/>
      <c r="AA714" s="2"/>
    </row>
    <row r="715" customFormat="false" ht="15" hidden="false" customHeight="false" outlineLevel="0" collapsed="false">
      <c r="A715" s="8" t="s">
        <v>8662</v>
      </c>
      <c r="B715" s="10" t="str">
        <f aca="false">'Layout Mercado Libre'!C715</f>
        <v>Crema Facial Pond's Clarant B3 Piel Normal a Seca 400 g</v>
      </c>
      <c r="C715" s="10" t="str">
        <f aca="false">IFERROR(LEFT('Layout Mercado Libre'!E715,FIND(" &gt; ",'Layout Mercado Libre'!E715)-1),"")</f>
        <v>Belleza y Cuidado Personal</v>
      </c>
      <c r="D715" s="12" t="n">
        <v>127.28</v>
      </c>
      <c r="E715" s="13" t="n">
        <f aca="false">Parámetros!$B$5</f>
        <v>4</v>
      </c>
      <c r="F715" s="13" t="n">
        <f aca="false">D715+E715</f>
        <v>131.28</v>
      </c>
      <c r="G715" s="3" t="n">
        <f aca="false">IF(C715="",Parámetros!$B$9,IFERROR(VLOOKUP(C715,Parámetros!$A$20:$B$23,2,FALSE()),Parámetros!$B$9))</f>
        <v>0.14</v>
      </c>
      <c r="H715" s="14" t="n">
        <v>0.51</v>
      </c>
      <c r="I715" s="12" t="n">
        <v>90</v>
      </c>
      <c r="J715" s="13" t="n">
        <f aca="false">ROUNDUP((F715+Parámetros!$C$13)/(1-G715),0)</f>
        <v>182</v>
      </c>
      <c r="K715" s="13" t="n">
        <f aca="false">ROUNDUP((F715+Parámetros!$C$14)/(1-G715),0)</f>
        <v>188</v>
      </c>
      <c r="L715" s="13" t="n">
        <f aca="false">ROUNDUP((F715+Parámetros!$C$15)/(1-G715),0)</f>
        <v>196</v>
      </c>
      <c r="M715" s="13" t="n">
        <f aca="false">MAX(ROUNDUP((F715+I715)/(1-G715),0),Parámetros!$B$7)</f>
        <v>299</v>
      </c>
      <c r="N715" s="12" t="n">
        <v>289.51</v>
      </c>
      <c r="O715" s="12" t="n">
        <v>172</v>
      </c>
      <c r="P715" s="13" t="n">
        <f aca="false">Parámetros!$B$6</f>
        <v>1</v>
      </c>
      <c r="Q715" s="13" t="n">
        <f aca="false">IF(AND(ISNUMBER(O715),O715-P715&gt;=Parámetros!$B$7),M715,IF(J715&lt;Parámetros!$B$13,J715,IF(K715&lt;Parámetros!$B$14,K715,IF(L715&lt;Parámetros!$B$15,L715,M715))))</f>
        <v>196</v>
      </c>
      <c r="R715" s="13" t="n">
        <f aca="false">IF(AND(ISNUMBER(O715),O715-P715&gt;=Q715),O715-P715,Q715)</f>
        <v>196</v>
      </c>
      <c r="S715" s="3" t="n">
        <f aca="false">IF(ISNUMBER(O715),R715/O715-1,"")</f>
        <v>0.13953488372093</v>
      </c>
      <c r="T715" s="13" t="n">
        <f aca="false">VLOOKUP(R715,Parámetros!$A$13:$C$16,3,TRUE())</f>
        <v>37</v>
      </c>
      <c r="U715" s="13" t="n">
        <f aca="false">IF(R715&gt;=Parámetros!$B$7,I715,0)</f>
        <v>0</v>
      </c>
      <c r="V715" s="13" t="n">
        <f aca="false">R715*(1-G715)-T715-U715</f>
        <v>131.56</v>
      </c>
      <c r="W715" s="13" t="n">
        <f aca="false">V715-F715</f>
        <v>0.280000000000001</v>
      </c>
      <c r="X715" s="2" t="s">
        <v>13505</v>
      </c>
      <c r="Y715" s="2"/>
      <c r="Z715" s="13" t="n">
        <v>159</v>
      </c>
      <c r="AA715" s="2" t="s">
        <v>13552</v>
      </c>
    </row>
    <row r="716" customFormat="false" ht="15" hidden="false" customHeight="false" outlineLevel="0" collapsed="false">
      <c r="A716" s="8" t="s">
        <v>8671</v>
      </c>
      <c r="B716" s="10" t="str">
        <f aca="false">'Layout Mercado Libre'!C716</f>
        <v>Shampoo Medicasp Anticaspa Ketoconazol 1% 130 ml Duopack</v>
      </c>
      <c r="C716" s="10" t="str">
        <f aca="false">IFERROR(LEFT('Layout Mercado Libre'!E716,FIND(" &gt; ",'Layout Mercado Libre'!E716)-1),"")</f>
        <v>Salud y Equipamiento Médico</v>
      </c>
      <c r="D716" s="12" t="n">
        <v>168.66</v>
      </c>
      <c r="E716" s="13" t="n">
        <f aca="false">Parámetros!$B$5</f>
        <v>4</v>
      </c>
      <c r="F716" s="13" t="n">
        <f aca="false">D716+E716</f>
        <v>172.66</v>
      </c>
      <c r="G716" s="3" t="n">
        <f aca="false">IF(C716="",Parámetros!$B$9,IFERROR(VLOOKUP(C716,Parámetros!$A$20:$B$23,2,FALSE()),Parámetros!$B$9))</f>
        <v>0.14</v>
      </c>
      <c r="H716" s="14" t="n">
        <v>0.36</v>
      </c>
      <c r="I716" s="12" t="n">
        <v>75</v>
      </c>
      <c r="J716" s="13" t="n">
        <f aca="false">ROUNDUP((F716+Parámetros!$C$13)/(1-G716),0)</f>
        <v>230</v>
      </c>
      <c r="K716" s="13" t="n">
        <f aca="false">ROUNDUP((F716+Parámetros!$C$14)/(1-G716),0)</f>
        <v>236</v>
      </c>
      <c r="L716" s="13" t="n">
        <f aca="false">ROUNDUP((F716+Parámetros!$C$15)/(1-G716),0)</f>
        <v>244</v>
      </c>
      <c r="M716" s="13" t="n">
        <f aca="false">MAX(ROUNDUP((F716+I716)/(1-G716),0),Parámetros!$B$7)</f>
        <v>299</v>
      </c>
      <c r="N716" s="12" t="n">
        <v>305.5</v>
      </c>
      <c r="O716" s="12" t="n">
        <v>249</v>
      </c>
      <c r="P716" s="13" t="n">
        <f aca="false">Parámetros!$B$6</f>
        <v>1</v>
      </c>
      <c r="Q716" s="13" t="n">
        <f aca="false">IF(AND(ISNUMBER(O716),O716-P716&gt;=Parámetros!$B$7),M716,IF(J716&lt;Parámetros!$B$13,J716,IF(K716&lt;Parámetros!$B$14,K716,IF(L716&lt;Parámetros!$B$15,L716,M716))))</f>
        <v>244</v>
      </c>
      <c r="R716" s="13" t="n">
        <f aca="false">IF(AND(ISNUMBER(O716),O716-P716&gt;=Q716),O716-P716,Q716)</f>
        <v>248</v>
      </c>
      <c r="S716" s="3" t="n">
        <f aca="false">IF(ISNUMBER(O716),R716/O716-1,"")</f>
        <v>-0.00401606425702816</v>
      </c>
      <c r="T716" s="13" t="n">
        <f aca="false">VLOOKUP(R716,Parámetros!$A$13:$C$16,3,TRUE())</f>
        <v>37</v>
      </c>
      <c r="U716" s="13" t="n">
        <f aca="false">IF(R716&gt;=Parámetros!$B$7,I716,0)</f>
        <v>0</v>
      </c>
      <c r="V716" s="13" t="n">
        <f aca="false">R716*(1-G716)-T716-U716</f>
        <v>176.28</v>
      </c>
      <c r="W716" s="13" t="n">
        <f aca="false">V716-F716</f>
        <v>3.62</v>
      </c>
      <c r="X716" s="2" t="s">
        <v>13753</v>
      </c>
      <c r="Y716" s="2"/>
      <c r="Z716" s="13" t="n">
        <v>271.5</v>
      </c>
      <c r="AA716" s="2" t="s">
        <v>13523</v>
      </c>
    </row>
    <row r="717" customFormat="false" ht="15" hidden="false" customHeight="false" outlineLevel="0" collapsed="false">
      <c r="A717" s="8" t="s">
        <v>8687</v>
      </c>
      <c r="B717" s="10" t="str">
        <f aca="false">'Layout Mercado Libre'!C717</f>
        <v>Pilas Alcalinas Duracell AAA 1.5 V 5 Piezas</v>
      </c>
      <c r="C717" s="10" t="str">
        <f aca="false">IFERROR(LEFT('Layout Mercado Libre'!E717,FIND(" &gt; ",'Layout Mercado Libre'!E717)-1),"")</f>
        <v>Electrónica, Audio y Video</v>
      </c>
      <c r="D717" s="12" t="n">
        <v>101.38</v>
      </c>
      <c r="E717" s="13" t="n">
        <f aca="false">Parámetros!$B$5</f>
        <v>4</v>
      </c>
      <c r="F717" s="13" t="n">
        <f aca="false">D717+E717</f>
        <v>105.38</v>
      </c>
      <c r="G717" s="3" t="n">
        <f aca="false">IF(C717="",Parámetros!$B$9,IFERROR(VLOOKUP(C717,Parámetros!$A$20:$B$23,2,FALSE()),Parámetros!$B$9))</f>
        <v>0.16</v>
      </c>
      <c r="H717" s="14" t="n">
        <v>0.18</v>
      </c>
      <c r="I717" s="12" t="n">
        <v>75</v>
      </c>
      <c r="J717" s="13" t="n">
        <f aca="false">ROUNDUP((F717+Parámetros!$C$13)/(1-G717),0)</f>
        <v>156</v>
      </c>
      <c r="K717" s="13" t="n">
        <f aca="false">ROUNDUP((F717+Parámetros!$C$14)/(1-G717),0)</f>
        <v>162</v>
      </c>
      <c r="L717" s="13" t="n">
        <f aca="false">ROUNDUP((F717+Parámetros!$C$15)/(1-G717),0)</f>
        <v>170</v>
      </c>
      <c r="M717" s="13" t="n">
        <f aca="false">MAX(ROUNDUP((F717+I717)/(1-G717),0),Parámetros!$B$7)</f>
        <v>299</v>
      </c>
      <c r="N717" s="12" t="n">
        <v>560.33</v>
      </c>
      <c r="O717" s="12" t="n">
        <v>190</v>
      </c>
      <c r="P717" s="13" t="n">
        <f aca="false">Parámetros!$B$6</f>
        <v>1</v>
      </c>
      <c r="Q717" s="13" t="n">
        <f aca="false">IF(AND(ISNUMBER(O717),O717-P717&gt;=Parámetros!$B$7),M717,IF(J717&lt;Parámetros!$B$13,J717,IF(K717&lt;Parámetros!$B$14,K717,IF(L717&lt;Parámetros!$B$15,L717,M717))))</f>
        <v>170</v>
      </c>
      <c r="R717" s="13" t="n">
        <f aca="false">IF(AND(ISNUMBER(O717),O717-P717&gt;=Q717),O717-P717,Q717)</f>
        <v>189</v>
      </c>
      <c r="S717" s="3" t="n">
        <f aca="false">IF(ISNUMBER(O717),R717/O717-1,"")</f>
        <v>-0.00526315789473686</v>
      </c>
      <c r="T717" s="13" t="n">
        <f aca="false">VLOOKUP(R717,Parámetros!$A$13:$C$16,3,TRUE())</f>
        <v>37</v>
      </c>
      <c r="U717" s="13" t="n">
        <f aca="false">IF(R717&gt;=Parámetros!$B$7,I717,0)</f>
        <v>0</v>
      </c>
      <c r="V717" s="13" t="n">
        <f aca="false">R717*(1-G717)-T717-U717</f>
        <v>121.76</v>
      </c>
      <c r="W717" s="13" t="n">
        <f aca="false">V717-F717</f>
        <v>16.38</v>
      </c>
      <c r="X717" s="2" t="s">
        <v>13732</v>
      </c>
      <c r="Y717" s="2"/>
      <c r="Z717" s="13"/>
      <c r="AA717" s="2"/>
    </row>
    <row r="718" customFormat="false" ht="15" hidden="false" customHeight="false" outlineLevel="0" collapsed="false">
      <c r="A718" s="8" t="s">
        <v>8697</v>
      </c>
      <c r="B718" s="10" t="str">
        <f aca="false">'Layout Mercado Libre'!C718</f>
        <v>Dimoflax Cleboprida Simeticona 0.5/200 mg 45 Cápsulas</v>
      </c>
      <c r="C718" s="10" t="str">
        <f aca="false">IFERROR(LEFT('Layout Mercado Libre'!E718,FIND(" &gt; ",'Layout Mercado Libre'!E718)-1),"")</f>
        <v>Salud y Equipamiento Médico</v>
      </c>
      <c r="D718" s="12" t="n">
        <v>964.06</v>
      </c>
      <c r="E718" s="13" t="n">
        <f aca="false">Parámetros!$B$5</f>
        <v>4</v>
      </c>
      <c r="F718" s="13" t="n">
        <f aca="false">D718+E718</f>
        <v>968.06</v>
      </c>
      <c r="G718" s="3" t="n">
        <f aca="false">IF(C718="",Parámetros!$B$9,IFERROR(VLOOKUP(C718,Parámetros!$A$20:$B$23,2,FALSE()),Parámetros!$B$9))</f>
        <v>0.14</v>
      </c>
      <c r="H718" s="14" t="n">
        <v>0.22</v>
      </c>
      <c r="I718" s="12" t="n">
        <v>75</v>
      </c>
      <c r="J718" s="13" t="n">
        <f aca="false">ROUNDUP((F718+Parámetros!$C$13)/(1-G718),0)</f>
        <v>1155</v>
      </c>
      <c r="K718" s="13" t="n">
        <f aca="false">ROUNDUP((F718+Parámetros!$C$14)/(1-G718),0)</f>
        <v>1161</v>
      </c>
      <c r="L718" s="13" t="n">
        <f aca="false">ROUNDUP((F718+Parámetros!$C$15)/(1-G718),0)</f>
        <v>1169</v>
      </c>
      <c r="M718" s="13" t="n">
        <f aca="false">MAX(ROUNDUP((F718+I718)/(1-G718),0),Parámetros!$B$7)</f>
        <v>1213</v>
      </c>
      <c r="N718" s="12" t="n">
        <v>1418.76</v>
      </c>
      <c r="O718" s="12" t="n">
        <v>1249.98</v>
      </c>
      <c r="P718" s="13" t="n">
        <f aca="false">Parámetros!$B$6</f>
        <v>1</v>
      </c>
      <c r="Q718" s="13" t="n">
        <f aca="false">IF(AND(ISNUMBER(O718),O718-P718&gt;=Parámetros!$B$7),M718,IF(J718&lt;Parámetros!$B$13,J718,IF(K718&lt;Parámetros!$B$14,K718,IF(L718&lt;Parámetros!$B$15,L718,M718))))</f>
        <v>1213</v>
      </c>
      <c r="R718" s="13" t="n">
        <f aca="false">IF(AND(ISNUMBER(O718),O718-P718&gt;=Q718),O718-P718,Q718)</f>
        <v>1248.98</v>
      </c>
      <c r="S718" s="3" t="n">
        <f aca="false">IF(ISNUMBER(O718),R718/O718-1,"")</f>
        <v>-0.000800012800204808</v>
      </c>
      <c r="T718" s="13" t="n">
        <f aca="false">VLOOKUP(R718,Parámetros!$A$13:$C$16,3,TRUE())</f>
        <v>0</v>
      </c>
      <c r="U718" s="13" t="n">
        <f aca="false">IF(R718&gt;=Parámetros!$B$7,I718,0)</f>
        <v>75</v>
      </c>
      <c r="V718" s="13" t="n">
        <f aca="false">R718*(1-G718)-T718-U718</f>
        <v>999.1228</v>
      </c>
      <c r="W718" s="13" t="n">
        <f aca="false">V718-F718</f>
        <v>31.0628000000002</v>
      </c>
      <c r="X718" s="2" t="s">
        <v>13754</v>
      </c>
      <c r="Y718" s="2"/>
      <c r="Z718" s="13" t="n">
        <v>982</v>
      </c>
      <c r="AA718" s="2" t="s">
        <v>13500</v>
      </c>
    </row>
    <row r="719" customFormat="false" ht="15" hidden="false" customHeight="false" outlineLevel="0" collapsed="false">
      <c r="A719" s="8" t="s">
        <v>8711</v>
      </c>
      <c r="B719" s="10" t="str">
        <f aca="false">'Layout Mercado Libre'!C719</f>
        <v>Desodorante Speed Stick Xtreme Intense Gel 85 g</v>
      </c>
      <c r="C719" s="10" t="str">
        <f aca="false">IFERROR(LEFT('Layout Mercado Libre'!E719,FIND(" &gt; ",'Layout Mercado Libre'!E719)-1),"")</f>
        <v>Belleza y Cuidado Personal</v>
      </c>
      <c r="D719" s="12" t="n">
        <v>48.25</v>
      </c>
      <c r="E719" s="13" t="n">
        <f aca="false">Parámetros!$B$5</f>
        <v>4</v>
      </c>
      <c r="F719" s="13" t="n">
        <f aca="false">D719+E719</f>
        <v>52.25</v>
      </c>
      <c r="G719" s="3" t="n">
        <f aca="false">IF(C719="",Parámetros!$B$9,IFERROR(VLOOKUP(C719,Parámetros!$A$20:$B$23,2,FALSE()),Parámetros!$B$9))</f>
        <v>0.14</v>
      </c>
      <c r="H719" s="14" t="n">
        <v>0.15</v>
      </c>
      <c r="I719" s="12" t="n">
        <v>75</v>
      </c>
      <c r="J719" s="13" t="n">
        <f aca="false">ROUNDUP((F719+Parámetros!$C$13)/(1-G719),0)</f>
        <v>90</v>
      </c>
      <c r="K719" s="13" t="n">
        <f aca="false">ROUNDUP((F719+Parámetros!$C$14)/(1-G719),0)</f>
        <v>96</v>
      </c>
      <c r="L719" s="13" t="n">
        <f aca="false">ROUNDUP((F719+Parámetros!$C$15)/(1-G719),0)</f>
        <v>104</v>
      </c>
      <c r="M719" s="13" t="n">
        <f aca="false">MAX(ROUNDUP((F719+I719)/(1-G719),0),Parámetros!$B$7)</f>
        <v>299</v>
      </c>
      <c r="N719" s="12" t="n">
        <v>119.52</v>
      </c>
      <c r="O719" s="12" t="n">
        <v>52</v>
      </c>
      <c r="P719" s="13" t="n">
        <f aca="false">Parámetros!$B$6</f>
        <v>1</v>
      </c>
      <c r="Q719" s="13" t="n">
        <f aca="false">IF(AND(ISNUMBER(O719),O719-P719&gt;=Parámetros!$B$7),M719,IF(J719&lt;Parámetros!$B$13,J719,IF(K719&lt;Parámetros!$B$14,K719,IF(L719&lt;Parámetros!$B$15,L719,M719))))</f>
        <v>90</v>
      </c>
      <c r="R719" s="13" t="n">
        <f aca="false">IF(AND(ISNUMBER(O719),O719-P719&gt;=Q719),O719-P719,Q719)</f>
        <v>90</v>
      </c>
      <c r="S719" s="3" t="n">
        <f aca="false">IF(ISNUMBER(O719),R719/O719-1,"")</f>
        <v>0.730769230769231</v>
      </c>
      <c r="T719" s="13" t="n">
        <f aca="false">VLOOKUP(R719,Parámetros!$A$13:$C$16,3,TRUE())</f>
        <v>25</v>
      </c>
      <c r="U719" s="13" t="n">
        <f aca="false">IF(R719&gt;=Parámetros!$B$7,I719,0)</f>
        <v>0</v>
      </c>
      <c r="V719" s="13" t="n">
        <f aca="false">R719*(1-G719)-T719-U719</f>
        <v>52.4</v>
      </c>
      <c r="W719" s="13" t="n">
        <f aca="false">V719-F719</f>
        <v>0.150000000000006</v>
      </c>
      <c r="X719" s="2" t="s">
        <v>13611</v>
      </c>
      <c r="Y719" s="2"/>
      <c r="Z719" s="13"/>
      <c r="AA719" s="2"/>
    </row>
    <row r="720" customFormat="false" ht="15" hidden="false" customHeight="false" outlineLevel="0" collapsed="false">
      <c r="A720" s="8" t="s">
        <v>8722</v>
      </c>
      <c r="B720" s="10" t="str">
        <f aca="false">'Layout Mercado Libre'!C720</f>
        <v>Gelubrin 600 mg Ibuprofeno 10 Cápsulas</v>
      </c>
      <c r="C720" s="10" t="str">
        <f aca="false">IFERROR(LEFT('Layout Mercado Libre'!E720,FIND(" &gt; ",'Layout Mercado Libre'!E720)-1),"")</f>
        <v>Salud y Equipamiento Médico</v>
      </c>
      <c r="D720" s="12" t="n">
        <v>20.66</v>
      </c>
      <c r="E720" s="13" t="n">
        <f aca="false">Parámetros!$B$5</f>
        <v>4</v>
      </c>
      <c r="F720" s="13" t="n">
        <f aca="false">D720+E720</f>
        <v>24.66</v>
      </c>
      <c r="G720" s="3" t="n">
        <f aca="false">IF(C720="",Parámetros!$B$9,IFERROR(VLOOKUP(C720,Parámetros!$A$20:$B$23,2,FALSE()),Parámetros!$B$9))</f>
        <v>0.14</v>
      </c>
      <c r="H720" s="14" t="n">
        <v>0.14</v>
      </c>
      <c r="I720" s="12" t="n">
        <v>75</v>
      </c>
      <c r="J720" s="13" t="n">
        <f aca="false">ROUNDUP((F720+Parámetros!$C$13)/(1-G720),0)</f>
        <v>58</v>
      </c>
      <c r="K720" s="13" t="n">
        <f aca="false">ROUNDUP((F720+Parámetros!$C$14)/(1-G720),0)</f>
        <v>64</v>
      </c>
      <c r="L720" s="13" t="n">
        <f aca="false">ROUNDUP((F720+Parámetros!$C$15)/(1-G720),0)</f>
        <v>72</v>
      </c>
      <c r="M720" s="13" t="n">
        <f aca="false">MAX(ROUNDUP((F720+I720)/(1-G720),0),Parámetros!$B$7)</f>
        <v>299</v>
      </c>
      <c r="N720" s="12" t="n">
        <v>84.7</v>
      </c>
      <c r="O720" s="12" t="n">
        <v>60</v>
      </c>
      <c r="P720" s="13" t="n">
        <f aca="false">Parámetros!$B$6</f>
        <v>1</v>
      </c>
      <c r="Q720" s="13" t="n">
        <f aca="false">IF(AND(ISNUMBER(O720),O720-P720&gt;=Parámetros!$B$7),M720,IF(J720&lt;Parámetros!$B$13,J720,IF(K720&lt;Parámetros!$B$14,K720,IF(L720&lt;Parámetros!$B$15,L720,M720))))</f>
        <v>58</v>
      </c>
      <c r="R720" s="13" t="n">
        <f aca="false">IF(AND(ISNUMBER(O720),O720-P720&gt;=Q720),O720-P720,Q720)</f>
        <v>59</v>
      </c>
      <c r="S720" s="3" t="n">
        <f aca="false">IF(ISNUMBER(O720),R720/O720-1,"")</f>
        <v>-0.0166666666666667</v>
      </c>
      <c r="T720" s="13" t="n">
        <f aca="false">VLOOKUP(R720,Parámetros!$A$13:$C$16,3,TRUE())</f>
        <v>25</v>
      </c>
      <c r="U720" s="13" t="n">
        <f aca="false">IF(R720&gt;=Parámetros!$B$7,I720,0)</f>
        <v>0</v>
      </c>
      <c r="V720" s="13" t="n">
        <f aca="false">R720*(1-G720)-T720-U720</f>
        <v>25.74</v>
      </c>
      <c r="W720" s="13" t="n">
        <f aca="false">V720-F720</f>
        <v>1.08</v>
      </c>
      <c r="X720" s="2" t="s">
        <v>13702</v>
      </c>
      <c r="Y720" s="2"/>
      <c r="Z720" s="13" t="n">
        <v>40</v>
      </c>
      <c r="AA720" s="2" t="s">
        <v>13526</v>
      </c>
    </row>
    <row r="721" customFormat="false" ht="15" hidden="false" customHeight="false" outlineLevel="0" collapsed="false">
      <c r="A721" s="8" t="s">
        <v>8735</v>
      </c>
      <c r="B721" s="10" t="str">
        <f aca="false">'Layout Mercado Libre'!C721</f>
        <v>Procto-Glyvenol Tribenósido Lidocaína 5 Supositorios</v>
      </c>
      <c r="C721" s="10" t="str">
        <f aca="false">IFERROR(LEFT('Layout Mercado Libre'!E721,FIND(" &gt; ",'Layout Mercado Libre'!E721)-1),"")</f>
        <v>Salud y Equipamiento Médico</v>
      </c>
      <c r="D721" s="12" t="n">
        <v>214.32</v>
      </c>
      <c r="E721" s="13" t="n">
        <f aca="false">Parámetros!$B$5</f>
        <v>4</v>
      </c>
      <c r="F721" s="13" t="n">
        <f aca="false">D721+E721</f>
        <v>218.32</v>
      </c>
      <c r="G721" s="3" t="n">
        <f aca="false">IF(C721="",Parámetros!$B$9,IFERROR(VLOOKUP(C721,Parámetros!$A$20:$B$23,2,FALSE()),Parámetros!$B$9))</f>
        <v>0.14</v>
      </c>
      <c r="H721" s="14" t="n">
        <v>0.13</v>
      </c>
      <c r="I721" s="12" t="n">
        <v>75</v>
      </c>
      <c r="J721" s="13" t="n">
        <f aca="false">ROUNDUP((F721+Parámetros!$C$13)/(1-G721),0)</f>
        <v>283</v>
      </c>
      <c r="K721" s="13" t="n">
        <f aca="false">ROUNDUP((F721+Parámetros!$C$14)/(1-G721),0)</f>
        <v>289</v>
      </c>
      <c r="L721" s="13" t="n">
        <f aca="false">ROUNDUP((F721+Parámetros!$C$15)/(1-G721),0)</f>
        <v>297</v>
      </c>
      <c r="M721" s="13" t="n">
        <f aca="false">MAX(ROUNDUP((F721+I721)/(1-G721),0),Parámetros!$B$7)</f>
        <v>342</v>
      </c>
      <c r="N721" s="12" t="n">
        <v>373.44</v>
      </c>
      <c r="O721" s="12" t="n">
        <v>201.62</v>
      </c>
      <c r="P721" s="13" t="n">
        <f aca="false">Parámetros!$B$6</f>
        <v>1</v>
      </c>
      <c r="Q721" s="13" t="n">
        <f aca="false">IF(AND(ISNUMBER(O721),O721-P721&gt;=Parámetros!$B$7),M721,IF(J721&lt;Parámetros!$B$13,J721,IF(K721&lt;Parámetros!$B$14,K721,IF(L721&lt;Parámetros!$B$15,L721,M721))))</f>
        <v>297</v>
      </c>
      <c r="R721" s="13" t="n">
        <f aca="false">IF(AND(ISNUMBER(O721),O721-P721&gt;=Q721),O721-P721,Q721)</f>
        <v>297</v>
      </c>
      <c r="S721" s="3" t="n">
        <f aca="false">IF(ISNUMBER(O721),R721/O721-1,"")</f>
        <v>0.47306814800119</v>
      </c>
      <c r="T721" s="13" t="n">
        <f aca="false">VLOOKUP(R721,Parámetros!$A$13:$C$16,3,TRUE())</f>
        <v>37</v>
      </c>
      <c r="U721" s="13" t="n">
        <f aca="false">IF(R721&gt;=Parámetros!$B$7,I721,0)</f>
        <v>0</v>
      </c>
      <c r="V721" s="13" t="n">
        <f aca="false">R721*(1-G721)-T721-U721</f>
        <v>218.42</v>
      </c>
      <c r="W721" s="13" t="n">
        <f aca="false">V721-F721</f>
        <v>0.0999999999999943</v>
      </c>
      <c r="X721" s="2" t="s">
        <v>13755</v>
      </c>
      <c r="Y721" s="2"/>
      <c r="Z721" s="13" t="n">
        <v>189</v>
      </c>
      <c r="AA721" s="2" t="s">
        <v>13500</v>
      </c>
    </row>
    <row r="722" customFormat="false" ht="15" hidden="false" customHeight="false" outlineLevel="0" collapsed="false">
      <c r="A722" s="8" t="s">
        <v>8748</v>
      </c>
      <c r="B722" s="10" t="str">
        <f aca="false">'Layout Mercado Libre'!C722</f>
        <v>Desodorante Speed Stick 24/7 Xtreme Night Gel 85 g</v>
      </c>
      <c r="C722" s="10" t="str">
        <f aca="false">IFERROR(LEFT('Layout Mercado Libre'!E722,FIND(" &gt; ",'Layout Mercado Libre'!E722)-1),"")</f>
        <v>Belleza y Cuidado Personal</v>
      </c>
      <c r="D722" s="12" t="n">
        <v>48.25</v>
      </c>
      <c r="E722" s="13" t="n">
        <f aca="false">Parámetros!$B$5</f>
        <v>4</v>
      </c>
      <c r="F722" s="13" t="n">
        <f aca="false">D722+E722</f>
        <v>52.25</v>
      </c>
      <c r="G722" s="3" t="n">
        <f aca="false">IF(C722="",Parámetros!$B$9,IFERROR(VLOOKUP(C722,Parámetros!$A$20:$B$23,2,FALSE()),Parámetros!$B$9))</f>
        <v>0.14</v>
      </c>
      <c r="H722" s="14" t="n">
        <v>0.15</v>
      </c>
      <c r="I722" s="12" t="n">
        <v>75</v>
      </c>
      <c r="J722" s="13" t="n">
        <f aca="false">ROUNDUP((F722+Parámetros!$C$13)/(1-G722),0)</f>
        <v>90</v>
      </c>
      <c r="K722" s="13" t="n">
        <f aca="false">ROUNDUP((F722+Parámetros!$C$14)/(1-G722),0)</f>
        <v>96</v>
      </c>
      <c r="L722" s="13" t="n">
        <f aca="false">ROUNDUP((F722+Parámetros!$C$15)/(1-G722),0)</f>
        <v>104</v>
      </c>
      <c r="M722" s="13" t="n">
        <f aca="false">MAX(ROUNDUP((F722+I722)/(1-G722),0),Parámetros!$B$7)</f>
        <v>299</v>
      </c>
      <c r="N722" s="12" t="n">
        <v>113.97</v>
      </c>
      <c r="O722" s="12" t="n">
        <v>52</v>
      </c>
      <c r="P722" s="13" t="n">
        <f aca="false">Parámetros!$B$6</f>
        <v>1</v>
      </c>
      <c r="Q722" s="13" t="n">
        <f aca="false">IF(AND(ISNUMBER(O722),O722-P722&gt;=Parámetros!$B$7),M722,IF(J722&lt;Parámetros!$B$13,J722,IF(K722&lt;Parámetros!$B$14,K722,IF(L722&lt;Parámetros!$B$15,L722,M722))))</f>
        <v>90</v>
      </c>
      <c r="R722" s="13" t="n">
        <f aca="false">IF(AND(ISNUMBER(O722),O722-P722&gt;=Q722),O722-P722,Q722)</f>
        <v>90</v>
      </c>
      <c r="S722" s="3" t="n">
        <f aca="false">IF(ISNUMBER(O722),R722/O722-1,"")</f>
        <v>0.730769230769231</v>
      </c>
      <c r="T722" s="13" t="n">
        <f aca="false">VLOOKUP(R722,Parámetros!$A$13:$C$16,3,TRUE())</f>
        <v>25</v>
      </c>
      <c r="U722" s="13" t="n">
        <f aca="false">IF(R722&gt;=Parámetros!$B$7,I722,0)</f>
        <v>0</v>
      </c>
      <c r="V722" s="13" t="n">
        <f aca="false">R722*(1-G722)-T722-U722</f>
        <v>52.4</v>
      </c>
      <c r="W722" s="13" t="n">
        <f aca="false">V722-F722</f>
        <v>0.150000000000006</v>
      </c>
      <c r="X722" s="2" t="s">
        <v>13611</v>
      </c>
      <c r="Y722" s="2"/>
      <c r="Z722" s="13" t="n">
        <v>106</v>
      </c>
      <c r="AA722" s="2" t="s">
        <v>13552</v>
      </c>
    </row>
    <row r="723" customFormat="false" ht="15" hidden="false" customHeight="false" outlineLevel="0" collapsed="false">
      <c r="A723" s="8" t="s">
        <v>8758</v>
      </c>
      <c r="B723" s="10" t="str">
        <f aca="false">'Layout Mercado Libre'!C723</f>
        <v>Dolac Ketorolaco 10 mg 20 Cápsulas de Gel</v>
      </c>
      <c r="C723" s="10" t="str">
        <f aca="false">IFERROR(LEFT('Layout Mercado Libre'!E723,FIND(" &gt; ",'Layout Mercado Libre'!E723)-1),"")</f>
        <v>Salud y Equipamiento Médico</v>
      </c>
      <c r="D723" s="12" t="n">
        <v>146.74</v>
      </c>
      <c r="E723" s="13" t="n">
        <f aca="false">Parámetros!$B$5</f>
        <v>4</v>
      </c>
      <c r="F723" s="13" t="n">
        <f aca="false">D723+E723</f>
        <v>150.74</v>
      </c>
      <c r="G723" s="3" t="n">
        <f aca="false">IF(C723="",Parámetros!$B$9,IFERROR(VLOOKUP(C723,Parámetros!$A$20:$B$23,2,FALSE()),Parámetros!$B$9))</f>
        <v>0.14</v>
      </c>
      <c r="H723" s="14" t="n">
        <v>0.17</v>
      </c>
      <c r="I723" s="12" t="n">
        <v>75</v>
      </c>
      <c r="J723" s="13" t="n">
        <f aca="false">ROUNDUP((F723+Parámetros!$C$13)/(1-G723),0)</f>
        <v>205</v>
      </c>
      <c r="K723" s="13" t="n">
        <f aca="false">ROUNDUP((F723+Parámetros!$C$14)/(1-G723),0)</f>
        <v>211</v>
      </c>
      <c r="L723" s="13" t="n">
        <f aca="false">ROUNDUP((F723+Parámetros!$C$15)/(1-G723),0)</f>
        <v>219</v>
      </c>
      <c r="M723" s="13" t="n">
        <f aca="false">MAX(ROUNDUP((F723+I723)/(1-G723),0),Parámetros!$B$7)</f>
        <v>299</v>
      </c>
      <c r="N723" s="12" t="n">
        <v>270</v>
      </c>
      <c r="O723" s="12" t="n">
        <v>273</v>
      </c>
      <c r="P723" s="13" t="n">
        <f aca="false">Parámetros!$B$6</f>
        <v>1</v>
      </c>
      <c r="Q723" s="13" t="n">
        <f aca="false">IF(AND(ISNUMBER(O723),O723-P723&gt;=Parámetros!$B$7),M723,IF(J723&lt;Parámetros!$B$13,J723,IF(K723&lt;Parámetros!$B$14,K723,IF(L723&lt;Parámetros!$B$15,L723,M723))))</f>
        <v>219</v>
      </c>
      <c r="R723" s="13" t="n">
        <f aca="false">IF(AND(ISNUMBER(O723),O723-P723&gt;=Q723),O723-P723,Q723)</f>
        <v>272</v>
      </c>
      <c r="S723" s="3" t="n">
        <f aca="false">IF(ISNUMBER(O723),R723/O723-1,"")</f>
        <v>-0.00366300366300365</v>
      </c>
      <c r="T723" s="13" t="n">
        <f aca="false">VLOOKUP(R723,Parámetros!$A$13:$C$16,3,TRUE())</f>
        <v>37</v>
      </c>
      <c r="U723" s="13" t="n">
        <f aca="false">IF(R723&gt;=Parámetros!$B$7,I723,0)</f>
        <v>0</v>
      </c>
      <c r="V723" s="13" t="n">
        <f aca="false">R723*(1-G723)-T723-U723</f>
        <v>196.92</v>
      </c>
      <c r="W723" s="13" t="n">
        <f aca="false">V723-F723</f>
        <v>46.18</v>
      </c>
      <c r="X723" s="2" t="s">
        <v>13532</v>
      </c>
      <c r="Y723" s="2"/>
      <c r="Z723" s="13" t="n">
        <v>188.16</v>
      </c>
      <c r="AA723" s="2" t="s">
        <v>13512</v>
      </c>
    </row>
    <row r="724" customFormat="false" ht="15" hidden="false" customHeight="false" outlineLevel="0" collapsed="false">
      <c r="A724" s="8" t="s">
        <v>8769</v>
      </c>
      <c r="B724" s="10" t="str">
        <f aca="false">'Layout Mercado Libre'!C724</f>
        <v>Dexeryl Crema Emoliente Piel Seca a Muy Seca 500 g</v>
      </c>
      <c r="C724" s="10" t="str">
        <f aca="false">IFERROR(LEFT('Layout Mercado Libre'!E724,FIND(" &gt; ",'Layout Mercado Libre'!E724)-1),"")</f>
        <v>Salud y Equipamiento Médico</v>
      </c>
      <c r="D724" s="12" t="n">
        <v>262.36</v>
      </c>
      <c r="E724" s="13" t="n">
        <f aca="false">Parámetros!$B$5</f>
        <v>4</v>
      </c>
      <c r="F724" s="13" t="n">
        <f aca="false">D724+E724</f>
        <v>266.36</v>
      </c>
      <c r="G724" s="3" t="n">
        <f aca="false">IF(C724="",Parámetros!$B$9,IFERROR(VLOOKUP(C724,Parámetros!$A$20:$B$23,2,FALSE()),Parámetros!$B$9))</f>
        <v>0.14</v>
      </c>
      <c r="H724" s="14" t="n">
        <v>0.62</v>
      </c>
      <c r="I724" s="12" t="n">
        <v>90</v>
      </c>
      <c r="J724" s="13" t="n">
        <f aca="false">ROUNDUP((F724+Parámetros!$C$13)/(1-G724),0)</f>
        <v>339</v>
      </c>
      <c r="K724" s="13" t="n">
        <f aca="false">ROUNDUP((F724+Parámetros!$C$14)/(1-G724),0)</f>
        <v>345</v>
      </c>
      <c r="L724" s="13" t="n">
        <f aca="false">ROUNDUP((F724+Parámetros!$C$15)/(1-G724),0)</f>
        <v>353</v>
      </c>
      <c r="M724" s="13" t="n">
        <f aca="false">MAX(ROUNDUP((F724+I724)/(1-G724),0),Parámetros!$B$7)</f>
        <v>415</v>
      </c>
      <c r="N724" s="12" t="n">
        <v>606.18</v>
      </c>
      <c r="O724" s="12" t="n">
        <v>390</v>
      </c>
      <c r="P724" s="13" t="n">
        <f aca="false">Parámetros!$B$6</f>
        <v>1</v>
      </c>
      <c r="Q724" s="13" t="n">
        <f aca="false">IF(AND(ISNUMBER(O724),O724-P724&gt;=Parámetros!$B$7),M724,IF(J724&lt;Parámetros!$B$13,J724,IF(K724&lt;Parámetros!$B$14,K724,IF(L724&lt;Parámetros!$B$15,L724,M724))))</f>
        <v>415</v>
      </c>
      <c r="R724" s="13" t="n">
        <f aca="false">IF(AND(ISNUMBER(O724),O724-P724&gt;=Q724),O724-P724,Q724)</f>
        <v>415</v>
      </c>
      <c r="S724" s="3" t="n">
        <f aca="false">IF(ISNUMBER(O724),R724/O724-1,"")</f>
        <v>0.0641025641025641</v>
      </c>
      <c r="T724" s="13" t="n">
        <f aca="false">VLOOKUP(R724,Parámetros!$A$13:$C$16,3,TRUE())</f>
        <v>0</v>
      </c>
      <c r="U724" s="13" t="n">
        <f aca="false">IF(R724&gt;=Parámetros!$B$7,I724,0)</f>
        <v>90</v>
      </c>
      <c r="V724" s="13" t="n">
        <f aca="false">R724*(1-G724)-T724-U724</f>
        <v>266.9</v>
      </c>
      <c r="W724" s="13" t="n">
        <f aca="false">V724-F724</f>
        <v>0.539999999999964</v>
      </c>
      <c r="X724" s="2" t="s">
        <v>13756</v>
      </c>
      <c r="Y724" s="2"/>
      <c r="Z724" s="13" t="n">
        <v>365.6</v>
      </c>
      <c r="AA724" s="2" t="s">
        <v>13518</v>
      </c>
    </row>
    <row r="725" customFormat="false" ht="15" hidden="false" customHeight="false" outlineLevel="0" collapsed="false">
      <c r="A725" s="8" t="s">
        <v>8784</v>
      </c>
      <c r="B725" s="10" t="str">
        <f aca="false">'Layout Mercado Libre'!C725</f>
        <v>Levonorgestrel Prudence 1.5 mg 1 Tableta</v>
      </c>
      <c r="C725" s="10" t="str">
        <f aca="false">IFERROR(LEFT('Layout Mercado Libre'!E725,FIND(" &gt; ",'Layout Mercado Libre'!E725)-1),"")</f>
        <v>Salud y Equipamiento Médico</v>
      </c>
      <c r="D725" s="12" t="n">
        <v>18.01</v>
      </c>
      <c r="E725" s="13" t="n">
        <f aca="false">Parámetros!$B$5</f>
        <v>4</v>
      </c>
      <c r="F725" s="13" t="n">
        <f aca="false">D725+E725</f>
        <v>22.01</v>
      </c>
      <c r="G725" s="3" t="n">
        <f aca="false">IF(C725="",Parámetros!$B$9,IFERROR(VLOOKUP(C725,Parámetros!$A$20:$B$23,2,FALSE()),Parámetros!$B$9))</f>
        <v>0.14</v>
      </c>
      <c r="H725" s="14" t="n">
        <v>0.12</v>
      </c>
      <c r="I725" s="12" t="n">
        <v>75</v>
      </c>
      <c r="J725" s="13" t="n">
        <f aca="false">ROUNDUP((F725+Parámetros!$C$13)/(1-G725),0)</f>
        <v>55</v>
      </c>
      <c r="K725" s="13" t="n">
        <f aca="false">ROUNDUP((F725+Parámetros!$C$14)/(1-G725),0)</f>
        <v>61</v>
      </c>
      <c r="L725" s="13" t="n">
        <f aca="false">ROUNDUP((F725+Parámetros!$C$15)/(1-G725),0)</f>
        <v>69</v>
      </c>
      <c r="M725" s="13" t="n">
        <f aca="false">MAX(ROUNDUP((F725+I725)/(1-G725),0),Parámetros!$B$7)</f>
        <v>299</v>
      </c>
      <c r="N725" s="12" t="n">
        <v>135</v>
      </c>
      <c r="O725" s="12" t="n">
        <v>129</v>
      </c>
      <c r="P725" s="13" t="n">
        <f aca="false">Parámetros!$B$6</f>
        <v>1</v>
      </c>
      <c r="Q725" s="13" t="n">
        <f aca="false">IF(AND(ISNUMBER(O725),O725-P725&gt;=Parámetros!$B$7),M725,IF(J725&lt;Parámetros!$B$13,J725,IF(K725&lt;Parámetros!$B$14,K725,IF(L725&lt;Parámetros!$B$15,L725,M725))))</f>
        <v>55</v>
      </c>
      <c r="R725" s="13" t="n">
        <f aca="false">IF(AND(ISNUMBER(O725),O725-P725&gt;=Q725),O725-P725,Q725)</f>
        <v>128</v>
      </c>
      <c r="S725" s="3" t="n">
        <f aca="false">IF(ISNUMBER(O725),R725/O725-1,"")</f>
        <v>-0.00775193798449614</v>
      </c>
      <c r="T725" s="13" t="n">
        <f aca="false">VLOOKUP(R725,Parámetros!$A$13:$C$16,3,TRUE())</f>
        <v>30</v>
      </c>
      <c r="U725" s="13" t="n">
        <f aca="false">IF(R725&gt;=Parámetros!$B$7,I725,0)</f>
        <v>0</v>
      </c>
      <c r="V725" s="13" t="n">
        <f aca="false">R725*(1-G725)-T725-U725</f>
        <v>80.08</v>
      </c>
      <c r="W725" s="13" t="n">
        <f aca="false">V725-F725</f>
        <v>58.07</v>
      </c>
      <c r="X725" s="2" t="s">
        <v>13631</v>
      </c>
      <c r="Y725" s="2"/>
      <c r="Z725" s="13" t="n">
        <v>58</v>
      </c>
      <c r="AA725" s="2" t="s">
        <v>13586</v>
      </c>
    </row>
    <row r="726" customFormat="false" ht="15" hidden="false" customHeight="false" outlineLevel="0" collapsed="false">
      <c r="A726" s="8" t="s">
        <v>8797</v>
      </c>
      <c r="B726" s="10" t="str">
        <f aca="false">'Layout Mercado Libre'!C726</f>
        <v>Baycuten Crema Clotrimazol Dexametasona 30 g</v>
      </c>
      <c r="C726" s="10" t="str">
        <f aca="false">IFERROR(LEFT('Layout Mercado Libre'!E726,FIND(" &gt; ",'Layout Mercado Libre'!E726)-1),"")</f>
        <v>Salud y Equipamiento Médico</v>
      </c>
      <c r="D726" s="12" t="n">
        <v>202.68</v>
      </c>
      <c r="E726" s="13" t="n">
        <f aca="false">Parámetros!$B$5</f>
        <v>4</v>
      </c>
      <c r="F726" s="13" t="n">
        <f aca="false">D726+E726</f>
        <v>206.68</v>
      </c>
      <c r="G726" s="3" t="n">
        <f aca="false">IF(C726="",Parámetros!$B$9,IFERROR(VLOOKUP(C726,Parámetros!$A$20:$B$23,2,FALSE()),Parámetros!$B$9))</f>
        <v>0.14</v>
      </c>
      <c r="H726" s="14" t="n">
        <v>0.08</v>
      </c>
      <c r="I726" s="12" t="n">
        <v>75</v>
      </c>
      <c r="J726" s="13" t="n">
        <f aca="false">ROUNDUP((F726+Parámetros!$C$13)/(1-G726),0)</f>
        <v>270</v>
      </c>
      <c r="K726" s="13" t="n">
        <f aca="false">ROUNDUP((F726+Parámetros!$C$14)/(1-G726),0)</f>
        <v>276</v>
      </c>
      <c r="L726" s="13" t="n">
        <f aca="false">ROUNDUP((F726+Parámetros!$C$15)/(1-G726),0)</f>
        <v>284</v>
      </c>
      <c r="M726" s="13" t="n">
        <f aca="false">MAX(ROUNDUP((F726+I726)/(1-G726),0),Parámetros!$B$7)</f>
        <v>328</v>
      </c>
      <c r="N726" s="12" t="n">
        <v>676.33</v>
      </c>
      <c r="O726" s="12" t="n">
        <v>578.16</v>
      </c>
      <c r="P726" s="13" t="n">
        <f aca="false">Parámetros!$B$6</f>
        <v>1</v>
      </c>
      <c r="Q726" s="13" t="n">
        <f aca="false">IF(AND(ISNUMBER(O726),O726-P726&gt;=Parámetros!$B$7),M726,IF(J726&lt;Parámetros!$B$13,J726,IF(K726&lt;Parámetros!$B$14,K726,IF(L726&lt;Parámetros!$B$15,L726,M726))))</f>
        <v>328</v>
      </c>
      <c r="R726" s="13" t="n">
        <f aca="false">IF(AND(ISNUMBER(O726),O726-P726&gt;=Q726),O726-P726,Q726)</f>
        <v>577.16</v>
      </c>
      <c r="S726" s="3" t="n">
        <f aca="false">IF(ISNUMBER(O726),R726/O726-1,"")</f>
        <v>-0.00172962501729623</v>
      </c>
      <c r="T726" s="13" t="n">
        <f aca="false">VLOOKUP(R726,Parámetros!$A$13:$C$16,3,TRUE())</f>
        <v>0</v>
      </c>
      <c r="U726" s="13" t="n">
        <f aca="false">IF(R726&gt;=Parámetros!$B$7,I726,0)</f>
        <v>75</v>
      </c>
      <c r="V726" s="13" t="n">
        <f aca="false">R726*(1-G726)-T726-U726</f>
        <v>421.3576</v>
      </c>
      <c r="W726" s="13" t="n">
        <f aca="false">V726-F726</f>
        <v>214.6776</v>
      </c>
      <c r="X726" s="2" t="s">
        <v>13582</v>
      </c>
      <c r="Y726" s="2"/>
      <c r="Z726" s="13" t="n">
        <v>372</v>
      </c>
      <c r="AA726" s="2" t="s">
        <v>13500</v>
      </c>
    </row>
    <row r="727" customFormat="false" ht="15" hidden="false" customHeight="false" outlineLevel="0" collapsed="false">
      <c r="A727" s="8" t="s">
        <v>8811</v>
      </c>
      <c r="B727" s="10" t="str">
        <f aca="false">'Layout Mercado Libre'!C727</f>
        <v>Leche en Polvo Nido Kinder 1+ Lata 800 g</v>
      </c>
      <c r="C727" s="10" t="str">
        <f aca="false">IFERROR(LEFT('Layout Mercado Libre'!E727,FIND(" &gt; ",'Layout Mercado Libre'!E727)-1),"")</f>
        <v>Bebés</v>
      </c>
      <c r="D727" s="12" t="n">
        <v>132</v>
      </c>
      <c r="E727" s="13" t="n">
        <f aca="false">Parámetros!$B$5</f>
        <v>4</v>
      </c>
      <c r="F727" s="13" t="n">
        <f aca="false">D727+E727</f>
        <v>136</v>
      </c>
      <c r="G727" s="3" t="n">
        <f aca="false">IF(C727="",Parámetros!$B$9,IFERROR(VLOOKUP(C727,Parámetros!$A$20:$B$23,2,FALSE()),Parámetros!$B$9))</f>
        <v>0.15</v>
      </c>
      <c r="H727" s="14" t="n">
        <v>0.97</v>
      </c>
      <c r="I727" s="12" t="n">
        <v>90</v>
      </c>
      <c r="J727" s="13" t="n">
        <f aca="false">ROUNDUP((F727+Parámetros!$C$13)/(1-G727),0)</f>
        <v>190</v>
      </c>
      <c r="K727" s="13" t="n">
        <f aca="false">ROUNDUP((F727+Parámetros!$C$14)/(1-G727),0)</f>
        <v>196</v>
      </c>
      <c r="L727" s="13" t="n">
        <f aca="false">ROUNDUP((F727+Parámetros!$C$15)/(1-G727),0)</f>
        <v>204</v>
      </c>
      <c r="M727" s="13" t="n">
        <f aca="false">MAX(ROUNDUP((F727+I727)/(1-G727),0),Parámetros!$B$7)</f>
        <v>299</v>
      </c>
      <c r="N727" s="12" t="n">
        <v>293.39</v>
      </c>
      <c r="O727" s="12" t="n">
        <v>270</v>
      </c>
      <c r="P727" s="13" t="n">
        <f aca="false">Parámetros!$B$6</f>
        <v>1</v>
      </c>
      <c r="Q727" s="13" t="n">
        <f aca="false">IF(AND(ISNUMBER(O727),O727-P727&gt;=Parámetros!$B$7),M727,IF(J727&lt;Parámetros!$B$13,J727,IF(K727&lt;Parámetros!$B$14,K727,IF(L727&lt;Parámetros!$B$15,L727,M727))))</f>
        <v>204</v>
      </c>
      <c r="R727" s="13" t="n">
        <f aca="false">IF(AND(ISNUMBER(O727),O727-P727&gt;=Q727),O727-P727,Q727)</f>
        <v>269</v>
      </c>
      <c r="S727" s="3" t="n">
        <f aca="false">IF(ISNUMBER(O727),R727/O727-1,"")</f>
        <v>-0.00370370370370365</v>
      </c>
      <c r="T727" s="13" t="n">
        <f aca="false">VLOOKUP(R727,Parámetros!$A$13:$C$16,3,TRUE())</f>
        <v>37</v>
      </c>
      <c r="U727" s="13" t="n">
        <f aca="false">IF(R727&gt;=Parámetros!$B$7,I727,0)</f>
        <v>0</v>
      </c>
      <c r="V727" s="13" t="n">
        <f aca="false">R727*(1-G727)-T727-U727</f>
        <v>191.65</v>
      </c>
      <c r="W727" s="13" t="n">
        <f aca="false">V727-F727</f>
        <v>55.65</v>
      </c>
      <c r="X727" s="2" t="s">
        <v>13498</v>
      </c>
      <c r="Y727" s="2"/>
      <c r="Z727" s="13" t="n">
        <v>158</v>
      </c>
      <c r="AA727" s="2" t="s">
        <v>13523</v>
      </c>
    </row>
    <row r="728" customFormat="false" ht="15" hidden="false" customHeight="false" outlineLevel="0" collapsed="false">
      <c r="A728" s="8" t="s">
        <v>8825</v>
      </c>
      <c r="B728" s="10" t="str">
        <f aca="false">'Layout Mercado Libre'!C728</f>
        <v>Condones Sico Safety 3 Piezas</v>
      </c>
      <c r="C728" s="10" t="str">
        <f aca="false">IFERROR(LEFT('Layout Mercado Libre'!E728,FIND(" &gt; ",'Layout Mercado Libre'!E728)-1),"")</f>
        <v>Salud y Equipamiento Médico</v>
      </c>
      <c r="D728" s="12" t="n">
        <v>52.35</v>
      </c>
      <c r="E728" s="13" t="n">
        <f aca="false">Parámetros!$B$5</f>
        <v>4</v>
      </c>
      <c r="F728" s="13" t="n">
        <f aca="false">D728+E728</f>
        <v>56.35</v>
      </c>
      <c r="G728" s="3" t="n">
        <f aca="false">IF(C728="",Parámetros!$B$9,IFERROR(VLOOKUP(C728,Parámetros!$A$20:$B$23,2,FALSE()),Parámetros!$B$9))</f>
        <v>0.14</v>
      </c>
      <c r="H728" s="14" t="n">
        <v>0.17</v>
      </c>
      <c r="I728" s="12" t="n">
        <v>75</v>
      </c>
      <c r="J728" s="13" t="n">
        <f aca="false">ROUNDUP((F728+Parámetros!$C$13)/(1-G728),0)</f>
        <v>95</v>
      </c>
      <c r="K728" s="13" t="n">
        <f aca="false">ROUNDUP((F728+Parámetros!$C$14)/(1-G728),0)</f>
        <v>101</v>
      </c>
      <c r="L728" s="13" t="n">
        <f aca="false">ROUNDUP((F728+Parámetros!$C$15)/(1-G728),0)</f>
        <v>109</v>
      </c>
      <c r="M728" s="13" t="n">
        <f aca="false">MAX(ROUNDUP((F728+I728)/(1-G728),0),Parámetros!$B$7)</f>
        <v>299</v>
      </c>
      <c r="N728" s="12" t="n">
        <v>153.26</v>
      </c>
      <c r="O728" s="12" t="n">
        <v>136</v>
      </c>
      <c r="P728" s="13" t="n">
        <f aca="false">Parámetros!$B$6</f>
        <v>1</v>
      </c>
      <c r="Q728" s="13" t="n">
        <f aca="false">IF(AND(ISNUMBER(O728),O728-P728&gt;=Parámetros!$B$7),M728,IF(J728&lt;Parámetros!$B$13,J728,IF(K728&lt;Parámetros!$B$14,K728,IF(L728&lt;Parámetros!$B$15,L728,M728))))</f>
        <v>95</v>
      </c>
      <c r="R728" s="13" t="n">
        <f aca="false">IF(AND(ISNUMBER(O728),O728-P728&gt;=Q728),O728-P728,Q728)</f>
        <v>135</v>
      </c>
      <c r="S728" s="3" t="n">
        <f aca="false">IF(ISNUMBER(O728),R728/O728-1,"")</f>
        <v>-0.00735294117647056</v>
      </c>
      <c r="T728" s="13" t="n">
        <f aca="false">VLOOKUP(R728,Parámetros!$A$13:$C$16,3,TRUE())</f>
        <v>30</v>
      </c>
      <c r="U728" s="13" t="n">
        <f aca="false">IF(R728&gt;=Parámetros!$B$7,I728,0)</f>
        <v>0</v>
      </c>
      <c r="V728" s="13" t="n">
        <f aca="false">R728*(1-G728)-T728-U728</f>
        <v>86.1</v>
      </c>
      <c r="W728" s="13" t="n">
        <f aca="false">V728-F728</f>
        <v>29.75</v>
      </c>
      <c r="X728" s="2" t="s">
        <v>13697</v>
      </c>
      <c r="Y728" s="2"/>
      <c r="Z728" s="13" t="n">
        <v>91</v>
      </c>
      <c r="AA728" s="2" t="s">
        <v>13507</v>
      </c>
    </row>
    <row r="729" customFormat="false" ht="15" hidden="false" customHeight="false" outlineLevel="0" collapsed="false">
      <c r="A729" s="8" t="s">
        <v>8836</v>
      </c>
      <c r="B729" s="10" t="str">
        <f aca="false">'Layout Mercado Libre'!C729</f>
        <v>Ensure Advance Sabor Café 237 ml</v>
      </c>
      <c r="C729" s="10" t="str">
        <f aca="false">IFERROR(LEFT('Layout Mercado Libre'!E729,FIND(" &gt; ",'Layout Mercado Libre'!E729)-1),"")</f>
        <v>Salud y Equipamiento Médico</v>
      </c>
      <c r="D729" s="12" t="n">
        <v>44.54</v>
      </c>
      <c r="E729" s="13" t="n">
        <f aca="false">Parámetros!$B$5</f>
        <v>4</v>
      </c>
      <c r="F729" s="13" t="n">
        <f aca="false">D729+E729</f>
        <v>48.54</v>
      </c>
      <c r="G729" s="3" t="n">
        <f aca="false">IF(C729="",Parámetros!$B$9,IFERROR(VLOOKUP(C729,Parámetros!$A$20:$B$23,2,FALSE()),Parámetros!$B$9))</f>
        <v>0.14</v>
      </c>
      <c r="H729" s="14" t="n">
        <v>0.34</v>
      </c>
      <c r="I729" s="12" t="n">
        <v>75</v>
      </c>
      <c r="J729" s="13" t="n">
        <f aca="false">ROUNDUP((F729+Parámetros!$C$13)/(1-G729),0)</f>
        <v>86</v>
      </c>
      <c r="K729" s="13" t="n">
        <f aca="false">ROUNDUP((F729+Parámetros!$C$14)/(1-G729),0)</f>
        <v>92</v>
      </c>
      <c r="L729" s="13" t="n">
        <f aca="false">ROUNDUP((F729+Parámetros!$C$15)/(1-G729),0)</f>
        <v>100</v>
      </c>
      <c r="M729" s="13" t="n">
        <f aca="false">MAX(ROUNDUP((F729+I729)/(1-G729),0),Parámetros!$B$7)</f>
        <v>299</v>
      </c>
      <c r="N729" s="12" t="n">
        <v>187</v>
      </c>
      <c r="O729" s="12" t="n">
        <v>187</v>
      </c>
      <c r="P729" s="13" t="n">
        <f aca="false">Parámetros!$B$6</f>
        <v>1</v>
      </c>
      <c r="Q729" s="13" t="n">
        <f aca="false">IF(AND(ISNUMBER(O729),O729-P729&gt;=Parámetros!$B$7),M729,IF(J729&lt;Parámetros!$B$13,J729,IF(K729&lt;Parámetros!$B$14,K729,IF(L729&lt;Parámetros!$B$15,L729,M729))))</f>
        <v>86</v>
      </c>
      <c r="R729" s="13" t="n">
        <f aca="false">IF(AND(ISNUMBER(O729),O729-P729&gt;=Q729),O729-P729,Q729)</f>
        <v>186</v>
      </c>
      <c r="S729" s="3" t="n">
        <f aca="false">IF(ISNUMBER(O729),R729/O729-1,"")</f>
        <v>-0.00534759358288772</v>
      </c>
      <c r="T729" s="13" t="n">
        <f aca="false">VLOOKUP(R729,Parámetros!$A$13:$C$16,3,TRUE())</f>
        <v>37</v>
      </c>
      <c r="U729" s="13" t="n">
        <f aca="false">IF(R729&gt;=Parámetros!$B$7,I729,0)</f>
        <v>0</v>
      </c>
      <c r="V729" s="13" t="n">
        <f aca="false">R729*(1-G729)-T729-U729</f>
        <v>122.96</v>
      </c>
      <c r="W729" s="13" t="n">
        <f aca="false">V729-F729</f>
        <v>74.42</v>
      </c>
      <c r="X729" s="2" t="s">
        <v>13566</v>
      </c>
      <c r="Y729" s="2"/>
      <c r="Z729" s="13" t="n">
        <v>73.5</v>
      </c>
      <c r="AA729" s="2" t="s">
        <v>13518</v>
      </c>
    </row>
    <row r="730" customFormat="false" ht="15" hidden="false" customHeight="false" outlineLevel="0" collapsed="false">
      <c r="A730" s="8" t="s">
        <v>8845</v>
      </c>
      <c r="B730" s="10" t="str">
        <f aca="false">'Layout Mercado Libre'!C730</f>
        <v>Crema Hidratante Nivea Creme Tarro 100 ml</v>
      </c>
      <c r="C730" s="10" t="str">
        <f aca="false">IFERROR(LEFT('Layout Mercado Libre'!E730,FIND(" &gt; ",'Layout Mercado Libre'!E730)-1),"")</f>
        <v>Belleza y Cuidado Personal</v>
      </c>
      <c r="D730" s="12" t="n">
        <v>52.3667</v>
      </c>
      <c r="E730" s="13" t="n">
        <f aca="false">Parámetros!$B$5</f>
        <v>4</v>
      </c>
      <c r="F730" s="13" t="n">
        <f aca="false">D730+E730</f>
        <v>56.3667</v>
      </c>
      <c r="G730" s="3" t="n">
        <f aca="false">IF(C730="",Parámetros!$B$9,IFERROR(VLOOKUP(C730,Parámetros!$A$20:$B$23,2,FALSE()),Parámetros!$B$9))</f>
        <v>0.14</v>
      </c>
      <c r="H730" s="14" t="n">
        <v>0.17</v>
      </c>
      <c r="I730" s="12" t="n">
        <v>75</v>
      </c>
      <c r="J730" s="13" t="n">
        <f aca="false">ROUNDUP((F730+Parámetros!$C$13)/(1-G730),0)</f>
        <v>95</v>
      </c>
      <c r="K730" s="13" t="n">
        <f aca="false">ROUNDUP((F730+Parámetros!$C$14)/(1-G730),0)</f>
        <v>101</v>
      </c>
      <c r="L730" s="13" t="n">
        <f aca="false">ROUNDUP((F730+Parámetros!$C$15)/(1-G730),0)</f>
        <v>109</v>
      </c>
      <c r="M730" s="13" t="n">
        <f aca="false">MAX(ROUNDUP((F730+I730)/(1-G730),0),Parámetros!$B$7)</f>
        <v>299</v>
      </c>
      <c r="N730" s="12" t="n">
        <v>139.94</v>
      </c>
      <c r="O730" s="12" t="n">
        <v>54.9</v>
      </c>
      <c r="P730" s="13" t="n">
        <f aca="false">Parámetros!$B$6</f>
        <v>1</v>
      </c>
      <c r="Q730" s="13" t="n">
        <f aca="false">IF(AND(ISNUMBER(O730),O730-P730&gt;=Parámetros!$B$7),M730,IF(J730&lt;Parámetros!$B$13,J730,IF(K730&lt;Parámetros!$B$14,K730,IF(L730&lt;Parámetros!$B$15,L730,M730))))</f>
        <v>95</v>
      </c>
      <c r="R730" s="13" t="n">
        <f aca="false">IF(AND(ISNUMBER(O730),O730-P730&gt;=Q730),O730-P730,Q730)</f>
        <v>95</v>
      </c>
      <c r="S730" s="3" t="n">
        <f aca="false">IF(ISNUMBER(O730),R730/O730-1,"")</f>
        <v>0.730418943533698</v>
      </c>
      <c r="T730" s="13" t="n">
        <f aca="false">VLOOKUP(R730,Parámetros!$A$13:$C$16,3,TRUE())</f>
        <v>25</v>
      </c>
      <c r="U730" s="13" t="n">
        <f aca="false">IF(R730&gt;=Parámetros!$B$7,I730,0)</f>
        <v>0</v>
      </c>
      <c r="V730" s="13" t="n">
        <f aca="false">R730*(1-G730)-T730-U730</f>
        <v>56.7</v>
      </c>
      <c r="W730" s="13" t="n">
        <f aca="false">V730-F730</f>
        <v>0.333300000000001</v>
      </c>
      <c r="X730" s="2" t="s">
        <v>13608</v>
      </c>
      <c r="Y730" s="2"/>
      <c r="Z730" s="13" t="n">
        <v>84</v>
      </c>
      <c r="AA730" s="2" t="s">
        <v>13519</v>
      </c>
    </row>
    <row r="731" customFormat="false" ht="15" hidden="false" customHeight="false" outlineLevel="0" collapsed="false">
      <c r="A731" s="8" t="s">
        <v>8855</v>
      </c>
      <c r="B731" s="10" t="str">
        <f aca="false">'Layout Mercado Libre'!C731</f>
        <v>Jardianz Empagliflozina 25 mg 30 Tabletas</v>
      </c>
      <c r="C731" s="10" t="str">
        <f aca="false">IFERROR(LEFT('Layout Mercado Libre'!E731,FIND(" &gt; ",'Layout Mercado Libre'!E731)-1),"")</f>
        <v>Salud y Equipamiento Médico</v>
      </c>
      <c r="D731" s="12" t="n">
        <v>1580.1</v>
      </c>
      <c r="E731" s="13" t="n">
        <f aca="false">Parámetros!$B$5</f>
        <v>4</v>
      </c>
      <c r="F731" s="13" t="n">
        <f aca="false">D731+E731</f>
        <v>1584.1</v>
      </c>
      <c r="G731" s="3" t="n">
        <f aca="false">IF(C731="",Parámetros!$B$9,IFERROR(VLOOKUP(C731,Parámetros!$A$20:$B$23,2,FALSE()),Parámetros!$B$9))</f>
        <v>0.14</v>
      </c>
      <c r="H731" s="14" t="n">
        <v>0.19</v>
      </c>
      <c r="I731" s="12" t="n">
        <v>75</v>
      </c>
      <c r="J731" s="13" t="n">
        <f aca="false">ROUNDUP((F731+Parámetros!$C$13)/(1-G731),0)</f>
        <v>1872</v>
      </c>
      <c r="K731" s="13" t="n">
        <f aca="false">ROUNDUP((F731+Parámetros!$C$14)/(1-G731),0)</f>
        <v>1877</v>
      </c>
      <c r="L731" s="13" t="n">
        <f aca="false">ROUNDUP((F731+Parámetros!$C$15)/(1-G731),0)</f>
        <v>1885</v>
      </c>
      <c r="M731" s="13" t="n">
        <f aca="false">MAX(ROUNDUP((F731+I731)/(1-G731),0),Parámetros!$B$7)</f>
        <v>1930</v>
      </c>
      <c r="N731" s="12" t="n">
        <v>2044.22</v>
      </c>
      <c r="O731" s="12" t="n">
        <v>1450</v>
      </c>
      <c r="P731" s="13" t="n">
        <f aca="false">Parámetros!$B$6</f>
        <v>1</v>
      </c>
      <c r="Q731" s="13" t="n">
        <f aca="false">IF(AND(ISNUMBER(O731),O731-P731&gt;=Parámetros!$B$7),M731,IF(J731&lt;Parámetros!$B$13,J731,IF(K731&lt;Parámetros!$B$14,K731,IF(L731&lt;Parámetros!$B$15,L731,M731))))</f>
        <v>1930</v>
      </c>
      <c r="R731" s="13" t="n">
        <f aca="false">IF(AND(ISNUMBER(O731),O731-P731&gt;=Q731),O731-P731,Q731)</f>
        <v>1930</v>
      </c>
      <c r="S731" s="3" t="n">
        <f aca="false">IF(ISNUMBER(O731),R731/O731-1,"")</f>
        <v>0.331034482758621</v>
      </c>
      <c r="T731" s="13" t="n">
        <f aca="false">VLOOKUP(R731,Parámetros!$A$13:$C$16,3,TRUE())</f>
        <v>0</v>
      </c>
      <c r="U731" s="13" t="n">
        <f aca="false">IF(R731&gt;=Parámetros!$B$7,I731,0)</f>
        <v>75</v>
      </c>
      <c r="V731" s="13" t="n">
        <f aca="false">R731*(1-G731)-T731-U731</f>
        <v>1584.8</v>
      </c>
      <c r="W731" s="13" t="n">
        <f aca="false">V731-F731</f>
        <v>0.700000000000046</v>
      </c>
      <c r="X731" s="2" t="s">
        <v>13501</v>
      </c>
      <c r="Y731" s="2"/>
      <c r="Z731" s="13" t="n">
        <v>2315</v>
      </c>
      <c r="AA731" s="2" t="s">
        <v>13512</v>
      </c>
    </row>
    <row r="732" customFormat="false" ht="15" hidden="false" customHeight="false" outlineLevel="0" collapsed="false">
      <c r="A732" s="8" t="s">
        <v>8867</v>
      </c>
      <c r="B732" s="10" t="str">
        <f aca="false">'Layout Mercado Libre'!C732</f>
        <v>Condones Prudence Clásico Lubricados 3 Piezas</v>
      </c>
      <c r="C732" s="10" t="str">
        <f aca="false">IFERROR(LEFT('Layout Mercado Libre'!E732,FIND(" &gt; ",'Layout Mercado Libre'!E732)-1),"")</f>
        <v>Salud y Equipamiento Médico</v>
      </c>
      <c r="D732" s="12" t="n">
        <v>29.09</v>
      </c>
      <c r="E732" s="13" t="n">
        <f aca="false">Parámetros!$B$5</f>
        <v>4</v>
      </c>
      <c r="F732" s="13" t="n">
        <f aca="false">D732+E732</f>
        <v>33.09</v>
      </c>
      <c r="G732" s="3" t="n">
        <f aca="false">IF(C732="",Parámetros!$B$9,IFERROR(VLOOKUP(C732,Parámetros!$A$20:$B$23,2,FALSE()),Parámetros!$B$9))</f>
        <v>0.14</v>
      </c>
      <c r="H732" s="14" t="n">
        <v>0.17</v>
      </c>
      <c r="I732" s="12" t="n">
        <v>75</v>
      </c>
      <c r="J732" s="13" t="n">
        <f aca="false">ROUNDUP((F732+Parámetros!$C$13)/(1-G732),0)</f>
        <v>68</v>
      </c>
      <c r="K732" s="13" t="n">
        <f aca="false">ROUNDUP((F732+Parámetros!$C$14)/(1-G732),0)</f>
        <v>74</v>
      </c>
      <c r="L732" s="13" t="n">
        <f aca="false">ROUNDUP((F732+Parámetros!$C$15)/(1-G732),0)</f>
        <v>82</v>
      </c>
      <c r="M732" s="13" t="n">
        <f aca="false">MAX(ROUNDUP((F732+I732)/(1-G732),0),Parámetros!$B$7)</f>
        <v>299</v>
      </c>
      <c r="N732" s="12" t="n">
        <v>96.1</v>
      </c>
      <c r="O732" s="12" t="n">
        <v>115</v>
      </c>
      <c r="P732" s="13" t="n">
        <f aca="false">Parámetros!$B$6</f>
        <v>1</v>
      </c>
      <c r="Q732" s="13" t="n">
        <f aca="false">IF(AND(ISNUMBER(O732),O732-P732&gt;=Parámetros!$B$7),M732,IF(J732&lt;Parámetros!$B$13,J732,IF(K732&lt;Parámetros!$B$14,K732,IF(L732&lt;Parámetros!$B$15,L732,M732))))</f>
        <v>68</v>
      </c>
      <c r="R732" s="13" t="n">
        <f aca="false">IF(AND(ISNUMBER(O732),O732-P732&gt;=Q732),O732-P732,Q732)</f>
        <v>114</v>
      </c>
      <c r="S732" s="3" t="n">
        <f aca="false">IF(ISNUMBER(O732),R732/O732-1,"")</f>
        <v>-0.00869565217391299</v>
      </c>
      <c r="T732" s="13" t="n">
        <f aca="false">VLOOKUP(R732,Parámetros!$A$13:$C$16,3,TRUE())</f>
        <v>30</v>
      </c>
      <c r="U732" s="13" t="n">
        <f aca="false">IF(R732&gt;=Parámetros!$B$7,I732,0)</f>
        <v>0</v>
      </c>
      <c r="V732" s="13" t="n">
        <f aca="false">R732*(1-G732)-T732-U732</f>
        <v>68.04</v>
      </c>
      <c r="W732" s="13" t="n">
        <f aca="false">V732-F732</f>
        <v>34.95</v>
      </c>
      <c r="X732" s="2" t="s">
        <v>13697</v>
      </c>
      <c r="Y732" s="2"/>
      <c r="Z732" s="13" t="n">
        <v>48</v>
      </c>
      <c r="AA732" s="2" t="s">
        <v>13507</v>
      </c>
    </row>
    <row r="733" customFormat="false" ht="15" hidden="false" customHeight="false" outlineLevel="0" collapsed="false">
      <c r="A733" s="8" t="s">
        <v>8875</v>
      </c>
      <c r="B733" s="10" t="str">
        <f aca="false">'Layout Mercado Libre'!C733</f>
        <v>Meteospasmyl Alverina Simeticona 60/300 mg 20 Cápsulas</v>
      </c>
      <c r="C733" s="10" t="str">
        <f aca="false">IFERROR(LEFT('Layout Mercado Libre'!E733,FIND(" &gt; ",'Layout Mercado Libre'!E733)-1),"")</f>
        <v>Salud y Equipamiento Médico</v>
      </c>
      <c r="D733" s="12" t="n">
        <v>567.54</v>
      </c>
      <c r="E733" s="13" t="n">
        <f aca="false">Parámetros!$B$5</f>
        <v>4</v>
      </c>
      <c r="F733" s="13" t="n">
        <f aca="false">D733+E733</f>
        <v>571.54</v>
      </c>
      <c r="G733" s="3" t="n">
        <f aca="false">IF(C733="",Parámetros!$B$9,IFERROR(VLOOKUP(C733,Parámetros!$A$20:$B$23,2,FALSE()),Parámetros!$B$9))</f>
        <v>0.14</v>
      </c>
      <c r="H733" s="14" t="n">
        <v>0.17</v>
      </c>
      <c r="I733" s="12" t="n">
        <v>75</v>
      </c>
      <c r="J733" s="13" t="n">
        <f aca="false">ROUNDUP((F733+Parámetros!$C$13)/(1-G733),0)</f>
        <v>694</v>
      </c>
      <c r="K733" s="13" t="n">
        <f aca="false">ROUNDUP((F733+Parámetros!$C$14)/(1-G733),0)</f>
        <v>700</v>
      </c>
      <c r="L733" s="13" t="n">
        <f aca="false">ROUNDUP((F733+Parámetros!$C$15)/(1-G733),0)</f>
        <v>708</v>
      </c>
      <c r="M733" s="13" t="n">
        <f aca="false">MAX(ROUNDUP((F733+I733)/(1-G733),0),Parámetros!$B$7)</f>
        <v>752</v>
      </c>
      <c r="N733" s="12" t="n">
        <v>912.39</v>
      </c>
      <c r="O733" s="12" t="n">
        <v>745</v>
      </c>
      <c r="P733" s="13" t="n">
        <f aca="false">Parámetros!$B$6</f>
        <v>1</v>
      </c>
      <c r="Q733" s="13" t="n">
        <f aca="false">IF(AND(ISNUMBER(O733),O733-P733&gt;=Parámetros!$B$7),M733,IF(J733&lt;Parámetros!$B$13,J733,IF(K733&lt;Parámetros!$B$14,K733,IF(L733&lt;Parámetros!$B$15,L733,M733))))</f>
        <v>752</v>
      </c>
      <c r="R733" s="13" t="n">
        <f aca="false">IF(AND(ISNUMBER(O733),O733-P733&gt;=Q733),O733-P733,Q733)</f>
        <v>752</v>
      </c>
      <c r="S733" s="3" t="n">
        <f aca="false">IF(ISNUMBER(O733),R733/O733-1,"")</f>
        <v>0.00939597315436247</v>
      </c>
      <c r="T733" s="13" t="n">
        <f aca="false">VLOOKUP(R733,Parámetros!$A$13:$C$16,3,TRUE())</f>
        <v>0</v>
      </c>
      <c r="U733" s="13" t="n">
        <f aca="false">IF(R733&gt;=Parámetros!$B$7,I733,0)</f>
        <v>75</v>
      </c>
      <c r="V733" s="13" t="n">
        <f aca="false">R733*(1-G733)-T733-U733</f>
        <v>571.72</v>
      </c>
      <c r="W733" s="13" t="n">
        <f aca="false">V733-F733</f>
        <v>0.180000000000064</v>
      </c>
      <c r="X733" s="2" t="s">
        <v>13532</v>
      </c>
      <c r="Y733" s="2"/>
      <c r="Z733" s="13" t="n">
        <v>728</v>
      </c>
      <c r="AA733" s="2" t="s">
        <v>13507</v>
      </c>
    </row>
    <row r="734" customFormat="false" ht="15" hidden="false" customHeight="false" outlineLevel="0" collapsed="false">
      <c r="A734" s="8" t="s">
        <v>8886</v>
      </c>
      <c r="B734" s="10" t="str">
        <f aca="false">'Layout Mercado Libre'!C734</f>
        <v>Tribedoce Vitaminas B1 B6 B12 100/5/50 30 Tabletas</v>
      </c>
      <c r="C734" s="10" t="str">
        <f aca="false">IFERROR(LEFT('Layout Mercado Libre'!E734,FIND(" &gt; ",'Layout Mercado Libre'!E734)-1),"")</f>
        <v>Salud y Equipamiento Médico</v>
      </c>
      <c r="D734" s="12" t="n">
        <v>16.14</v>
      </c>
      <c r="E734" s="13" t="n">
        <f aca="false">Parámetros!$B$5</f>
        <v>4</v>
      </c>
      <c r="F734" s="13" t="n">
        <f aca="false">D734+E734</f>
        <v>20.14</v>
      </c>
      <c r="G734" s="3" t="n">
        <f aca="false">IF(C734="",Parámetros!$B$9,IFERROR(VLOOKUP(C734,Parámetros!$A$20:$B$23,2,FALSE()),Parámetros!$B$9))</f>
        <v>0.14</v>
      </c>
      <c r="H734" s="14" t="n">
        <v>0.19</v>
      </c>
      <c r="I734" s="12" t="n">
        <v>75</v>
      </c>
      <c r="J734" s="13" t="n">
        <f aca="false">ROUNDUP((F734+Parámetros!$C$13)/(1-G734),0)</f>
        <v>53</v>
      </c>
      <c r="K734" s="13" t="n">
        <f aca="false">ROUNDUP((F734+Parámetros!$C$14)/(1-G734),0)</f>
        <v>59</v>
      </c>
      <c r="L734" s="13" t="n">
        <f aca="false">ROUNDUP((F734+Parámetros!$C$15)/(1-G734),0)</f>
        <v>67</v>
      </c>
      <c r="M734" s="13" t="n">
        <f aca="false">MAX(ROUNDUP((F734+I734)/(1-G734),0),Parámetros!$B$7)</f>
        <v>299</v>
      </c>
      <c r="N734" s="12" t="n">
        <v>82.13</v>
      </c>
      <c r="O734" s="12" t="n">
        <v>68</v>
      </c>
      <c r="P734" s="13" t="n">
        <f aca="false">Parámetros!$B$6</f>
        <v>1</v>
      </c>
      <c r="Q734" s="13" t="n">
        <f aca="false">IF(AND(ISNUMBER(O734),O734-P734&gt;=Parámetros!$B$7),M734,IF(J734&lt;Parámetros!$B$13,J734,IF(K734&lt;Parámetros!$B$14,K734,IF(L734&lt;Parámetros!$B$15,L734,M734))))</f>
        <v>53</v>
      </c>
      <c r="R734" s="13" t="n">
        <f aca="false">IF(AND(ISNUMBER(O734),O734-P734&gt;=Q734),O734-P734,Q734)</f>
        <v>67</v>
      </c>
      <c r="S734" s="3" t="n">
        <f aca="false">IF(ISNUMBER(O734),R734/O734-1,"")</f>
        <v>-0.0147058823529411</v>
      </c>
      <c r="T734" s="13" t="n">
        <f aca="false">VLOOKUP(R734,Parámetros!$A$13:$C$16,3,TRUE())</f>
        <v>25</v>
      </c>
      <c r="U734" s="13" t="n">
        <f aca="false">IF(R734&gt;=Parámetros!$B$7,I734,0)</f>
        <v>0</v>
      </c>
      <c r="V734" s="13" t="n">
        <f aca="false">R734*(1-G734)-T734-U734</f>
        <v>32.62</v>
      </c>
      <c r="W734" s="13" t="n">
        <f aca="false">V734-F734</f>
        <v>12.48</v>
      </c>
      <c r="X734" s="2" t="s">
        <v>13501</v>
      </c>
      <c r="Y734" s="2"/>
      <c r="Z734" s="13"/>
      <c r="AA734" s="2"/>
    </row>
    <row r="735" customFormat="false" ht="15" hidden="false" customHeight="false" outlineLevel="0" collapsed="false">
      <c r="A735" s="8" t="s">
        <v>8898</v>
      </c>
      <c r="B735" s="10" t="str">
        <f aca="false">'Layout Mercado Libre'!C735</f>
        <v>Denvar Cefixima 400 mg 6 Cápsulas</v>
      </c>
      <c r="C735" s="10" t="str">
        <f aca="false">IFERROR(LEFT('Layout Mercado Libre'!E735,FIND(" &gt; ",'Layout Mercado Libre'!E735)-1),"")</f>
        <v>Salud y Equipamiento Médico</v>
      </c>
      <c r="D735" s="12" t="n">
        <v>680.86</v>
      </c>
      <c r="E735" s="13" t="n">
        <f aca="false">Parámetros!$B$5</f>
        <v>4</v>
      </c>
      <c r="F735" s="13" t="n">
        <f aca="false">D735+E735</f>
        <v>684.86</v>
      </c>
      <c r="G735" s="3" t="n">
        <f aca="false">IF(C735="",Parámetros!$B$9,IFERROR(VLOOKUP(C735,Parámetros!$A$20:$B$23,2,FALSE()),Parámetros!$B$9))</f>
        <v>0.14</v>
      </c>
      <c r="H735" s="14" t="n">
        <v>0.13</v>
      </c>
      <c r="I735" s="12" t="n">
        <v>75</v>
      </c>
      <c r="J735" s="13" t="n">
        <f aca="false">ROUNDUP((F735+Parámetros!$C$13)/(1-G735),0)</f>
        <v>826</v>
      </c>
      <c r="K735" s="13" t="n">
        <f aca="false">ROUNDUP((F735+Parámetros!$C$14)/(1-G735),0)</f>
        <v>832</v>
      </c>
      <c r="L735" s="13" t="n">
        <f aca="false">ROUNDUP((F735+Parámetros!$C$15)/(1-G735),0)</f>
        <v>840</v>
      </c>
      <c r="M735" s="13" t="n">
        <f aca="false">MAX(ROUNDUP((F735+I735)/(1-G735),0),Parámetros!$B$7)</f>
        <v>884</v>
      </c>
      <c r="N735" s="12" t="n">
        <v>1172.6</v>
      </c>
      <c r="O735" s="12" t="n">
        <v>1345</v>
      </c>
      <c r="P735" s="13" t="n">
        <f aca="false">Parámetros!$B$6</f>
        <v>1</v>
      </c>
      <c r="Q735" s="13" t="n">
        <f aca="false">IF(AND(ISNUMBER(O735),O735-P735&gt;=Parámetros!$B$7),M735,IF(J735&lt;Parámetros!$B$13,J735,IF(K735&lt;Parámetros!$B$14,K735,IF(L735&lt;Parámetros!$B$15,L735,M735))))</f>
        <v>884</v>
      </c>
      <c r="R735" s="13" t="n">
        <f aca="false">IF(AND(ISNUMBER(O735),O735-P735&gt;=Q735),O735-P735,Q735)</f>
        <v>1344</v>
      </c>
      <c r="S735" s="3" t="n">
        <f aca="false">IF(ISNUMBER(O735),R735/O735-1,"")</f>
        <v>-0.000743494423791846</v>
      </c>
      <c r="T735" s="13" t="n">
        <f aca="false">VLOOKUP(R735,Parámetros!$A$13:$C$16,3,TRUE())</f>
        <v>0</v>
      </c>
      <c r="U735" s="13" t="n">
        <f aca="false">IF(R735&gt;=Parámetros!$B$7,I735,0)</f>
        <v>75</v>
      </c>
      <c r="V735" s="13" t="n">
        <f aca="false">R735*(1-G735)-T735-U735</f>
        <v>1080.84</v>
      </c>
      <c r="W735" s="13" t="n">
        <f aca="false">V735-F735</f>
        <v>395.98</v>
      </c>
      <c r="X735" s="2" t="s">
        <v>13596</v>
      </c>
      <c r="Y735" s="2"/>
      <c r="Z735" s="13" t="n">
        <v>1496</v>
      </c>
      <c r="AA735" s="2" t="s">
        <v>13552</v>
      </c>
    </row>
    <row r="736" customFormat="false" ht="15" hidden="false" customHeight="false" outlineLevel="0" collapsed="false">
      <c r="A736" s="8" t="s">
        <v>8909</v>
      </c>
      <c r="B736" s="10" t="str">
        <f aca="false">'Layout Mercado Libre'!C736</f>
        <v>Rastrillos Bic Comfort 3 Advance Piel Normal 12 Piezas</v>
      </c>
      <c r="C736" s="10" t="str">
        <f aca="false">IFERROR(LEFT('Layout Mercado Libre'!E736,FIND(" &gt; ",'Layout Mercado Libre'!E736)-1),"")</f>
        <v>Belleza y Cuidado Personal</v>
      </c>
      <c r="D736" s="12" t="n">
        <v>146.21</v>
      </c>
      <c r="E736" s="13" t="n">
        <f aca="false">Parámetros!$B$5</f>
        <v>4</v>
      </c>
      <c r="F736" s="13" t="n">
        <f aca="false">D736+E736</f>
        <v>150.21</v>
      </c>
      <c r="G736" s="3" t="n">
        <f aca="false">IF(C736="",Parámetros!$B$9,IFERROR(VLOOKUP(C736,Parámetros!$A$20:$B$23,2,FALSE()),Parámetros!$B$9))</f>
        <v>0.14</v>
      </c>
      <c r="H736" s="14" t="n">
        <v>0.22</v>
      </c>
      <c r="I736" s="12" t="n">
        <v>75</v>
      </c>
      <c r="J736" s="13" t="n">
        <f aca="false">ROUNDUP((F736+Parámetros!$C$13)/(1-G736),0)</f>
        <v>204</v>
      </c>
      <c r="K736" s="13" t="n">
        <f aca="false">ROUNDUP((F736+Parámetros!$C$14)/(1-G736),0)</f>
        <v>210</v>
      </c>
      <c r="L736" s="13" t="n">
        <f aca="false">ROUNDUP((F736+Parámetros!$C$15)/(1-G736),0)</f>
        <v>218</v>
      </c>
      <c r="M736" s="13" t="n">
        <f aca="false">MAX(ROUNDUP((F736+I736)/(1-G736),0),Parámetros!$B$7)</f>
        <v>299</v>
      </c>
      <c r="N736" s="12"/>
      <c r="O736" s="12"/>
      <c r="P736" s="13" t="n">
        <f aca="false">Parámetros!$B$6</f>
        <v>1</v>
      </c>
      <c r="Q736" s="13" t="n">
        <f aca="false">IF(AND(ISNUMBER(O736),O736-P736&gt;=Parámetros!$B$7),M736,IF(J736&lt;Parámetros!$B$13,J736,IF(K736&lt;Parámetros!$B$14,K736,IF(L736&lt;Parámetros!$B$15,L736,M736))))</f>
        <v>218</v>
      </c>
      <c r="R736" s="13" t="n">
        <f aca="false">IF(AND(ISNUMBER(O736),O736-P736&gt;=Q736),O736-P736,Q736)</f>
        <v>218</v>
      </c>
      <c r="S736" s="3" t="str">
        <f aca="false">IF(ISNUMBER(O736),R736/O736-1,"")</f>
        <v/>
      </c>
      <c r="T736" s="13" t="n">
        <f aca="false">VLOOKUP(R736,Parámetros!$A$13:$C$16,3,TRUE())</f>
        <v>37</v>
      </c>
      <c r="U736" s="13" t="n">
        <f aca="false">IF(R736&gt;=Parámetros!$B$7,I736,0)</f>
        <v>0</v>
      </c>
      <c r="V736" s="13" t="n">
        <f aca="false">R736*(1-G736)-T736-U736</f>
        <v>150.48</v>
      </c>
      <c r="W736" s="13" t="n">
        <f aca="false">V736-F736</f>
        <v>0.269999999999982</v>
      </c>
      <c r="X736" s="2" t="s">
        <v>13726</v>
      </c>
      <c r="Y736" s="2"/>
      <c r="Z736" s="13"/>
      <c r="AA736" s="2"/>
    </row>
    <row r="737" customFormat="false" ht="15" hidden="false" customHeight="false" outlineLevel="0" collapsed="false">
      <c r="A737" s="8" t="s">
        <v>8923</v>
      </c>
      <c r="B737" s="10" t="str">
        <f aca="false">'Layout Mercado Libre'!C737</f>
        <v>Tabcin 500 mg Antigripal 60 Tabletas Efervescentes</v>
      </c>
      <c r="C737" s="10" t="str">
        <f aca="false">IFERROR(LEFT('Layout Mercado Libre'!E737,FIND(" &gt; ",'Layout Mercado Libre'!E737)-1),"")</f>
        <v>Salud y Equipamiento Médico</v>
      </c>
      <c r="D737" s="12" t="n">
        <v>201.66</v>
      </c>
      <c r="E737" s="13" t="n">
        <f aca="false">Parámetros!$B$5</f>
        <v>4</v>
      </c>
      <c r="F737" s="13" t="n">
        <f aca="false">D737+E737</f>
        <v>205.66</v>
      </c>
      <c r="G737" s="3" t="n">
        <f aca="false">IF(C737="",Parámetros!$B$9,IFERROR(VLOOKUP(C737,Parámetros!$A$20:$B$23,2,FALSE()),Parámetros!$B$9))</f>
        <v>0.14</v>
      </c>
      <c r="H737" s="14" t="n">
        <v>0.26</v>
      </c>
      <c r="I737" s="12" t="n">
        <v>75</v>
      </c>
      <c r="J737" s="13" t="n">
        <f aca="false">ROUNDUP((F737+Parámetros!$C$13)/(1-G737),0)</f>
        <v>269</v>
      </c>
      <c r="K737" s="13" t="n">
        <f aca="false">ROUNDUP((F737+Parámetros!$C$14)/(1-G737),0)</f>
        <v>275</v>
      </c>
      <c r="L737" s="13" t="n">
        <f aca="false">ROUNDUP((F737+Parámetros!$C$15)/(1-G737),0)</f>
        <v>283</v>
      </c>
      <c r="M737" s="13" t="n">
        <f aca="false">MAX(ROUNDUP((F737+I737)/(1-G737),0),Parámetros!$B$7)</f>
        <v>327</v>
      </c>
      <c r="N737" s="12" t="n">
        <v>387.65</v>
      </c>
      <c r="O737" s="12" t="n">
        <v>310.94</v>
      </c>
      <c r="P737" s="13" t="n">
        <f aca="false">Parámetros!$B$6</f>
        <v>1</v>
      </c>
      <c r="Q737" s="13" t="n">
        <f aca="false">IF(AND(ISNUMBER(O737),O737-P737&gt;=Parámetros!$B$7),M737,IF(J737&lt;Parámetros!$B$13,J737,IF(K737&lt;Parámetros!$B$14,K737,IF(L737&lt;Parámetros!$B$15,L737,M737))))</f>
        <v>327</v>
      </c>
      <c r="R737" s="13" t="n">
        <f aca="false">IF(AND(ISNUMBER(O737),O737-P737&gt;=Q737),O737-P737,Q737)</f>
        <v>327</v>
      </c>
      <c r="S737" s="3" t="n">
        <f aca="false">IF(ISNUMBER(O737),R737/O737-1,"")</f>
        <v>0.0516498359812183</v>
      </c>
      <c r="T737" s="13" t="n">
        <f aca="false">VLOOKUP(R737,Parámetros!$A$13:$C$16,3,TRUE())</f>
        <v>0</v>
      </c>
      <c r="U737" s="13" t="n">
        <f aca="false">IF(R737&gt;=Parámetros!$B$7,I737,0)</f>
        <v>75</v>
      </c>
      <c r="V737" s="13" t="n">
        <f aca="false">R737*(1-G737)-T737-U737</f>
        <v>206.22</v>
      </c>
      <c r="W737" s="13" t="n">
        <f aca="false">V737-F737</f>
        <v>0.559999999999974</v>
      </c>
      <c r="X737" s="2" t="s">
        <v>13534</v>
      </c>
      <c r="Y737" s="2"/>
      <c r="Z737" s="13"/>
      <c r="AA737" s="2"/>
    </row>
    <row r="738" customFormat="false" ht="15" hidden="false" customHeight="false" outlineLevel="0" collapsed="false">
      <c r="A738" s="8" t="s">
        <v>8935</v>
      </c>
      <c r="B738" s="10" t="str">
        <f aca="false">'Layout Mercado Libre'!C738</f>
        <v>Dolac Sublingual Ketorolaco 30 mg 4 Tabletas</v>
      </c>
      <c r="C738" s="10" t="str">
        <f aca="false">IFERROR(LEFT('Layout Mercado Libre'!E738,FIND(" &gt; ",'Layout Mercado Libre'!E738)-1),"")</f>
        <v>Salud y Equipamiento Médico</v>
      </c>
      <c r="D738" s="12" t="n">
        <v>105.5</v>
      </c>
      <c r="E738" s="13" t="n">
        <f aca="false">Parámetros!$B$5</f>
        <v>4</v>
      </c>
      <c r="F738" s="13" t="n">
        <f aca="false">D738+E738</f>
        <v>109.5</v>
      </c>
      <c r="G738" s="3" t="n">
        <f aca="false">IF(C738="",Parámetros!$B$9,IFERROR(VLOOKUP(C738,Parámetros!$A$20:$B$23,2,FALSE()),Parámetros!$B$9))</f>
        <v>0.14</v>
      </c>
      <c r="H738" s="14" t="n">
        <v>0.13</v>
      </c>
      <c r="I738" s="12" t="n">
        <v>75</v>
      </c>
      <c r="J738" s="13" t="n">
        <f aca="false">ROUNDUP((F738+Parámetros!$C$13)/(1-G738),0)</f>
        <v>157</v>
      </c>
      <c r="K738" s="13" t="n">
        <f aca="false">ROUNDUP((F738+Parámetros!$C$14)/(1-G738),0)</f>
        <v>163</v>
      </c>
      <c r="L738" s="13" t="n">
        <f aca="false">ROUNDUP((F738+Parámetros!$C$15)/(1-G738),0)</f>
        <v>171</v>
      </c>
      <c r="M738" s="13" t="n">
        <f aca="false">MAX(ROUNDUP((F738+I738)/(1-G738),0),Parámetros!$B$7)</f>
        <v>299</v>
      </c>
      <c r="N738" s="12" t="n">
        <v>228.43</v>
      </c>
      <c r="O738" s="12" t="n">
        <v>190</v>
      </c>
      <c r="P738" s="13" t="n">
        <f aca="false">Parámetros!$B$6</f>
        <v>1</v>
      </c>
      <c r="Q738" s="13" t="n">
        <f aca="false">IF(AND(ISNUMBER(O738),O738-P738&gt;=Parámetros!$B$7),M738,IF(J738&lt;Parámetros!$B$13,J738,IF(K738&lt;Parámetros!$B$14,K738,IF(L738&lt;Parámetros!$B$15,L738,M738))))</f>
        <v>171</v>
      </c>
      <c r="R738" s="13" t="n">
        <f aca="false">IF(AND(ISNUMBER(O738),O738-P738&gt;=Q738),O738-P738,Q738)</f>
        <v>189</v>
      </c>
      <c r="S738" s="3" t="n">
        <f aca="false">IF(ISNUMBER(O738),R738/O738-1,"")</f>
        <v>-0.00526315789473686</v>
      </c>
      <c r="T738" s="13" t="n">
        <f aca="false">VLOOKUP(R738,Parámetros!$A$13:$C$16,3,TRUE())</f>
        <v>37</v>
      </c>
      <c r="U738" s="13" t="n">
        <f aca="false">IF(R738&gt;=Parámetros!$B$7,I738,0)</f>
        <v>0</v>
      </c>
      <c r="V738" s="13" t="n">
        <f aca="false">R738*(1-G738)-T738-U738</f>
        <v>125.54</v>
      </c>
      <c r="W738" s="13" t="n">
        <f aca="false">V738-F738</f>
        <v>16.04</v>
      </c>
      <c r="X738" s="2" t="s">
        <v>13663</v>
      </c>
      <c r="Y738" s="2"/>
      <c r="Z738" s="13" t="n">
        <v>152</v>
      </c>
      <c r="AA738" s="2" t="s">
        <v>13537</v>
      </c>
    </row>
    <row r="739" customFormat="false" ht="15" hidden="false" customHeight="false" outlineLevel="0" collapsed="false">
      <c r="A739" s="8" t="s">
        <v>8945</v>
      </c>
      <c r="B739" s="10" t="str">
        <f aca="false">'Layout Mercado Libre'!C739</f>
        <v>Amoxil Amoxicilina Suspensión 250 mg/5 ml 75 ml</v>
      </c>
      <c r="C739" s="10" t="str">
        <f aca="false">IFERROR(LEFT('Layout Mercado Libre'!E739,FIND(" &gt; ",'Layout Mercado Libre'!E739)-1),"")</f>
        <v>Salud y Equipamiento Médico</v>
      </c>
      <c r="D739" s="12" t="n">
        <v>154.85</v>
      </c>
      <c r="E739" s="13" t="n">
        <f aca="false">Parámetros!$B$5</f>
        <v>4</v>
      </c>
      <c r="F739" s="13" t="n">
        <f aca="false">D739+E739</f>
        <v>158.85</v>
      </c>
      <c r="G739" s="3" t="n">
        <f aca="false">IF(C739="",Parámetros!$B$9,IFERROR(VLOOKUP(C739,Parámetros!$A$20:$B$23,2,FALSE()),Parámetros!$B$9))</f>
        <v>0.14</v>
      </c>
      <c r="H739" s="14" t="n">
        <v>0.14</v>
      </c>
      <c r="I739" s="12" t="n">
        <v>75</v>
      </c>
      <c r="J739" s="13" t="n">
        <f aca="false">ROUNDUP((F739+Parámetros!$C$13)/(1-G739),0)</f>
        <v>214</v>
      </c>
      <c r="K739" s="13" t="n">
        <f aca="false">ROUNDUP((F739+Parámetros!$C$14)/(1-G739),0)</f>
        <v>220</v>
      </c>
      <c r="L739" s="13" t="n">
        <f aca="false">ROUNDUP((F739+Parámetros!$C$15)/(1-G739),0)</f>
        <v>228</v>
      </c>
      <c r="M739" s="13" t="n">
        <f aca="false">MAX(ROUNDUP((F739+I739)/(1-G739),0),Parámetros!$B$7)</f>
        <v>299</v>
      </c>
      <c r="N739" s="12" t="n">
        <v>295</v>
      </c>
      <c r="O739" s="12" t="n">
        <v>280</v>
      </c>
      <c r="P739" s="13" t="n">
        <f aca="false">Parámetros!$B$6</f>
        <v>1</v>
      </c>
      <c r="Q739" s="13" t="n">
        <f aca="false">IF(AND(ISNUMBER(O739),O739-P739&gt;=Parámetros!$B$7),M739,IF(J739&lt;Parámetros!$B$13,J739,IF(K739&lt;Parámetros!$B$14,K739,IF(L739&lt;Parámetros!$B$15,L739,M739))))</f>
        <v>228</v>
      </c>
      <c r="R739" s="13" t="n">
        <f aca="false">IF(AND(ISNUMBER(O739),O739-P739&gt;=Q739),O739-P739,Q739)</f>
        <v>279</v>
      </c>
      <c r="S739" s="3" t="n">
        <f aca="false">IF(ISNUMBER(O739),R739/O739-1,"")</f>
        <v>-0.00357142857142856</v>
      </c>
      <c r="T739" s="13" t="n">
        <f aca="false">VLOOKUP(R739,Parámetros!$A$13:$C$16,3,TRUE())</f>
        <v>37</v>
      </c>
      <c r="U739" s="13" t="n">
        <f aca="false">IF(R739&gt;=Parámetros!$B$7,I739,0)</f>
        <v>0</v>
      </c>
      <c r="V739" s="13" t="n">
        <f aca="false">R739*(1-G739)-T739-U739</f>
        <v>202.94</v>
      </c>
      <c r="W739" s="13" t="n">
        <f aca="false">V739-F739</f>
        <v>44.09</v>
      </c>
      <c r="X739" s="2" t="s">
        <v>13696</v>
      </c>
      <c r="Y739" s="2"/>
      <c r="Z739" s="13" t="n">
        <v>273.5</v>
      </c>
      <c r="AA739" s="2" t="s">
        <v>13523</v>
      </c>
    </row>
    <row r="740" customFormat="false" ht="15" hidden="false" customHeight="false" outlineLevel="0" collapsed="false">
      <c r="A740" s="8" t="s">
        <v>8956</v>
      </c>
      <c r="B740" s="10" t="str">
        <f aca="false">'Layout Mercado Libre'!C740</f>
        <v>Utrogestan Progesterona 200 mg 14 Cápsulas</v>
      </c>
      <c r="C740" s="10" t="str">
        <f aca="false">IFERROR(LEFT('Layout Mercado Libre'!E740,FIND(" &gt; ",'Layout Mercado Libre'!E740)-1),"")</f>
        <v>Salud y Equipamiento Médico</v>
      </c>
      <c r="D740" s="12" t="n">
        <v>478.05</v>
      </c>
      <c r="E740" s="13" t="n">
        <f aca="false">Parámetros!$B$5</f>
        <v>4</v>
      </c>
      <c r="F740" s="13" t="n">
        <f aca="false">D740+E740</f>
        <v>482.05</v>
      </c>
      <c r="G740" s="3" t="n">
        <f aca="false">IF(C740="",Parámetros!$B$9,IFERROR(VLOOKUP(C740,Parámetros!$A$20:$B$23,2,FALSE()),Parámetros!$B$9))</f>
        <v>0.14</v>
      </c>
      <c r="H740" s="14" t="n">
        <v>0.15</v>
      </c>
      <c r="I740" s="12" t="n">
        <v>75</v>
      </c>
      <c r="J740" s="13" t="n">
        <f aca="false">ROUNDUP((F740+Parámetros!$C$13)/(1-G740),0)</f>
        <v>590</v>
      </c>
      <c r="K740" s="13" t="n">
        <f aca="false">ROUNDUP((F740+Parámetros!$C$14)/(1-G740),0)</f>
        <v>596</v>
      </c>
      <c r="L740" s="13" t="n">
        <f aca="false">ROUNDUP((F740+Parámetros!$C$15)/(1-G740),0)</f>
        <v>604</v>
      </c>
      <c r="M740" s="13" t="n">
        <f aca="false">MAX(ROUNDUP((F740+I740)/(1-G740),0),Parámetros!$B$7)</f>
        <v>648</v>
      </c>
      <c r="N740" s="12" t="n">
        <v>805.25</v>
      </c>
      <c r="O740" s="12" t="n">
        <v>585</v>
      </c>
      <c r="P740" s="13" t="n">
        <f aca="false">Parámetros!$B$6</f>
        <v>1</v>
      </c>
      <c r="Q740" s="13" t="n">
        <f aca="false">IF(AND(ISNUMBER(O740),O740-P740&gt;=Parámetros!$B$7),M740,IF(J740&lt;Parámetros!$B$13,J740,IF(K740&lt;Parámetros!$B$14,K740,IF(L740&lt;Parámetros!$B$15,L740,M740))))</f>
        <v>648</v>
      </c>
      <c r="R740" s="13" t="n">
        <f aca="false">IF(AND(ISNUMBER(O740),O740-P740&gt;=Q740),O740-P740,Q740)</f>
        <v>648</v>
      </c>
      <c r="S740" s="3" t="n">
        <f aca="false">IF(ISNUMBER(O740),R740/O740-1,"")</f>
        <v>0.107692307692308</v>
      </c>
      <c r="T740" s="13" t="n">
        <f aca="false">VLOOKUP(R740,Parámetros!$A$13:$C$16,3,TRUE())</f>
        <v>0</v>
      </c>
      <c r="U740" s="13" t="n">
        <f aca="false">IF(R740&gt;=Parámetros!$B$7,I740,0)</f>
        <v>75</v>
      </c>
      <c r="V740" s="13" t="n">
        <f aca="false">R740*(1-G740)-T740-U740</f>
        <v>482.28</v>
      </c>
      <c r="W740" s="13" t="n">
        <f aca="false">V740-F740</f>
        <v>0.229999999999961</v>
      </c>
      <c r="X740" s="2" t="s">
        <v>13651</v>
      </c>
      <c r="Y740" s="2"/>
      <c r="Z740" s="13" t="n">
        <v>590</v>
      </c>
      <c r="AA740" s="2" t="s">
        <v>13500</v>
      </c>
    </row>
    <row r="741" customFormat="false" ht="15" hidden="false" customHeight="false" outlineLevel="0" collapsed="false">
      <c r="A741" s="8" t="s">
        <v>8968</v>
      </c>
      <c r="B741" s="10" t="str">
        <f aca="false">'Layout Mercado Libre'!C741</f>
        <v>Arfla Rifaximina 200 mg 28 Tabletas</v>
      </c>
      <c r="C741" s="10" t="str">
        <f aca="false">IFERROR(LEFT('Layout Mercado Libre'!E741,FIND(" &gt; ",'Layout Mercado Libre'!E741)-1),"")</f>
        <v>Salud y Equipamiento Médico</v>
      </c>
      <c r="D741" s="12" t="n">
        <v>512.4</v>
      </c>
      <c r="E741" s="13" t="n">
        <f aca="false">Parámetros!$B$5</f>
        <v>4</v>
      </c>
      <c r="F741" s="13" t="n">
        <f aca="false">D741+E741</f>
        <v>516.4</v>
      </c>
      <c r="G741" s="3" t="n">
        <f aca="false">IF(C741="",Parámetros!$B$9,IFERROR(VLOOKUP(C741,Parámetros!$A$20:$B$23,2,FALSE()),Parámetros!$B$9))</f>
        <v>0.14</v>
      </c>
      <c r="H741" s="14" t="n">
        <v>0.18</v>
      </c>
      <c r="I741" s="12" t="n">
        <v>75</v>
      </c>
      <c r="J741" s="13" t="n">
        <f aca="false">ROUNDUP((F741+Parámetros!$C$13)/(1-G741),0)</f>
        <v>630</v>
      </c>
      <c r="K741" s="13" t="n">
        <f aca="false">ROUNDUP((F741+Parámetros!$C$14)/(1-G741),0)</f>
        <v>636</v>
      </c>
      <c r="L741" s="13" t="n">
        <f aca="false">ROUNDUP((F741+Parámetros!$C$15)/(1-G741),0)</f>
        <v>644</v>
      </c>
      <c r="M741" s="13" t="n">
        <f aca="false">MAX(ROUNDUP((F741+I741)/(1-G741),0),Parámetros!$B$7)</f>
        <v>688</v>
      </c>
      <c r="N741" s="12" t="n">
        <v>903.14</v>
      </c>
      <c r="O741" s="12" t="n">
        <v>703.8</v>
      </c>
      <c r="P741" s="13" t="n">
        <f aca="false">Parámetros!$B$6</f>
        <v>1</v>
      </c>
      <c r="Q741" s="13" t="n">
        <f aca="false">IF(AND(ISNUMBER(O741),O741-P741&gt;=Parámetros!$B$7),M741,IF(J741&lt;Parámetros!$B$13,J741,IF(K741&lt;Parámetros!$B$14,K741,IF(L741&lt;Parámetros!$B$15,L741,M741))))</f>
        <v>688</v>
      </c>
      <c r="R741" s="13" t="n">
        <f aca="false">IF(AND(ISNUMBER(O741),O741-P741&gt;=Q741),O741-P741,Q741)</f>
        <v>702.8</v>
      </c>
      <c r="S741" s="3" t="n">
        <f aca="false">IF(ISNUMBER(O741),R741/O741-1,"")</f>
        <v>-0.0014208581983518</v>
      </c>
      <c r="T741" s="13" t="n">
        <f aca="false">VLOOKUP(R741,Parámetros!$A$13:$C$16,3,TRUE())</f>
        <v>0</v>
      </c>
      <c r="U741" s="13" t="n">
        <f aca="false">IF(R741&gt;=Parámetros!$B$7,I741,0)</f>
        <v>75</v>
      </c>
      <c r="V741" s="13" t="n">
        <f aca="false">R741*(1-G741)-T741-U741</f>
        <v>529.408</v>
      </c>
      <c r="W741" s="13" t="n">
        <f aca="false">V741-F741</f>
        <v>13.0079999999999</v>
      </c>
      <c r="X741" s="2" t="s">
        <v>13499</v>
      </c>
      <c r="Y741" s="2"/>
      <c r="Z741" s="13" t="n">
        <v>526.5</v>
      </c>
      <c r="AA741" s="2" t="s">
        <v>13518</v>
      </c>
    </row>
    <row r="742" customFormat="false" ht="15" hidden="false" customHeight="false" outlineLevel="0" collapsed="false">
      <c r="A742" s="8" t="s">
        <v>8979</v>
      </c>
      <c r="B742" s="10" t="str">
        <f aca="false">'Layout Mercado Libre'!C742</f>
        <v>Crema Dental Colgate Máxima Protección Anticaries 90 ml</v>
      </c>
      <c r="C742" s="10" t="str">
        <f aca="false">IFERROR(LEFT('Layout Mercado Libre'!E742,FIND(" &gt; ",'Layout Mercado Libre'!E742)-1),"")</f>
        <v>Belleza y Cuidado Personal</v>
      </c>
      <c r="D742" s="12" t="n">
        <v>28.74</v>
      </c>
      <c r="E742" s="13" t="n">
        <f aca="false">Parámetros!$B$5</f>
        <v>4</v>
      </c>
      <c r="F742" s="13" t="n">
        <f aca="false">D742+E742</f>
        <v>32.74</v>
      </c>
      <c r="G742" s="3" t="n">
        <f aca="false">IF(C742="",Parámetros!$B$9,IFERROR(VLOOKUP(C742,Parámetros!$A$20:$B$23,2,FALSE()),Parámetros!$B$9))</f>
        <v>0.14</v>
      </c>
      <c r="H742" s="14" t="n">
        <v>0.16</v>
      </c>
      <c r="I742" s="12" t="n">
        <v>75</v>
      </c>
      <c r="J742" s="13" t="n">
        <f aca="false">ROUNDUP((F742+Parámetros!$C$13)/(1-G742),0)</f>
        <v>68</v>
      </c>
      <c r="K742" s="13" t="n">
        <f aca="false">ROUNDUP((F742+Parámetros!$C$14)/(1-G742),0)</f>
        <v>73</v>
      </c>
      <c r="L742" s="13" t="n">
        <f aca="false">ROUNDUP((F742+Parámetros!$C$15)/(1-G742),0)</f>
        <v>82</v>
      </c>
      <c r="M742" s="13" t="n">
        <f aca="false">MAX(ROUNDUP((F742+I742)/(1-G742),0),Parámetros!$B$7)</f>
        <v>299</v>
      </c>
      <c r="N742" s="12" t="n">
        <v>95</v>
      </c>
      <c r="O742" s="12" t="n">
        <v>92</v>
      </c>
      <c r="P742" s="13" t="n">
        <f aca="false">Parámetros!$B$6</f>
        <v>1</v>
      </c>
      <c r="Q742" s="13" t="n">
        <f aca="false">IF(AND(ISNUMBER(O742),O742-P742&gt;=Parámetros!$B$7),M742,IF(J742&lt;Parámetros!$B$13,J742,IF(K742&lt;Parámetros!$B$14,K742,IF(L742&lt;Parámetros!$B$15,L742,M742))))</f>
        <v>68</v>
      </c>
      <c r="R742" s="13" t="n">
        <f aca="false">IF(AND(ISNUMBER(O742),O742-P742&gt;=Q742),O742-P742,Q742)</f>
        <v>91</v>
      </c>
      <c r="S742" s="3" t="n">
        <f aca="false">IF(ISNUMBER(O742),R742/O742-1,"")</f>
        <v>-0.0108695652173914</v>
      </c>
      <c r="T742" s="13" t="n">
        <f aca="false">VLOOKUP(R742,Parámetros!$A$13:$C$16,3,TRUE())</f>
        <v>25</v>
      </c>
      <c r="U742" s="13" t="n">
        <f aca="false">IF(R742&gt;=Parámetros!$B$7,I742,0)</f>
        <v>0</v>
      </c>
      <c r="V742" s="13" t="n">
        <f aca="false">R742*(1-G742)-T742-U742</f>
        <v>53.26</v>
      </c>
      <c r="W742" s="13" t="n">
        <f aca="false">V742-F742</f>
        <v>20.52</v>
      </c>
      <c r="X742" s="2" t="s">
        <v>13757</v>
      </c>
      <c r="Y742" s="2"/>
      <c r="Z742" s="13" t="n">
        <v>47.5</v>
      </c>
      <c r="AA742" s="2" t="s">
        <v>13518</v>
      </c>
    </row>
    <row r="743" customFormat="false" ht="15" hidden="false" customHeight="false" outlineLevel="0" collapsed="false">
      <c r="A743" s="8" t="s">
        <v>8990</v>
      </c>
      <c r="B743" s="10" t="str">
        <f aca="false">'Layout Mercado Libre'!C743</f>
        <v>Desodorante Axe Apollo Aerosol Hombre 150 ml</v>
      </c>
      <c r="C743" s="10" t="str">
        <f aca="false">IFERROR(LEFT('Layout Mercado Libre'!E743,FIND(" &gt; ",'Layout Mercado Libre'!E743)-1),"")</f>
        <v>Belleza y Cuidado Personal</v>
      </c>
      <c r="D743" s="12" t="n">
        <v>39.51</v>
      </c>
      <c r="E743" s="13" t="n">
        <f aca="false">Parámetros!$B$5</f>
        <v>4</v>
      </c>
      <c r="F743" s="13" t="n">
        <f aca="false">D743+E743</f>
        <v>43.51</v>
      </c>
      <c r="G743" s="3" t="n">
        <f aca="false">IF(C743="",Parámetros!$B$9,IFERROR(VLOOKUP(C743,Parámetros!$A$20:$B$23,2,FALSE()),Parámetros!$B$9))</f>
        <v>0.14</v>
      </c>
      <c r="H743" s="14" t="n">
        <v>0.23</v>
      </c>
      <c r="I743" s="12" t="n">
        <v>75</v>
      </c>
      <c r="J743" s="13" t="n">
        <f aca="false">ROUNDUP((F743+Parámetros!$C$13)/(1-G743),0)</f>
        <v>80</v>
      </c>
      <c r="K743" s="13" t="n">
        <f aca="false">ROUNDUP((F743+Parámetros!$C$14)/(1-G743),0)</f>
        <v>86</v>
      </c>
      <c r="L743" s="13" t="n">
        <f aca="false">ROUNDUP((F743+Parámetros!$C$15)/(1-G743),0)</f>
        <v>94</v>
      </c>
      <c r="M743" s="13" t="n">
        <f aca="false">MAX(ROUNDUP((F743+I743)/(1-G743),0),Parámetros!$B$7)</f>
        <v>299</v>
      </c>
      <c r="N743" s="12" t="n">
        <v>145.28</v>
      </c>
      <c r="O743" s="12" t="n">
        <v>185.84</v>
      </c>
      <c r="P743" s="13" t="n">
        <f aca="false">Parámetros!$B$6</f>
        <v>1</v>
      </c>
      <c r="Q743" s="13" t="n">
        <f aca="false">IF(AND(ISNUMBER(O743),O743-P743&gt;=Parámetros!$B$7),M743,IF(J743&lt;Parámetros!$B$13,J743,IF(K743&lt;Parámetros!$B$14,K743,IF(L743&lt;Parámetros!$B$15,L743,M743))))</f>
        <v>80</v>
      </c>
      <c r="R743" s="13" t="n">
        <f aca="false">IF(AND(ISNUMBER(O743),O743-P743&gt;=Q743),O743-P743,Q743)</f>
        <v>184.84</v>
      </c>
      <c r="S743" s="3" t="n">
        <f aca="false">IF(ISNUMBER(O743),R743/O743-1,"")</f>
        <v>-0.0053809728798967</v>
      </c>
      <c r="T743" s="13" t="n">
        <f aca="false">VLOOKUP(R743,Parámetros!$A$13:$C$16,3,TRUE())</f>
        <v>37</v>
      </c>
      <c r="U743" s="13" t="n">
        <f aca="false">IF(R743&gt;=Parámetros!$B$7,I743,0)</f>
        <v>0</v>
      </c>
      <c r="V743" s="13" t="n">
        <f aca="false">R743*(1-G743)-T743-U743</f>
        <v>121.9624</v>
      </c>
      <c r="W743" s="13" t="n">
        <f aca="false">V743-F743</f>
        <v>78.4524</v>
      </c>
      <c r="X743" s="2" t="s">
        <v>13625</v>
      </c>
      <c r="Y743" s="2"/>
      <c r="Z743" s="13" t="n">
        <v>59</v>
      </c>
      <c r="AA743" s="2" t="s">
        <v>13504</v>
      </c>
    </row>
    <row r="744" customFormat="false" ht="15" hidden="false" customHeight="false" outlineLevel="0" collapsed="false">
      <c r="A744" s="8" t="s">
        <v>8999</v>
      </c>
      <c r="B744" s="10" t="str">
        <f aca="false">'Layout Mercado Libre'!C744</f>
        <v>Lodestar Zid Losartán/Hidroclorotiazida 50/12.5 mg 30 Tab</v>
      </c>
      <c r="C744" s="10" t="str">
        <f aca="false">IFERROR(LEFT('Layout Mercado Libre'!E744,FIND(" &gt; ",'Layout Mercado Libre'!E744)-1),"")</f>
        <v>Salud y Equipamiento Médico</v>
      </c>
      <c r="D744" s="12" t="n">
        <v>522.72</v>
      </c>
      <c r="E744" s="13" t="n">
        <f aca="false">Parámetros!$B$5</f>
        <v>4</v>
      </c>
      <c r="F744" s="13" t="n">
        <f aca="false">D744+E744</f>
        <v>526.72</v>
      </c>
      <c r="G744" s="3" t="n">
        <f aca="false">IF(C744="",Parámetros!$B$9,IFERROR(VLOOKUP(C744,Parámetros!$A$20:$B$23,2,FALSE()),Parámetros!$B$9))</f>
        <v>0.14</v>
      </c>
      <c r="H744" s="14" t="n">
        <v>0.19</v>
      </c>
      <c r="I744" s="12" t="n">
        <v>75</v>
      </c>
      <c r="J744" s="13" t="n">
        <f aca="false">ROUNDUP((F744+Parámetros!$C$13)/(1-G744),0)</f>
        <v>642</v>
      </c>
      <c r="K744" s="13" t="n">
        <f aca="false">ROUNDUP((F744+Parámetros!$C$14)/(1-G744),0)</f>
        <v>648</v>
      </c>
      <c r="L744" s="13" t="n">
        <f aca="false">ROUNDUP((F744+Parámetros!$C$15)/(1-G744),0)</f>
        <v>656</v>
      </c>
      <c r="M744" s="13" t="n">
        <f aca="false">MAX(ROUNDUP((F744+I744)/(1-G744),0),Parámetros!$B$7)</f>
        <v>700</v>
      </c>
      <c r="N744" s="12" t="n">
        <v>985.64</v>
      </c>
      <c r="O744" s="12" t="n">
        <v>854.66</v>
      </c>
      <c r="P744" s="13" t="n">
        <f aca="false">Parámetros!$B$6</f>
        <v>1</v>
      </c>
      <c r="Q744" s="13" t="n">
        <f aca="false">IF(AND(ISNUMBER(O744),O744-P744&gt;=Parámetros!$B$7),M744,IF(J744&lt;Parámetros!$B$13,J744,IF(K744&lt;Parámetros!$B$14,K744,IF(L744&lt;Parámetros!$B$15,L744,M744))))</f>
        <v>700</v>
      </c>
      <c r="R744" s="13" t="n">
        <f aca="false">IF(AND(ISNUMBER(O744),O744-P744&gt;=Q744),O744-P744,Q744)</f>
        <v>853.66</v>
      </c>
      <c r="S744" s="3" t="n">
        <f aca="false">IF(ISNUMBER(O744),R744/O744-1,"")</f>
        <v>-0.00117005592867336</v>
      </c>
      <c r="T744" s="13" t="n">
        <f aca="false">VLOOKUP(R744,Parámetros!$A$13:$C$16,3,TRUE())</f>
        <v>0</v>
      </c>
      <c r="U744" s="13" t="n">
        <f aca="false">IF(R744&gt;=Parámetros!$B$7,I744,0)</f>
        <v>75</v>
      </c>
      <c r="V744" s="13" t="n">
        <f aca="false">R744*(1-G744)-T744-U744</f>
        <v>659.1476</v>
      </c>
      <c r="W744" s="13" t="n">
        <f aca="false">V744-F744</f>
        <v>132.4276</v>
      </c>
      <c r="X744" s="2" t="s">
        <v>13501</v>
      </c>
      <c r="Y744" s="2"/>
      <c r="Z744" s="13" t="n">
        <v>711</v>
      </c>
      <c r="AA744" s="2" t="s">
        <v>13520</v>
      </c>
    </row>
    <row r="745" customFormat="false" ht="15" hidden="false" customHeight="false" outlineLevel="0" collapsed="false">
      <c r="A745" s="8" t="s">
        <v>9013</v>
      </c>
      <c r="B745" s="10" t="str">
        <f aca="false">'Layout Mercado Libre'!C745</f>
        <v>Derman Crema Antimicótica Ácido Undecilénico 25 g</v>
      </c>
      <c r="C745" s="10" t="str">
        <f aca="false">IFERROR(LEFT('Layout Mercado Libre'!E745,FIND(" &gt; ",'Layout Mercado Libre'!E745)-1),"")</f>
        <v>Salud y Equipamiento Médico</v>
      </c>
      <c r="D745" s="12" t="n">
        <v>26.03</v>
      </c>
      <c r="E745" s="13" t="n">
        <f aca="false">Parámetros!$B$5</f>
        <v>4</v>
      </c>
      <c r="F745" s="13" t="n">
        <f aca="false">D745+E745</f>
        <v>30.03</v>
      </c>
      <c r="G745" s="3" t="n">
        <f aca="false">IF(C745="",Parámetros!$B$9,IFERROR(VLOOKUP(C745,Parámetros!$A$20:$B$23,2,FALSE()),Parámetros!$B$9))</f>
        <v>0.14</v>
      </c>
      <c r="H745" s="14" t="n">
        <v>0.08</v>
      </c>
      <c r="I745" s="12" t="n">
        <v>75</v>
      </c>
      <c r="J745" s="13" t="n">
        <f aca="false">ROUNDUP((F745+Parámetros!$C$13)/(1-G745),0)</f>
        <v>64</v>
      </c>
      <c r="K745" s="13" t="n">
        <f aca="false">ROUNDUP((F745+Parámetros!$C$14)/(1-G745),0)</f>
        <v>70</v>
      </c>
      <c r="L745" s="13" t="n">
        <f aca="false">ROUNDUP((F745+Parámetros!$C$15)/(1-G745),0)</f>
        <v>78</v>
      </c>
      <c r="M745" s="13" t="n">
        <f aca="false">MAX(ROUNDUP((F745+I745)/(1-G745),0),Parámetros!$B$7)</f>
        <v>299</v>
      </c>
      <c r="N745" s="12" t="n">
        <v>54.5</v>
      </c>
      <c r="O745" s="12" t="n">
        <v>32</v>
      </c>
      <c r="P745" s="13" t="n">
        <f aca="false">Parámetros!$B$6</f>
        <v>1</v>
      </c>
      <c r="Q745" s="13" t="n">
        <f aca="false">IF(AND(ISNUMBER(O745),O745-P745&gt;=Parámetros!$B$7),M745,IF(J745&lt;Parámetros!$B$13,J745,IF(K745&lt;Parámetros!$B$14,K745,IF(L745&lt;Parámetros!$B$15,L745,M745))))</f>
        <v>64</v>
      </c>
      <c r="R745" s="13" t="n">
        <f aca="false">IF(AND(ISNUMBER(O745),O745-P745&gt;=Q745),O745-P745,Q745)</f>
        <v>64</v>
      </c>
      <c r="S745" s="3" t="n">
        <f aca="false">IF(ISNUMBER(O745),R745/O745-1,"")</f>
        <v>1</v>
      </c>
      <c r="T745" s="13" t="n">
        <f aca="false">VLOOKUP(R745,Parámetros!$A$13:$C$16,3,TRUE())</f>
        <v>25</v>
      </c>
      <c r="U745" s="13" t="n">
        <f aca="false">IF(R745&gt;=Parámetros!$B$7,I745,0)</f>
        <v>0</v>
      </c>
      <c r="V745" s="13" t="n">
        <f aca="false">R745*(1-G745)-T745-U745</f>
        <v>30.04</v>
      </c>
      <c r="W745" s="13" t="n">
        <f aca="false">V745-F745</f>
        <v>0.00999999999999801</v>
      </c>
      <c r="X745" s="2" t="s">
        <v>13701</v>
      </c>
      <c r="Y745" s="2"/>
      <c r="Z745" s="13"/>
      <c r="AA745" s="2"/>
    </row>
    <row r="746" customFormat="false" ht="15" hidden="false" customHeight="false" outlineLevel="0" collapsed="false">
      <c r="A746" s="8" t="s">
        <v>9025</v>
      </c>
      <c r="B746" s="10" t="str">
        <f aca="false">'Layout Mercado Libre'!C746</f>
        <v>Jeringas Insulina Ultra-Fine Embecta 0.3 ml 31G 6 mm 10 Pzas</v>
      </c>
      <c r="C746" s="10" t="str">
        <f aca="false">IFERROR(LEFT('Layout Mercado Libre'!E746,FIND(" &gt; ",'Layout Mercado Libre'!E746)-1),"")</f>
        <v>Salud y Equipamiento Médico</v>
      </c>
      <c r="D746" s="12" t="n">
        <v>47.41</v>
      </c>
      <c r="E746" s="13" t="n">
        <f aca="false">Parámetros!$B$5</f>
        <v>4</v>
      </c>
      <c r="F746" s="13" t="n">
        <f aca="false">D746+E746</f>
        <v>51.41</v>
      </c>
      <c r="G746" s="3" t="n">
        <f aca="false">IF(C746="",Parámetros!$B$9,IFERROR(VLOOKUP(C746,Parámetros!$A$20:$B$23,2,FALSE()),Parámetros!$B$9))</f>
        <v>0.14</v>
      </c>
      <c r="H746" s="14" t="n">
        <v>0.2</v>
      </c>
      <c r="I746" s="12" t="n">
        <v>75</v>
      </c>
      <c r="J746" s="13" t="n">
        <f aca="false">ROUNDUP((F746+Parámetros!$C$13)/(1-G746),0)</f>
        <v>89</v>
      </c>
      <c r="K746" s="13" t="n">
        <f aca="false">ROUNDUP((F746+Parámetros!$C$14)/(1-G746),0)</f>
        <v>95</v>
      </c>
      <c r="L746" s="13" t="n">
        <f aca="false">ROUNDUP((F746+Parámetros!$C$15)/(1-G746),0)</f>
        <v>103</v>
      </c>
      <c r="M746" s="13" t="n">
        <f aca="false">MAX(ROUNDUP((F746+I746)/(1-G746),0),Parámetros!$B$7)</f>
        <v>299</v>
      </c>
      <c r="N746" s="12"/>
      <c r="O746" s="12"/>
      <c r="P746" s="13" t="n">
        <f aca="false">Parámetros!$B$6</f>
        <v>1</v>
      </c>
      <c r="Q746" s="13" t="n">
        <f aca="false">IF(AND(ISNUMBER(O746),O746-P746&gt;=Parámetros!$B$7),M746,IF(J746&lt;Parámetros!$B$13,J746,IF(K746&lt;Parámetros!$B$14,K746,IF(L746&lt;Parámetros!$B$15,L746,M746))))</f>
        <v>89</v>
      </c>
      <c r="R746" s="13" t="n">
        <f aca="false">IF(AND(ISNUMBER(O746),O746-P746&gt;=Q746),O746-P746,Q746)</f>
        <v>89</v>
      </c>
      <c r="S746" s="3" t="str">
        <f aca="false">IF(ISNUMBER(O746),R746/O746-1,"")</f>
        <v/>
      </c>
      <c r="T746" s="13" t="n">
        <f aca="false">VLOOKUP(R746,Parámetros!$A$13:$C$16,3,TRUE())</f>
        <v>25</v>
      </c>
      <c r="U746" s="13" t="n">
        <f aca="false">IF(R746&gt;=Parámetros!$B$7,I746,0)</f>
        <v>0</v>
      </c>
      <c r="V746" s="13" t="n">
        <f aca="false">R746*(1-G746)-T746-U746</f>
        <v>51.54</v>
      </c>
      <c r="W746" s="13" t="n">
        <f aca="false">V746-F746</f>
        <v>0.129999999999995</v>
      </c>
      <c r="X746" s="2" t="s">
        <v>13758</v>
      </c>
      <c r="Y746" s="2"/>
      <c r="Z746" s="13" t="n">
        <v>63</v>
      </c>
      <c r="AA746" s="2" t="s">
        <v>13518</v>
      </c>
    </row>
    <row r="747" customFormat="false" ht="15" hidden="false" customHeight="false" outlineLevel="0" collapsed="false">
      <c r="A747" s="8" t="s">
        <v>9033</v>
      </c>
      <c r="B747" s="10" t="str">
        <f aca="false">'Layout Mercado Libre'!C747</f>
        <v>Glucovance Metformina/Glibenclamida 500/2.5 mg 60 Tabletas</v>
      </c>
      <c r="C747" s="10" t="str">
        <f aca="false">IFERROR(LEFT('Layout Mercado Libre'!E747,FIND(" &gt; ",'Layout Mercado Libre'!E747)-1),"")</f>
        <v>Salud y Equipamiento Médico</v>
      </c>
      <c r="D747" s="12" t="n">
        <v>504.84</v>
      </c>
      <c r="E747" s="13" t="n">
        <f aca="false">Parámetros!$B$5</f>
        <v>4</v>
      </c>
      <c r="F747" s="13" t="n">
        <f aca="false">D747+E747</f>
        <v>508.84</v>
      </c>
      <c r="G747" s="3" t="n">
        <f aca="false">IF(C747="",Parámetros!$B$9,IFERROR(VLOOKUP(C747,Parámetros!$A$20:$B$23,2,FALSE()),Parámetros!$B$9))</f>
        <v>0.14</v>
      </c>
      <c r="H747" s="14" t="n">
        <v>0.26</v>
      </c>
      <c r="I747" s="12" t="n">
        <v>75</v>
      </c>
      <c r="J747" s="13" t="n">
        <f aca="false">ROUNDUP((F747+Parámetros!$C$13)/(1-G747),0)</f>
        <v>621</v>
      </c>
      <c r="K747" s="13" t="n">
        <f aca="false">ROUNDUP((F747+Parámetros!$C$14)/(1-G747),0)</f>
        <v>627</v>
      </c>
      <c r="L747" s="13" t="n">
        <f aca="false">ROUNDUP((F747+Parámetros!$C$15)/(1-G747),0)</f>
        <v>635</v>
      </c>
      <c r="M747" s="13" t="n">
        <f aca="false">MAX(ROUNDUP((F747+I747)/(1-G747),0),Parámetros!$B$7)</f>
        <v>679</v>
      </c>
      <c r="N747" s="12" t="n">
        <v>608.33</v>
      </c>
      <c r="O747" s="12" t="n">
        <v>433</v>
      </c>
      <c r="P747" s="13" t="n">
        <f aca="false">Parámetros!$B$6</f>
        <v>1</v>
      </c>
      <c r="Q747" s="13" t="n">
        <f aca="false">IF(AND(ISNUMBER(O747),O747-P747&gt;=Parámetros!$B$7),M747,IF(J747&lt;Parámetros!$B$13,J747,IF(K747&lt;Parámetros!$B$14,K747,IF(L747&lt;Parámetros!$B$15,L747,M747))))</f>
        <v>679</v>
      </c>
      <c r="R747" s="13" t="n">
        <f aca="false">IF(AND(ISNUMBER(O747),O747-P747&gt;=Q747),O747-P747,Q747)</f>
        <v>679</v>
      </c>
      <c r="S747" s="3" t="n">
        <f aca="false">IF(ISNUMBER(O747),R747/O747-1,"")</f>
        <v>0.568129330254042</v>
      </c>
      <c r="T747" s="13" t="n">
        <f aca="false">VLOOKUP(R747,Parámetros!$A$13:$C$16,3,TRUE())</f>
        <v>0</v>
      </c>
      <c r="U747" s="13" t="n">
        <f aca="false">IF(R747&gt;=Parámetros!$B$7,I747,0)</f>
        <v>75</v>
      </c>
      <c r="V747" s="13" t="n">
        <f aca="false">R747*(1-G747)-T747-U747</f>
        <v>508.94</v>
      </c>
      <c r="W747" s="13" t="n">
        <f aca="false">V747-F747</f>
        <v>0.0999999999999659</v>
      </c>
      <c r="X747" s="2" t="s">
        <v>13534</v>
      </c>
      <c r="Y747" s="2"/>
      <c r="Z747" s="13" t="n">
        <v>654</v>
      </c>
      <c r="AA747" s="2" t="s">
        <v>13586</v>
      </c>
    </row>
    <row r="748" customFormat="false" ht="15" hidden="false" customHeight="false" outlineLevel="0" collapsed="false">
      <c r="A748" s="8" t="s">
        <v>9044</v>
      </c>
      <c r="B748" s="10" t="str">
        <f aca="false">'Layout Mercado Libre'!C748</f>
        <v>Ursofalk Ácido Ursodeoxicólico 250 mg 50 Cápsulas</v>
      </c>
      <c r="C748" s="10" t="str">
        <f aca="false">IFERROR(LEFT('Layout Mercado Libre'!E748,FIND(" &gt; ",'Layout Mercado Libre'!E748)-1),"")</f>
        <v>Salud y Equipamiento Médico</v>
      </c>
      <c r="D748" s="12" t="n">
        <v>419.96</v>
      </c>
      <c r="E748" s="13" t="n">
        <f aca="false">Parámetros!$B$5</f>
        <v>4</v>
      </c>
      <c r="F748" s="13" t="n">
        <f aca="false">D748+E748</f>
        <v>423.96</v>
      </c>
      <c r="G748" s="3" t="n">
        <f aca="false">IF(C748="",Parámetros!$B$9,IFERROR(VLOOKUP(C748,Parámetros!$A$20:$B$23,2,FALSE()),Parámetros!$B$9))</f>
        <v>0.14</v>
      </c>
      <c r="H748" s="14" t="n">
        <v>0.23</v>
      </c>
      <c r="I748" s="12" t="n">
        <v>75</v>
      </c>
      <c r="J748" s="13" t="n">
        <f aca="false">ROUNDUP((F748+Parámetros!$C$13)/(1-G748),0)</f>
        <v>523</v>
      </c>
      <c r="K748" s="13" t="n">
        <f aca="false">ROUNDUP((F748+Parámetros!$C$14)/(1-G748),0)</f>
        <v>528</v>
      </c>
      <c r="L748" s="13" t="n">
        <f aca="false">ROUNDUP((F748+Parámetros!$C$15)/(1-G748),0)</f>
        <v>536</v>
      </c>
      <c r="M748" s="13" t="n">
        <f aca="false">MAX(ROUNDUP((F748+I748)/(1-G748),0),Parámetros!$B$7)</f>
        <v>581</v>
      </c>
      <c r="N748" s="12" t="n">
        <v>697.27</v>
      </c>
      <c r="O748" s="12" t="n">
        <v>589</v>
      </c>
      <c r="P748" s="13" t="n">
        <f aca="false">Parámetros!$B$6</f>
        <v>1</v>
      </c>
      <c r="Q748" s="13" t="n">
        <f aca="false">IF(AND(ISNUMBER(O748),O748-P748&gt;=Parámetros!$B$7),M748,IF(J748&lt;Parámetros!$B$13,J748,IF(K748&lt;Parámetros!$B$14,K748,IF(L748&lt;Parámetros!$B$15,L748,M748))))</f>
        <v>581</v>
      </c>
      <c r="R748" s="13" t="n">
        <f aca="false">IF(AND(ISNUMBER(O748),O748-P748&gt;=Q748),O748-P748,Q748)</f>
        <v>588</v>
      </c>
      <c r="S748" s="3" t="n">
        <f aca="false">IF(ISNUMBER(O748),R748/O748-1,"")</f>
        <v>-0.00169779286926997</v>
      </c>
      <c r="T748" s="13" t="n">
        <f aca="false">VLOOKUP(R748,Parámetros!$A$13:$C$16,3,TRUE())</f>
        <v>0</v>
      </c>
      <c r="U748" s="13" t="n">
        <f aca="false">IF(R748&gt;=Parámetros!$B$7,I748,0)</f>
        <v>75</v>
      </c>
      <c r="V748" s="13" t="n">
        <f aca="false">R748*(1-G748)-T748-U748</f>
        <v>430.68</v>
      </c>
      <c r="W748" s="13" t="n">
        <f aca="false">V748-F748</f>
        <v>6.72000000000003</v>
      </c>
      <c r="X748" s="2" t="s">
        <v>13508</v>
      </c>
      <c r="Y748" s="2"/>
      <c r="Z748" s="13" t="n">
        <v>509.5</v>
      </c>
      <c r="AA748" s="2" t="s">
        <v>13518</v>
      </c>
    </row>
    <row r="749" customFormat="false" ht="15" hidden="false" customHeight="false" outlineLevel="0" collapsed="false">
      <c r="A749" s="8" t="s">
        <v>9055</v>
      </c>
      <c r="B749" s="10" t="str">
        <f aca="false">'Layout Mercado Libre'!C749</f>
        <v>Zanidip Lercanidipino 10 mg 30 Tabletas</v>
      </c>
      <c r="C749" s="10" t="str">
        <f aca="false">IFERROR(LEFT('Layout Mercado Libre'!E749,FIND(" &gt; ",'Layout Mercado Libre'!E749)-1),"")</f>
        <v>Salud y Equipamiento Médico</v>
      </c>
      <c r="D749" s="12" t="n">
        <v>842.1</v>
      </c>
      <c r="E749" s="13" t="n">
        <f aca="false">Parámetros!$B$5</f>
        <v>4</v>
      </c>
      <c r="F749" s="13" t="n">
        <f aca="false">D749+E749</f>
        <v>846.1</v>
      </c>
      <c r="G749" s="3" t="n">
        <f aca="false">IF(C749="",Parámetros!$B$9,IFERROR(VLOOKUP(C749,Parámetros!$A$20:$B$23,2,FALSE()),Parámetros!$B$9))</f>
        <v>0.14</v>
      </c>
      <c r="H749" s="14" t="n">
        <v>0.19</v>
      </c>
      <c r="I749" s="12" t="n">
        <v>75</v>
      </c>
      <c r="J749" s="13" t="n">
        <f aca="false">ROUNDUP((F749+Parámetros!$C$13)/(1-G749),0)</f>
        <v>1013</v>
      </c>
      <c r="K749" s="13" t="n">
        <f aca="false">ROUNDUP((F749+Parámetros!$C$14)/(1-G749),0)</f>
        <v>1019</v>
      </c>
      <c r="L749" s="13" t="n">
        <f aca="false">ROUNDUP((F749+Parámetros!$C$15)/(1-G749),0)</f>
        <v>1027</v>
      </c>
      <c r="M749" s="13" t="n">
        <f aca="false">MAX(ROUNDUP((F749+I749)/(1-G749),0),Parámetros!$B$7)</f>
        <v>1072</v>
      </c>
      <c r="N749" s="12" t="n">
        <v>1921.42</v>
      </c>
      <c r="O749" s="12" t="n">
        <v>1583.23</v>
      </c>
      <c r="P749" s="13" t="n">
        <f aca="false">Parámetros!$B$6</f>
        <v>1</v>
      </c>
      <c r="Q749" s="13" t="n">
        <f aca="false">IF(AND(ISNUMBER(O749),O749-P749&gt;=Parámetros!$B$7),M749,IF(J749&lt;Parámetros!$B$13,J749,IF(K749&lt;Parámetros!$B$14,K749,IF(L749&lt;Parámetros!$B$15,L749,M749))))</f>
        <v>1072</v>
      </c>
      <c r="R749" s="13" t="n">
        <f aca="false">IF(AND(ISNUMBER(O749),O749-P749&gt;=Q749),O749-P749,Q749)</f>
        <v>1582.23</v>
      </c>
      <c r="S749" s="3" t="n">
        <f aca="false">IF(ISNUMBER(O749),R749/O749-1,"")</f>
        <v>-0.000631620168895286</v>
      </c>
      <c r="T749" s="13" t="n">
        <f aca="false">VLOOKUP(R749,Parámetros!$A$13:$C$16,3,TRUE())</f>
        <v>0</v>
      </c>
      <c r="U749" s="13" t="n">
        <f aca="false">IF(R749&gt;=Parámetros!$B$7,I749,0)</f>
        <v>75</v>
      </c>
      <c r="V749" s="13" t="n">
        <f aca="false">R749*(1-G749)-T749-U749</f>
        <v>1285.7178</v>
      </c>
      <c r="W749" s="13" t="n">
        <f aca="false">V749-F749</f>
        <v>439.6178</v>
      </c>
      <c r="X749" s="2" t="s">
        <v>13501</v>
      </c>
      <c r="Y749" s="2"/>
      <c r="Z749" s="13" t="n">
        <v>1282</v>
      </c>
      <c r="AA749" s="2" t="s">
        <v>13500</v>
      </c>
    </row>
    <row r="750" customFormat="false" ht="15" hidden="false" customHeight="false" outlineLevel="0" collapsed="false">
      <c r="A750" s="8" t="s">
        <v>9066</v>
      </c>
      <c r="B750" s="10" t="str">
        <f aca="false">'Layout Mercado Libre'!C750</f>
        <v>Crema Nivea Creme Tarro 200 ml Humectante Multiusos</v>
      </c>
      <c r="C750" s="10" t="str">
        <f aca="false">IFERROR(LEFT('Layout Mercado Libre'!E750,FIND(" &gt; ",'Layout Mercado Libre'!E750)-1),"")</f>
        <v>Belleza y Cuidado Personal</v>
      </c>
      <c r="D750" s="12" t="n">
        <v>73.37</v>
      </c>
      <c r="E750" s="13" t="n">
        <f aca="false">Parámetros!$B$5</f>
        <v>4</v>
      </c>
      <c r="F750" s="13" t="n">
        <f aca="false">D750+E750</f>
        <v>77.37</v>
      </c>
      <c r="G750" s="3" t="n">
        <f aca="false">IF(C750="",Parámetros!$B$9,IFERROR(VLOOKUP(C750,Parámetros!$A$20:$B$23,2,FALSE()),Parámetros!$B$9))</f>
        <v>0.14</v>
      </c>
      <c r="H750" s="14" t="n">
        <v>0.29</v>
      </c>
      <c r="I750" s="12" t="n">
        <v>75</v>
      </c>
      <c r="J750" s="13" t="n">
        <f aca="false">ROUNDUP((F750+Parámetros!$C$13)/(1-G750),0)</f>
        <v>120</v>
      </c>
      <c r="K750" s="13" t="n">
        <f aca="false">ROUNDUP((F750+Parámetros!$C$14)/(1-G750),0)</f>
        <v>125</v>
      </c>
      <c r="L750" s="13" t="n">
        <f aca="false">ROUNDUP((F750+Parámetros!$C$15)/(1-G750),0)</f>
        <v>133</v>
      </c>
      <c r="M750" s="13" t="n">
        <f aca="false">MAX(ROUNDUP((F750+I750)/(1-G750),0),Parámetros!$B$7)</f>
        <v>299</v>
      </c>
      <c r="N750" s="12" t="n">
        <v>252.6</v>
      </c>
      <c r="O750" s="12" t="n">
        <v>76.35</v>
      </c>
      <c r="P750" s="13" t="n">
        <f aca="false">Parámetros!$B$6</f>
        <v>1</v>
      </c>
      <c r="Q750" s="13" t="n">
        <f aca="false">IF(AND(ISNUMBER(O750),O750-P750&gt;=Parámetros!$B$7),M750,IF(J750&lt;Parámetros!$B$13,J750,IF(K750&lt;Parámetros!$B$14,K750,IF(L750&lt;Parámetros!$B$15,L750,M750))))</f>
        <v>125</v>
      </c>
      <c r="R750" s="13" t="n">
        <f aca="false">IF(AND(ISNUMBER(O750),O750-P750&gt;=Q750),O750-P750,Q750)</f>
        <v>125</v>
      </c>
      <c r="S750" s="3" t="n">
        <f aca="false">IF(ISNUMBER(O750),R750/O750-1,"")</f>
        <v>0.637197118533072</v>
      </c>
      <c r="T750" s="13" t="n">
        <f aca="false">VLOOKUP(R750,Parámetros!$A$13:$C$16,3,TRUE())</f>
        <v>30</v>
      </c>
      <c r="U750" s="13" t="n">
        <f aca="false">IF(R750&gt;=Parámetros!$B$7,I750,0)</f>
        <v>0</v>
      </c>
      <c r="V750" s="13" t="n">
        <f aca="false">R750*(1-G750)-T750-U750</f>
        <v>77.5</v>
      </c>
      <c r="W750" s="13" t="n">
        <f aca="false">V750-F750</f>
        <v>0.129999999999995</v>
      </c>
      <c r="X750" s="2" t="s">
        <v>13632</v>
      </c>
      <c r="Y750" s="2"/>
      <c r="Z750" s="13" t="n">
        <v>110</v>
      </c>
      <c r="AA750" s="2" t="s">
        <v>13586</v>
      </c>
    </row>
    <row r="751" customFormat="false" ht="15" hidden="false" customHeight="false" outlineLevel="0" collapsed="false">
      <c r="A751" s="8" t="s">
        <v>9076</v>
      </c>
      <c r="B751" s="10" t="str">
        <f aca="false">'Layout Mercado Libre'!C751</f>
        <v>Biomesina Compuesta Butilhioscina Metamizol 10 Grageas</v>
      </c>
      <c r="C751" s="10" t="str">
        <f aca="false">IFERROR(LEFT('Layout Mercado Libre'!E751,FIND(" &gt; ",'Layout Mercado Libre'!E751)-1),"")</f>
        <v>Salud y Equipamiento Médico</v>
      </c>
      <c r="D751" s="12" t="n">
        <v>28.14</v>
      </c>
      <c r="E751" s="13" t="n">
        <f aca="false">Parámetros!$B$5</f>
        <v>4</v>
      </c>
      <c r="F751" s="13" t="n">
        <f aca="false">D751+E751</f>
        <v>32.14</v>
      </c>
      <c r="G751" s="3" t="n">
        <f aca="false">IF(C751="",Parámetros!$B$9,IFERROR(VLOOKUP(C751,Parámetros!$A$20:$B$23,2,FALSE()),Parámetros!$B$9))</f>
        <v>0.14</v>
      </c>
      <c r="H751" s="14" t="n">
        <v>0.14</v>
      </c>
      <c r="I751" s="12" t="n">
        <v>75</v>
      </c>
      <c r="J751" s="13" t="n">
        <f aca="false">ROUNDUP((F751+Parámetros!$C$13)/(1-G751),0)</f>
        <v>67</v>
      </c>
      <c r="K751" s="13" t="n">
        <f aca="false">ROUNDUP((F751+Parámetros!$C$14)/(1-G751),0)</f>
        <v>73</v>
      </c>
      <c r="L751" s="13" t="n">
        <f aca="false">ROUNDUP((F751+Parámetros!$C$15)/(1-G751),0)</f>
        <v>81</v>
      </c>
      <c r="M751" s="13" t="n">
        <f aca="false">MAX(ROUNDUP((F751+I751)/(1-G751),0),Parámetros!$B$7)</f>
        <v>299</v>
      </c>
      <c r="N751" s="12" t="n">
        <v>116.7</v>
      </c>
      <c r="O751" s="12" t="n">
        <v>99</v>
      </c>
      <c r="P751" s="13" t="n">
        <f aca="false">Parámetros!$B$6</f>
        <v>1</v>
      </c>
      <c r="Q751" s="13" t="n">
        <f aca="false">IF(AND(ISNUMBER(O751),O751-P751&gt;=Parámetros!$B$7),M751,IF(J751&lt;Parámetros!$B$13,J751,IF(K751&lt;Parámetros!$B$14,K751,IF(L751&lt;Parámetros!$B$15,L751,M751))))</f>
        <v>67</v>
      </c>
      <c r="R751" s="13" t="n">
        <f aca="false">IF(AND(ISNUMBER(O751),O751-P751&gt;=Q751),O751-P751,Q751)</f>
        <v>98</v>
      </c>
      <c r="S751" s="3" t="n">
        <f aca="false">IF(ISNUMBER(O751),R751/O751-1,"")</f>
        <v>-0.0101010101010101</v>
      </c>
      <c r="T751" s="13" t="n">
        <f aca="false">VLOOKUP(R751,Parámetros!$A$13:$C$16,3,TRUE())</f>
        <v>25</v>
      </c>
      <c r="U751" s="13" t="n">
        <f aca="false">IF(R751&gt;=Parámetros!$B$7,I751,0)</f>
        <v>0</v>
      </c>
      <c r="V751" s="13" t="n">
        <f aca="false">R751*(1-G751)-T751-U751</f>
        <v>59.28</v>
      </c>
      <c r="W751" s="13" t="n">
        <f aca="false">V751-F751</f>
        <v>27.14</v>
      </c>
      <c r="X751" s="2" t="s">
        <v>13759</v>
      </c>
      <c r="Y751" s="2"/>
      <c r="Z751" s="13" t="n">
        <v>49</v>
      </c>
      <c r="AA751" s="2" t="s">
        <v>13526</v>
      </c>
    </row>
    <row r="752" customFormat="false" ht="15" hidden="false" customHeight="false" outlineLevel="0" collapsed="false">
      <c r="A752" s="8" t="s">
        <v>9090</v>
      </c>
      <c r="B752" s="10" t="str">
        <f aca="false">'Layout Mercado Libre'!C752</f>
        <v>Tampones Tampax Pearl Super Plus 8 Piezas</v>
      </c>
      <c r="C752" s="10" t="str">
        <f aca="false">IFERROR(LEFT('Layout Mercado Libre'!E752,FIND(" &gt; ",'Layout Mercado Libre'!E752)-1),"")</f>
        <v>Belleza y Cuidado Personal</v>
      </c>
      <c r="D752" s="12" t="n">
        <v>51.14</v>
      </c>
      <c r="E752" s="13" t="n">
        <f aca="false">Parámetros!$B$5</f>
        <v>4</v>
      </c>
      <c r="F752" s="13" t="n">
        <f aca="false">D752+E752</f>
        <v>55.14</v>
      </c>
      <c r="G752" s="3" t="n">
        <f aca="false">IF(C752="",Parámetros!$B$9,IFERROR(VLOOKUP(C752,Parámetros!$A$20:$B$23,2,FALSE()),Parámetros!$B$9))</f>
        <v>0.14</v>
      </c>
      <c r="H752" s="14" t="n">
        <v>0.2</v>
      </c>
      <c r="I752" s="12" t="n">
        <v>75</v>
      </c>
      <c r="J752" s="13" t="n">
        <f aca="false">ROUNDUP((F752+Parámetros!$C$13)/(1-G752),0)</f>
        <v>94</v>
      </c>
      <c r="K752" s="13" t="n">
        <f aca="false">ROUNDUP((F752+Parámetros!$C$14)/(1-G752),0)</f>
        <v>99</v>
      </c>
      <c r="L752" s="13" t="n">
        <f aca="false">ROUNDUP((F752+Parámetros!$C$15)/(1-G752),0)</f>
        <v>108</v>
      </c>
      <c r="M752" s="13" t="n">
        <f aca="false">MAX(ROUNDUP((F752+I752)/(1-G752),0),Parámetros!$B$7)</f>
        <v>299</v>
      </c>
      <c r="N752" s="12" t="n">
        <v>92.58</v>
      </c>
      <c r="O752" s="12" t="n">
        <v>50.15</v>
      </c>
      <c r="P752" s="13" t="n">
        <f aca="false">Parámetros!$B$6</f>
        <v>1</v>
      </c>
      <c r="Q752" s="13" t="n">
        <f aca="false">IF(AND(ISNUMBER(O752),O752-P752&gt;=Parámetros!$B$7),M752,IF(J752&lt;Parámetros!$B$13,J752,IF(K752&lt;Parámetros!$B$14,K752,IF(L752&lt;Parámetros!$B$15,L752,M752))))</f>
        <v>94</v>
      </c>
      <c r="R752" s="13" t="n">
        <f aca="false">IF(AND(ISNUMBER(O752),O752-P752&gt;=Q752),O752-P752,Q752)</f>
        <v>94</v>
      </c>
      <c r="S752" s="3" t="n">
        <f aca="false">IF(ISNUMBER(O752),R752/O752-1,"")</f>
        <v>0.874376869391825</v>
      </c>
      <c r="T752" s="13" t="n">
        <f aca="false">VLOOKUP(R752,Parámetros!$A$13:$C$16,3,TRUE())</f>
        <v>25</v>
      </c>
      <c r="U752" s="13" t="n">
        <f aca="false">IF(R752&gt;=Parámetros!$B$7,I752,0)</f>
        <v>0</v>
      </c>
      <c r="V752" s="13" t="n">
        <f aca="false">R752*(1-G752)-T752-U752</f>
        <v>55.84</v>
      </c>
      <c r="W752" s="13" t="n">
        <f aca="false">V752-F752</f>
        <v>0.700000000000003</v>
      </c>
      <c r="X752" s="2" t="s">
        <v>13720</v>
      </c>
      <c r="Y752" s="2"/>
      <c r="Z752" s="13" t="n">
        <v>55</v>
      </c>
      <c r="AA752" s="2" t="s">
        <v>13586</v>
      </c>
    </row>
    <row r="753" customFormat="false" ht="15" hidden="false" customHeight="false" outlineLevel="0" collapsed="false">
      <c r="A753" s="8" t="s">
        <v>9101</v>
      </c>
      <c r="B753" s="10" t="str">
        <f aca="false">'Layout Mercado Libre'!C753</f>
        <v>Ciproflox Ciprofloxacino 500 mg 6 Cápsulas</v>
      </c>
      <c r="C753" s="10" t="str">
        <f aca="false">IFERROR(LEFT('Layout Mercado Libre'!E753,FIND(" &gt; ",'Layout Mercado Libre'!E753)-1),"")</f>
        <v>Salud y Equipamiento Médico</v>
      </c>
      <c r="D753" s="12" t="n">
        <v>298.9</v>
      </c>
      <c r="E753" s="13" t="n">
        <f aca="false">Parámetros!$B$5</f>
        <v>4</v>
      </c>
      <c r="F753" s="13" t="n">
        <f aca="false">D753+E753</f>
        <v>302.9</v>
      </c>
      <c r="G753" s="3" t="n">
        <f aca="false">IF(C753="",Parámetros!$B$9,IFERROR(VLOOKUP(C753,Parámetros!$A$20:$B$23,2,FALSE()),Parámetros!$B$9))</f>
        <v>0.14</v>
      </c>
      <c r="H753" s="14" t="n">
        <v>0.13</v>
      </c>
      <c r="I753" s="12" t="n">
        <v>75</v>
      </c>
      <c r="J753" s="13" t="n">
        <f aca="false">ROUNDUP((F753+Parámetros!$C$13)/(1-G753),0)</f>
        <v>382</v>
      </c>
      <c r="K753" s="13" t="n">
        <f aca="false">ROUNDUP((F753+Parámetros!$C$14)/(1-G753),0)</f>
        <v>388</v>
      </c>
      <c r="L753" s="13" t="n">
        <f aca="false">ROUNDUP((F753+Parámetros!$C$15)/(1-G753),0)</f>
        <v>396</v>
      </c>
      <c r="M753" s="13" t="n">
        <f aca="false">MAX(ROUNDUP((F753+I753)/(1-G753),0),Parámetros!$B$7)</f>
        <v>440</v>
      </c>
      <c r="N753" s="12" t="n">
        <v>595.96</v>
      </c>
      <c r="O753" s="12" t="n">
        <v>383.94</v>
      </c>
      <c r="P753" s="13" t="n">
        <f aca="false">Parámetros!$B$6</f>
        <v>1</v>
      </c>
      <c r="Q753" s="13" t="n">
        <f aca="false">IF(AND(ISNUMBER(O753),O753-P753&gt;=Parámetros!$B$7),M753,IF(J753&lt;Parámetros!$B$13,J753,IF(K753&lt;Parámetros!$B$14,K753,IF(L753&lt;Parámetros!$B$15,L753,M753))))</f>
        <v>440</v>
      </c>
      <c r="R753" s="13" t="n">
        <f aca="false">IF(AND(ISNUMBER(O753),O753-P753&gt;=Q753),O753-P753,Q753)</f>
        <v>440</v>
      </c>
      <c r="S753" s="3" t="n">
        <f aca="false">IF(ISNUMBER(O753),R753/O753-1,"")</f>
        <v>0.146012397770485</v>
      </c>
      <c r="T753" s="13" t="n">
        <f aca="false">VLOOKUP(R753,Parámetros!$A$13:$C$16,3,TRUE())</f>
        <v>0</v>
      </c>
      <c r="U753" s="13" t="n">
        <f aca="false">IF(R753&gt;=Parámetros!$B$7,I753,0)</f>
        <v>75</v>
      </c>
      <c r="V753" s="13" t="n">
        <f aca="false">R753*(1-G753)-T753-U753</f>
        <v>303.4</v>
      </c>
      <c r="W753" s="13" t="n">
        <f aca="false">V753-F753</f>
        <v>0.5</v>
      </c>
      <c r="X753" s="2" t="s">
        <v>13596</v>
      </c>
      <c r="Y753" s="2"/>
      <c r="Z753" s="13" t="n">
        <v>472</v>
      </c>
      <c r="AA753" s="2" t="s">
        <v>13552</v>
      </c>
    </row>
    <row r="754" customFormat="false" ht="15" hidden="false" customHeight="false" outlineLevel="0" collapsed="false">
      <c r="A754" s="8" t="s">
        <v>9111</v>
      </c>
      <c r="B754" s="10" t="str">
        <f aca="false">'Layout Mercado Libre'!C754</f>
        <v>Cera Modeladora Xiomara Wax &amp; Shine Efecto Ring 60 g</v>
      </c>
      <c r="C754" s="10" t="str">
        <f aca="false">IFERROR(LEFT('Layout Mercado Libre'!E754,FIND(" &gt; ",'Layout Mercado Libre'!E754)-1),"")</f>
        <v>Belleza y Cuidado Personal</v>
      </c>
      <c r="D754" s="12" t="n">
        <v>34.15</v>
      </c>
      <c r="E754" s="13" t="n">
        <f aca="false">Parámetros!$B$5</f>
        <v>4</v>
      </c>
      <c r="F754" s="13" t="n">
        <f aca="false">D754+E754</f>
        <v>38.15</v>
      </c>
      <c r="G754" s="3" t="n">
        <f aca="false">IF(C754="",Parámetros!$B$9,IFERROR(VLOOKUP(C754,Parámetros!$A$20:$B$23,2,FALSE()),Parámetros!$B$9))</f>
        <v>0.14</v>
      </c>
      <c r="H754" s="14" t="n">
        <v>0.12</v>
      </c>
      <c r="I754" s="12" t="n">
        <v>75</v>
      </c>
      <c r="J754" s="13" t="n">
        <f aca="false">ROUNDUP((F754+Parámetros!$C$13)/(1-G754),0)</f>
        <v>74</v>
      </c>
      <c r="K754" s="13" t="n">
        <f aca="false">ROUNDUP((F754+Parámetros!$C$14)/(1-G754),0)</f>
        <v>80</v>
      </c>
      <c r="L754" s="13" t="n">
        <f aca="false">ROUNDUP((F754+Parámetros!$C$15)/(1-G754),0)</f>
        <v>88</v>
      </c>
      <c r="M754" s="13" t="n">
        <f aca="false">MAX(ROUNDUP((F754+I754)/(1-G754),0),Parámetros!$B$7)</f>
        <v>299</v>
      </c>
      <c r="N754" s="12" t="n">
        <v>128.23</v>
      </c>
      <c r="O754" s="12" t="n">
        <v>125</v>
      </c>
      <c r="P754" s="13" t="n">
        <f aca="false">Parámetros!$B$6</f>
        <v>1</v>
      </c>
      <c r="Q754" s="13" t="n">
        <f aca="false">IF(AND(ISNUMBER(O754),O754-P754&gt;=Parámetros!$B$7),M754,IF(J754&lt;Parámetros!$B$13,J754,IF(K754&lt;Parámetros!$B$14,K754,IF(L754&lt;Parámetros!$B$15,L754,M754))))</f>
        <v>74</v>
      </c>
      <c r="R754" s="13" t="n">
        <f aca="false">IF(AND(ISNUMBER(O754),O754-P754&gt;=Q754),O754-P754,Q754)</f>
        <v>124</v>
      </c>
      <c r="S754" s="3" t="n">
        <f aca="false">IF(ISNUMBER(O754),R754/O754-1,"")</f>
        <v>-0.00800000000000001</v>
      </c>
      <c r="T754" s="13" t="n">
        <f aca="false">VLOOKUP(R754,Parámetros!$A$13:$C$16,3,TRUE())</f>
        <v>30</v>
      </c>
      <c r="U754" s="13" t="n">
        <f aca="false">IF(R754&gt;=Parámetros!$B$7,I754,0)</f>
        <v>0</v>
      </c>
      <c r="V754" s="13" t="n">
        <f aca="false">R754*(1-G754)-T754-U754</f>
        <v>76.64</v>
      </c>
      <c r="W754" s="13" t="n">
        <f aca="false">V754-F754</f>
        <v>38.49</v>
      </c>
      <c r="X754" s="2" t="s">
        <v>13705</v>
      </c>
      <c r="Y754" s="2"/>
      <c r="Z754" s="13" t="n">
        <v>48</v>
      </c>
      <c r="AA754" s="2" t="s">
        <v>13526</v>
      </c>
    </row>
    <row r="755" customFormat="false" ht="15" hidden="false" customHeight="false" outlineLevel="0" collapsed="false">
      <c r="A755" s="8" t="s">
        <v>9121</v>
      </c>
      <c r="B755" s="10" t="str">
        <f aca="false">'Layout Mercado Libre'!C755</f>
        <v>Gabirol Rimantadina 100 mg 14 Cápsulas</v>
      </c>
      <c r="C755" s="10" t="str">
        <f aca="false">IFERROR(LEFT('Layout Mercado Libre'!E755,FIND(" &gt; ",'Layout Mercado Libre'!E755)-1),"")</f>
        <v>Salud y Equipamiento Médico</v>
      </c>
      <c r="D755" s="12" t="n">
        <v>304.52</v>
      </c>
      <c r="E755" s="13" t="n">
        <f aca="false">Parámetros!$B$5</f>
        <v>4</v>
      </c>
      <c r="F755" s="13" t="n">
        <f aca="false">D755+E755</f>
        <v>308.52</v>
      </c>
      <c r="G755" s="3" t="n">
        <f aca="false">IF(C755="",Parámetros!$B$9,IFERROR(VLOOKUP(C755,Parámetros!$A$20:$B$23,2,FALSE()),Parámetros!$B$9))</f>
        <v>0.14</v>
      </c>
      <c r="H755" s="14" t="n">
        <v>0.15</v>
      </c>
      <c r="I755" s="12" t="n">
        <v>75</v>
      </c>
      <c r="J755" s="13" t="n">
        <f aca="false">ROUNDUP((F755+Parámetros!$C$13)/(1-G755),0)</f>
        <v>388</v>
      </c>
      <c r="K755" s="13" t="n">
        <f aca="false">ROUNDUP((F755+Parámetros!$C$14)/(1-G755),0)</f>
        <v>394</v>
      </c>
      <c r="L755" s="13" t="n">
        <f aca="false">ROUNDUP((F755+Parámetros!$C$15)/(1-G755),0)</f>
        <v>402</v>
      </c>
      <c r="M755" s="13" t="n">
        <f aca="false">MAX(ROUNDUP((F755+I755)/(1-G755),0),Parámetros!$B$7)</f>
        <v>446</v>
      </c>
      <c r="N755" s="12" t="n">
        <v>532.85</v>
      </c>
      <c r="O755" s="12" t="n">
        <v>419</v>
      </c>
      <c r="P755" s="13" t="n">
        <f aca="false">Parámetros!$B$6</f>
        <v>1</v>
      </c>
      <c r="Q755" s="13" t="n">
        <f aca="false">IF(AND(ISNUMBER(O755),O755-P755&gt;=Parámetros!$B$7),M755,IF(J755&lt;Parámetros!$B$13,J755,IF(K755&lt;Parámetros!$B$14,K755,IF(L755&lt;Parámetros!$B$15,L755,M755))))</f>
        <v>446</v>
      </c>
      <c r="R755" s="13" t="n">
        <f aca="false">IF(AND(ISNUMBER(O755),O755-P755&gt;=Q755),O755-P755,Q755)</f>
        <v>446</v>
      </c>
      <c r="S755" s="3" t="n">
        <f aca="false">IF(ISNUMBER(O755),R755/O755-1,"")</f>
        <v>0.0644391408114557</v>
      </c>
      <c r="T755" s="13" t="n">
        <f aca="false">VLOOKUP(R755,Parámetros!$A$13:$C$16,3,TRUE())</f>
        <v>0</v>
      </c>
      <c r="U755" s="13" t="n">
        <f aca="false">IF(R755&gt;=Parámetros!$B$7,I755,0)</f>
        <v>75</v>
      </c>
      <c r="V755" s="13" t="n">
        <f aca="false">R755*(1-G755)-T755-U755</f>
        <v>308.56</v>
      </c>
      <c r="W755" s="13" t="n">
        <f aca="false">V755-F755</f>
        <v>0.0400000000000205</v>
      </c>
      <c r="X755" s="2" t="s">
        <v>13651</v>
      </c>
      <c r="Y755" s="2"/>
      <c r="Z755" s="13" t="n">
        <v>315</v>
      </c>
      <c r="AA755" s="2" t="s">
        <v>13504</v>
      </c>
    </row>
    <row r="756" customFormat="false" ht="15" hidden="false" customHeight="false" outlineLevel="0" collapsed="false">
      <c r="A756" s="8" t="s">
        <v>9132</v>
      </c>
      <c r="B756" s="10" t="str">
        <f aca="false">'Layout Mercado Libre'!C756</f>
        <v>Cyclofemina 25 mg/5 mg Suspensión Inyectable Jeringa 0.5 ml</v>
      </c>
      <c r="C756" s="10" t="str">
        <f aca="false">IFERROR(LEFT('Layout Mercado Libre'!E756,FIND(" &gt; ",'Layout Mercado Libre'!E756)-1),"")</f>
        <v>Salud y Equipamiento Médico</v>
      </c>
      <c r="D756" s="12" t="n">
        <v>457.03</v>
      </c>
      <c r="E756" s="13" t="n">
        <f aca="false">Parámetros!$B$5</f>
        <v>4</v>
      </c>
      <c r="F756" s="13" t="n">
        <f aca="false">D756+E756</f>
        <v>461.03</v>
      </c>
      <c r="G756" s="3" t="n">
        <f aca="false">IF(C756="",Parámetros!$B$9,IFERROR(VLOOKUP(C756,Parámetros!$A$20:$B$23,2,FALSE()),Parámetros!$B$9))</f>
        <v>0.14</v>
      </c>
      <c r="H756" s="14" t="n">
        <v>0.09</v>
      </c>
      <c r="I756" s="12" t="n">
        <v>75</v>
      </c>
      <c r="J756" s="13" t="n">
        <f aca="false">ROUNDUP((F756+Parámetros!$C$13)/(1-G756),0)</f>
        <v>566</v>
      </c>
      <c r="K756" s="13" t="n">
        <f aca="false">ROUNDUP((F756+Parámetros!$C$14)/(1-G756),0)</f>
        <v>571</v>
      </c>
      <c r="L756" s="13" t="n">
        <f aca="false">ROUNDUP((F756+Parámetros!$C$15)/(1-G756),0)</f>
        <v>580</v>
      </c>
      <c r="M756" s="13" t="n">
        <f aca="false">MAX(ROUNDUP((F756+I756)/(1-G756),0),Parámetros!$B$7)</f>
        <v>624</v>
      </c>
      <c r="N756" s="12" t="n">
        <v>673.07</v>
      </c>
      <c r="O756" s="12" t="n">
        <v>594</v>
      </c>
      <c r="P756" s="13" t="n">
        <f aca="false">Parámetros!$B$6</f>
        <v>1</v>
      </c>
      <c r="Q756" s="13" t="n">
        <f aca="false">IF(AND(ISNUMBER(O756),O756-P756&gt;=Parámetros!$B$7),M756,IF(J756&lt;Parámetros!$B$13,J756,IF(K756&lt;Parámetros!$B$14,K756,IF(L756&lt;Parámetros!$B$15,L756,M756))))</f>
        <v>624</v>
      </c>
      <c r="R756" s="13" t="n">
        <f aca="false">IF(AND(ISNUMBER(O756),O756-P756&gt;=Q756),O756-P756,Q756)</f>
        <v>624</v>
      </c>
      <c r="S756" s="3" t="n">
        <f aca="false">IF(ISNUMBER(O756),R756/O756-1,"")</f>
        <v>0.0505050505050506</v>
      </c>
      <c r="T756" s="13" t="n">
        <f aca="false">VLOOKUP(R756,Parámetros!$A$13:$C$16,3,TRUE())</f>
        <v>0</v>
      </c>
      <c r="U756" s="13" t="n">
        <f aca="false">IF(R756&gt;=Parámetros!$B$7,I756,0)</f>
        <v>75</v>
      </c>
      <c r="V756" s="13" t="n">
        <f aca="false">R756*(1-G756)-T756-U756</f>
        <v>461.64</v>
      </c>
      <c r="W756" s="13" t="n">
        <f aca="false">V756-F756</f>
        <v>0.610000000000014</v>
      </c>
      <c r="X756" s="2" t="s">
        <v>13539</v>
      </c>
      <c r="Y756" s="2"/>
      <c r="Z756" s="13" t="n">
        <v>430</v>
      </c>
      <c r="AA756" s="2" t="s">
        <v>13719</v>
      </c>
    </row>
    <row r="757" customFormat="false" ht="15" hidden="false" customHeight="false" outlineLevel="0" collapsed="false">
      <c r="A757" s="8" t="s">
        <v>9146</v>
      </c>
      <c r="B757" s="10" t="str">
        <f aca="false">'Layout Mercado Libre'!C757</f>
        <v>Elevit 2-Omegas Suplemento con DHA Omega 3 28 Cápsulas</v>
      </c>
      <c r="C757" s="10" t="str">
        <f aca="false">IFERROR(LEFT('Layout Mercado Libre'!E757,FIND(" &gt; ",'Layout Mercado Libre'!E757)-1),"")</f>
        <v>Salud y Equipamiento Médico</v>
      </c>
      <c r="D757" s="12" t="n">
        <v>342.63</v>
      </c>
      <c r="E757" s="13" t="n">
        <f aca="false">Parámetros!$B$5</f>
        <v>4</v>
      </c>
      <c r="F757" s="13" t="n">
        <f aca="false">D757+E757</f>
        <v>346.63</v>
      </c>
      <c r="G757" s="3" t="n">
        <f aca="false">IF(C757="",Parámetros!$B$9,IFERROR(VLOOKUP(C757,Parámetros!$A$20:$B$23,2,FALSE()),Parámetros!$B$9))</f>
        <v>0.14</v>
      </c>
      <c r="H757" s="14" t="n">
        <v>0.18</v>
      </c>
      <c r="I757" s="12" t="n">
        <v>75</v>
      </c>
      <c r="J757" s="13" t="n">
        <f aca="false">ROUNDUP((F757+Parámetros!$C$13)/(1-G757),0)</f>
        <v>433</v>
      </c>
      <c r="K757" s="13" t="n">
        <f aca="false">ROUNDUP((F757+Parámetros!$C$14)/(1-G757),0)</f>
        <v>438</v>
      </c>
      <c r="L757" s="13" t="n">
        <f aca="false">ROUNDUP((F757+Parámetros!$C$15)/(1-G757),0)</f>
        <v>447</v>
      </c>
      <c r="M757" s="13" t="n">
        <f aca="false">MAX(ROUNDUP((F757+I757)/(1-G757),0),Parámetros!$B$7)</f>
        <v>491</v>
      </c>
      <c r="N757" s="12" t="n">
        <v>527</v>
      </c>
      <c r="O757" s="12" t="n">
        <v>348</v>
      </c>
      <c r="P757" s="13" t="n">
        <f aca="false">Parámetros!$B$6</f>
        <v>1</v>
      </c>
      <c r="Q757" s="13" t="n">
        <f aca="false">IF(AND(ISNUMBER(O757),O757-P757&gt;=Parámetros!$B$7),M757,IF(J757&lt;Parámetros!$B$13,J757,IF(K757&lt;Parámetros!$B$14,K757,IF(L757&lt;Parámetros!$B$15,L757,M757))))</f>
        <v>491</v>
      </c>
      <c r="R757" s="13" t="n">
        <f aca="false">IF(AND(ISNUMBER(O757),O757-P757&gt;=Q757),O757-P757,Q757)</f>
        <v>491</v>
      </c>
      <c r="S757" s="3" t="n">
        <f aca="false">IF(ISNUMBER(O757),R757/O757-1,"")</f>
        <v>0.410919540229885</v>
      </c>
      <c r="T757" s="13" t="n">
        <f aca="false">VLOOKUP(R757,Parámetros!$A$13:$C$16,3,TRUE())</f>
        <v>0</v>
      </c>
      <c r="U757" s="13" t="n">
        <f aca="false">IF(R757&gt;=Parámetros!$B$7,I757,0)</f>
        <v>75</v>
      </c>
      <c r="V757" s="13" t="n">
        <f aca="false">R757*(1-G757)-T757-U757</f>
        <v>347.26</v>
      </c>
      <c r="W757" s="13" t="n">
        <f aca="false">V757-F757</f>
        <v>0.629999999999996</v>
      </c>
      <c r="X757" s="2" t="s">
        <v>13636</v>
      </c>
      <c r="Y757" s="2"/>
      <c r="Z757" s="13" t="n">
        <v>358</v>
      </c>
      <c r="AA757" s="2" t="s">
        <v>13507</v>
      </c>
    </row>
    <row r="758" customFormat="false" ht="15" hidden="false" customHeight="false" outlineLevel="0" collapsed="false">
      <c r="A758" s="8" t="s">
        <v>9156</v>
      </c>
      <c r="B758" s="10" t="str">
        <f aca="false">'Layout Mercado Libre'!C758</f>
        <v>Cinta Microporosa Cintapore Piel 2.5 cm x 9.2 m 12 Rollos</v>
      </c>
      <c r="C758" s="10" t="str">
        <f aca="false">IFERROR(LEFT('Layout Mercado Libre'!E758,FIND(" &gt; ",'Layout Mercado Libre'!E758)-1),"")</f>
        <v>Salud y Equipamiento Médico</v>
      </c>
      <c r="D758" s="12" t="n">
        <v>200</v>
      </c>
      <c r="E758" s="13" t="n">
        <f aca="false">Parámetros!$B$5</f>
        <v>4</v>
      </c>
      <c r="F758" s="13" t="n">
        <f aca="false">D758+E758</f>
        <v>204</v>
      </c>
      <c r="G758" s="3" t="n">
        <f aca="false">IF(C758="",Parámetros!$B$9,IFERROR(VLOOKUP(C758,Parámetros!$A$20:$B$23,2,FALSE()),Parámetros!$B$9))</f>
        <v>0.14</v>
      </c>
      <c r="H758" s="14" t="n">
        <v>0.66</v>
      </c>
      <c r="I758" s="12" t="n">
        <v>90</v>
      </c>
      <c r="J758" s="13" t="n">
        <f aca="false">ROUNDUP((F758+Parámetros!$C$13)/(1-G758),0)</f>
        <v>267</v>
      </c>
      <c r="K758" s="13" t="n">
        <f aca="false">ROUNDUP((F758+Parámetros!$C$14)/(1-G758),0)</f>
        <v>273</v>
      </c>
      <c r="L758" s="13" t="n">
        <f aca="false">ROUNDUP((F758+Parámetros!$C$15)/(1-G758),0)</f>
        <v>281</v>
      </c>
      <c r="M758" s="13" t="n">
        <f aca="false">MAX(ROUNDUP((F758+I758)/(1-G758),0),Parámetros!$B$7)</f>
        <v>342</v>
      </c>
      <c r="N758" s="12"/>
      <c r="O758" s="12"/>
      <c r="P758" s="13" t="n">
        <f aca="false">Parámetros!$B$6</f>
        <v>1</v>
      </c>
      <c r="Q758" s="13" t="n">
        <f aca="false">IF(AND(ISNUMBER(O758),O758-P758&gt;=Parámetros!$B$7),M758,IF(J758&lt;Parámetros!$B$13,J758,IF(K758&lt;Parámetros!$B$14,K758,IF(L758&lt;Parámetros!$B$15,L758,M758))))</f>
        <v>281</v>
      </c>
      <c r="R758" s="13" t="n">
        <f aca="false">IF(AND(ISNUMBER(O758),O758-P758&gt;=Q758),O758-P758,Q758)</f>
        <v>281</v>
      </c>
      <c r="S758" s="3" t="str">
        <f aca="false">IF(ISNUMBER(O758),R758/O758-1,"")</f>
        <v/>
      </c>
      <c r="T758" s="13" t="n">
        <f aca="false">VLOOKUP(R758,Parámetros!$A$13:$C$16,3,TRUE())</f>
        <v>37</v>
      </c>
      <c r="U758" s="13" t="n">
        <f aca="false">IF(R758&gt;=Parámetros!$B$7,I758,0)</f>
        <v>0</v>
      </c>
      <c r="V758" s="13" t="n">
        <f aca="false">R758*(1-G758)-T758-U758</f>
        <v>204.66</v>
      </c>
      <c r="W758" s="13" t="n">
        <f aca="false">V758-F758</f>
        <v>0.659999999999997</v>
      </c>
      <c r="X758" s="2" t="s">
        <v>13760</v>
      </c>
      <c r="Y758" s="2"/>
      <c r="Z758" s="13"/>
      <c r="AA758" s="2"/>
    </row>
    <row r="759" customFormat="false" ht="15" hidden="false" customHeight="false" outlineLevel="0" collapsed="false">
      <c r="A759" s="8" t="s">
        <v>9168</v>
      </c>
      <c r="B759" s="10" t="str">
        <f aca="false">'Layout Mercado Libre'!C759</f>
        <v>Tampones Saba Compac Super Plus con Aplicador 10 Piezas</v>
      </c>
      <c r="C759" s="10" t="str">
        <f aca="false">IFERROR(LEFT('Layout Mercado Libre'!E759,FIND(" &gt; ",'Layout Mercado Libre'!E759)-1),"")</f>
        <v>Belleza y Cuidado Personal</v>
      </c>
      <c r="D759" s="12" t="n">
        <v>39.59</v>
      </c>
      <c r="E759" s="13" t="n">
        <f aca="false">Parámetros!$B$5</f>
        <v>4</v>
      </c>
      <c r="F759" s="13" t="n">
        <f aca="false">D759+E759</f>
        <v>43.59</v>
      </c>
      <c r="G759" s="3" t="n">
        <f aca="false">IF(C759="",Parámetros!$B$9,IFERROR(VLOOKUP(C759,Parámetros!$A$20:$B$23,2,FALSE()),Parámetros!$B$9))</f>
        <v>0.14</v>
      </c>
      <c r="H759" s="14" t="n">
        <v>0.21</v>
      </c>
      <c r="I759" s="12" t="n">
        <v>75</v>
      </c>
      <c r="J759" s="13" t="n">
        <f aca="false">ROUNDUP((F759+Parámetros!$C$13)/(1-G759),0)</f>
        <v>80</v>
      </c>
      <c r="K759" s="13" t="n">
        <f aca="false">ROUNDUP((F759+Parámetros!$C$14)/(1-G759),0)</f>
        <v>86</v>
      </c>
      <c r="L759" s="13" t="n">
        <f aca="false">ROUNDUP((F759+Parámetros!$C$15)/(1-G759),0)</f>
        <v>94</v>
      </c>
      <c r="M759" s="13" t="n">
        <f aca="false">MAX(ROUNDUP((F759+I759)/(1-G759),0),Parámetros!$B$7)</f>
        <v>299</v>
      </c>
      <c r="N759" s="12" t="n">
        <v>71.46</v>
      </c>
      <c r="O759" s="12" t="n">
        <v>43</v>
      </c>
      <c r="P759" s="13" t="n">
        <f aca="false">Parámetros!$B$6</f>
        <v>1</v>
      </c>
      <c r="Q759" s="13" t="n">
        <f aca="false">IF(AND(ISNUMBER(O759),O759-P759&gt;=Parámetros!$B$7),M759,IF(J759&lt;Parámetros!$B$13,J759,IF(K759&lt;Parámetros!$B$14,K759,IF(L759&lt;Parámetros!$B$15,L759,M759))))</f>
        <v>80</v>
      </c>
      <c r="R759" s="13" t="n">
        <f aca="false">IF(AND(ISNUMBER(O759),O759-P759&gt;=Q759),O759-P759,Q759)</f>
        <v>80</v>
      </c>
      <c r="S759" s="3" t="n">
        <f aca="false">IF(ISNUMBER(O759),R759/O759-1,"")</f>
        <v>0.86046511627907</v>
      </c>
      <c r="T759" s="13" t="n">
        <f aca="false">VLOOKUP(R759,Parámetros!$A$13:$C$16,3,TRUE())</f>
        <v>25</v>
      </c>
      <c r="U759" s="13" t="n">
        <f aca="false">IF(R759&gt;=Parámetros!$B$7,I759,0)</f>
        <v>0</v>
      </c>
      <c r="V759" s="13" t="n">
        <f aca="false">R759*(1-G759)-T759-U759</f>
        <v>43.8</v>
      </c>
      <c r="W759" s="13" t="n">
        <f aca="false">V759-F759</f>
        <v>0.209999999999994</v>
      </c>
      <c r="X759" s="2" t="s">
        <v>13587</v>
      </c>
      <c r="Y759" s="2"/>
      <c r="Z759" s="13" t="n">
        <v>68</v>
      </c>
      <c r="AA759" s="2" t="s">
        <v>13519</v>
      </c>
    </row>
    <row r="760" customFormat="false" ht="15" hidden="false" customHeight="false" outlineLevel="0" collapsed="false">
      <c r="A760" s="8" t="s">
        <v>9178</v>
      </c>
      <c r="B760" s="10" t="str">
        <f aca="false">'Layout Mercado Libre'!C760</f>
        <v>Italdermol Extracto de Triticum vulgare 600 mg 6 Óvulos</v>
      </c>
      <c r="C760" s="10" t="str">
        <f aca="false">IFERROR(LEFT('Layout Mercado Libre'!E760,FIND(" &gt; ",'Layout Mercado Libre'!E760)-1),"")</f>
        <v>Salud y Equipamiento Médico</v>
      </c>
      <c r="D760" s="12" t="n">
        <v>404.02</v>
      </c>
      <c r="E760" s="13" t="n">
        <f aca="false">Parámetros!$B$5</f>
        <v>4</v>
      </c>
      <c r="F760" s="13" t="n">
        <f aca="false">D760+E760</f>
        <v>408.02</v>
      </c>
      <c r="G760" s="3" t="n">
        <f aca="false">IF(C760="",Parámetros!$B$9,IFERROR(VLOOKUP(C760,Parámetros!$A$20:$B$23,2,FALSE()),Parámetros!$B$9))</f>
        <v>0.14</v>
      </c>
      <c r="H760" s="14" t="n">
        <v>0.13</v>
      </c>
      <c r="I760" s="12" t="n">
        <v>75</v>
      </c>
      <c r="J760" s="13" t="n">
        <f aca="false">ROUNDUP((F760+Parámetros!$C$13)/(1-G760),0)</f>
        <v>504</v>
      </c>
      <c r="K760" s="13" t="n">
        <f aca="false">ROUNDUP((F760+Parámetros!$C$14)/(1-G760),0)</f>
        <v>510</v>
      </c>
      <c r="L760" s="13" t="n">
        <f aca="false">ROUNDUP((F760+Parámetros!$C$15)/(1-G760),0)</f>
        <v>518</v>
      </c>
      <c r="M760" s="13" t="n">
        <f aca="false">MAX(ROUNDUP((F760+I760)/(1-G760),0),Parámetros!$B$7)</f>
        <v>562</v>
      </c>
      <c r="N760" s="12" t="n">
        <v>741.98</v>
      </c>
      <c r="O760" s="12" t="n">
        <v>610</v>
      </c>
      <c r="P760" s="13" t="n">
        <f aca="false">Parámetros!$B$6</f>
        <v>1</v>
      </c>
      <c r="Q760" s="13" t="n">
        <f aca="false">IF(AND(ISNUMBER(O760),O760-P760&gt;=Parámetros!$B$7),M760,IF(J760&lt;Parámetros!$B$13,J760,IF(K760&lt;Parámetros!$B$14,K760,IF(L760&lt;Parámetros!$B$15,L760,M760))))</f>
        <v>562</v>
      </c>
      <c r="R760" s="13" t="n">
        <f aca="false">IF(AND(ISNUMBER(O760),O760-P760&gt;=Q760),O760-P760,Q760)</f>
        <v>609</v>
      </c>
      <c r="S760" s="3" t="n">
        <f aca="false">IF(ISNUMBER(O760),R760/O760-1,"")</f>
        <v>-0.00163934426229506</v>
      </c>
      <c r="T760" s="13" t="n">
        <f aca="false">VLOOKUP(R760,Parámetros!$A$13:$C$16,3,TRUE())</f>
        <v>0</v>
      </c>
      <c r="U760" s="13" t="n">
        <f aca="false">IF(R760&gt;=Parámetros!$B$7,I760,0)</f>
        <v>75</v>
      </c>
      <c r="V760" s="13" t="n">
        <f aca="false">R760*(1-G760)-T760-U760</f>
        <v>448.74</v>
      </c>
      <c r="W760" s="13" t="n">
        <f aca="false">V760-F760</f>
        <v>40.72</v>
      </c>
      <c r="X760" s="2" t="s">
        <v>13761</v>
      </c>
      <c r="Y760" s="2"/>
      <c r="Z760" s="13" t="n">
        <v>451</v>
      </c>
      <c r="AA760" s="2" t="s">
        <v>13507</v>
      </c>
    </row>
    <row r="761" customFormat="false" ht="15" hidden="false" customHeight="false" outlineLevel="0" collapsed="false">
      <c r="A761" s="8" t="s">
        <v>9188</v>
      </c>
      <c r="B761" s="10" t="str">
        <f aca="false">'Layout Mercado Libre'!C761</f>
        <v>Tylenol Infantil Paracetamol Suspensión 3.2 g/100 ml 120 ml</v>
      </c>
      <c r="C761" s="10" t="str">
        <f aca="false">IFERROR(LEFT('Layout Mercado Libre'!E761,FIND(" &gt; ",'Layout Mercado Libre'!E761)-1),"")</f>
        <v>Salud y Equipamiento Médico</v>
      </c>
      <c r="D761" s="12" t="n">
        <v>150.18</v>
      </c>
      <c r="E761" s="13" t="n">
        <f aca="false">Parámetros!$B$5</f>
        <v>4</v>
      </c>
      <c r="F761" s="13" t="n">
        <f aca="false">D761+E761</f>
        <v>154.18</v>
      </c>
      <c r="G761" s="3" t="n">
        <f aca="false">IF(C761="",Parámetros!$B$9,IFERROR(VLOOKUP(C761,Parámetros!$A$20:$B$23,2,FALSE()),Parámetros!$B$9))</f>
        <v>0.14</v>
      </c>
      <c r="H761" s="14" t="n">
        <v>0.19</v>
      </c>
      <c r="I761" s="12" t="n">
        <v>75</v>
      </c>
      <c r="J761" s="13" t="n">
        <f aca="false">ROUNDUP((F761+Parámetros!$C$13)/(1-G761),0)</f>
        <v>209</v>
      </c>
      <c r="K761" s="13" t="n">
        <f aca="false">ROUNDUP((F761+Parámetros!$C$14)/(1-G761),0)</f>
        <v>215</v>
      </c>
      <c r="L761" s="13" t="n">
        <f aca="false">ROUNDUP((F761+Parámetros!$C$15)/(1-G761),0)</f>
        <v>223</v>
      </c>
      <c r="M761" s="13" t="n">
        <f aca="false">MAX(ROUNDUP((F761+I761)/(1-G761),0),Parámetros!$B$7)</f>
        <v>299</v>
      </c>
      <c r="N761" s="12" t="n">
        <v>301.92</v>
      </c>
      <c r="O761" s="12" t="n">
        <v>258.39</v>
      </c>
      <c r="P761" s="13" t="n">
        <f aca="false">Parámetros!$B$6</f>
        <v>1</v>
      </c>
      <c r="Q761" s="13" t="n">
        <f aca="false">IF(AND(ISNUMBER(O761),O761-P761&gt;=Parámetros!$B$7),M761,IF(J761&lt;Parámetros!$B$13,J761,IF(K761&lt;Parámetros!$B$14,K761,IF(L761&lt;Parámetros!$B$15,L761,M761))))</f>
        <v>223</v>
      </c>
      <c r="R761" s="13" t="n">
        <f aca="false">IF(AND(ISNUMBER(O761),O761-P761&gt;=Q761),O761-P761,Q761)</f>
        <v>257.39</v>
      </c>
      <c r="S761" s="3" t="n">
        <f aca="false">IF(ISNUMBER(O761),R761/O761-1,"")</f>
        <v>-0.00387011881264754</v>
      </c>
      <c r="T761" s="13" t="n">
        <f aca="false">VLOOKUP(R761,Parámetros!$A$13:$C$16,3,TRUE())</f>
        <v>37</v>
      </c>
      <c r="U761" s="13" t="n">
        <f aca="false">IF(R761&gt;=Parámetros!$B$7,I761,0)</f>
        <v>0</v>
      </c>
      <c r="V761" s="13" t="n">
        <f aca="false">R761*(1-G761)-T761-U761</f>
        <v>184.3554</v>
      </c>
      <c r="W761" s="13" t="n">
        <f aca="false">V761-F761</f>
        <v>30.1754</v>
      </c>
      <c r="X761" s="2" t="s">
        <v>13511</v>
      </c>
      <c r="Y761" s="2"/>
      <c r="Z761" s="13" t="n">
        <v>199.8</v>
      </c>
      <c r="AA761" s="2" t="s">
        <v>13504</v>
      </c>
    </row>
    <row r="762" customFormat="false" ht="15" hidden="false" customHeight="false" outlineLevel="0" collapsed="false">
      <c r="A762" s="8" t="s">
        <v>9202</v>
      </c>
      <c r="B762" s="10" t="str">
        <f aca="false">'Layout Mercado Libre'!C762</f>
        <v>Continental Solifenacina 10 mg 20 Tabletas</v>
      </c>
      <c r="C762" s="10" t="str">
        <f aca="false">IFERROR(LEFT('Layout Mercado Libre'!E762,FIND(" &gt; ",'Layout Mercado Libre'!E762)-1),"")</f>
        <v>Salud y Equipamiento Médico</v>
      </c>
      <c r="D762" s="12" t="n">
        <v>563.22</v>
      </c>
      <c r="E762" s="13" t="n">
        <f aca="false">Parámetros!$B$5</f>
        <v>4</v>
      </c>
      <c r="F762" s="13" t="n">
        <f aca="false">D762+E762</f>
        <v>567.22</v>
      </c>
      <c r="G762" s="3" t="n">
        <f aca="false">IF(C762="",Parámetros!$B$9,IFERROR(VLOOKUP(C762,Parámetros!$A$20:$B$23,2,FALSE()),Parámetros!$B$9))</f>
        <v>0.14</v>
      </c>
      <c r="H762" s="14" t="n">
        <v>0.17</v>
      </c>
      <c r="I762" s="12" t="n">
        <v>75</v>
      </c>
      <c r="J762" s="13" t="n">
        <f aca="false">ROUNDUP((F762+Parámetros!$C$13)/(1-G762),0)</f>
        <v>689</v>
      </c>
      <c r="K762" s="13" t="n">
        <f aca="false">ROUNDUP((F762+Parámetros!$C$14)/(1-G762),0)</f>
        <v>695</v>
      </c>
      <c r="L762" s="13" t="n">
        <f aca="false">ROUNDUP((F762+Parámetros!$C$15)/(1-G762),0)</f>
        <v>703</v>
      </c>
      <c r="M762" s="13" t="n">
        <f aca="false">MAX(ROUNDUP((F762+I762)/(1-G762),0),Parámetros!$B$7)</f>
        <v>747</v>
      </c>
      <c r="N762" s="12" t="n">
        <v>860.14</v>
      </c>
      <c r="O762" s="12" t="n">
        <v>790</v>
      </c>
      <c r="P762" s="13" t="n">
        <f aca="false">Parámetros!$B$6</f>
        <v>1</v>
      </c>
      <c r="Q762" s="13" t="n">
        <f aca="false">IF(AND(ISNUMBER(O762),O762-P762&gt;=Parámetros!$B$7),M762,IF(J762&lt;Parámetros!$B$13,J762,IF(K762&lt;Parámetros!$B$14,K762,IF(L762&lt;Parámetros!$B$15,L762,M762))))</f>
        <v>747</v>
      </c>
      <c r="R762" s="13" t="n">
        <f aca="false">IF(AND(ISNUMBER(O762),O762-P762&gt;=Q762),O762-P762,Q762)</f>
        <v>789</v>
      </c>
      <c r="S762" s="3" t="n">
        <f aca="false">IF(ISNUMBER(O762),R762/O762-1,"")</f>
        <v>-0.00126582278481013</v>
      </c>
      <c r="T762" s="13" t="n">
        <f aca="false">VLOOKUP(R762,Parámetros!$A$13:$C$16,3,TRUE())</f>
        <v>0</v>
      </c>
      <c r="U762" s="13" t="n">
        <f aca="false">IF(R762&gt;=Parámetros!$B$7,I762,0)</f>
        <v>75</v>
      </c>
      <c r="V762" s="13" t="n">
        <f aca="false">R762*(1-G762)-T762-U762</f>
        <v>603.54</v>
      </c>
      <c r="W762" s="13" t="n">
        <f aca="false">V762-F762</f>
        <v>36.3199999999999</v>
      </c>
      <c r="X762" s="2" t="s">
        <v>13521</v>
      </c>
      <c r="Y762" s="2"/>
      <c r="Z762" s="13" t="n">
        <v>744.5</v>
      </c>
      <c r="AA762" s="2" t="s">
        <v>13518</v>
      </c>
    </row>
    <row r="763" customFormat="false" ht="15" hidden="false" customHeight="false" outlineLevel="0" collapsed="false">
      <c r="A763" s="8" t="s">
        <v>9212</v>
      </c>
      <c r="B763" s="10" t="str">
        <f aca="false">'Layout Mercado Libre'!C763</f>
        <v>Quimara-1 Imiquimod Crema 5% Tubo con 3 g</v>
      </c>
      <c r="C763" s="10" t="str">
        <f aca="false">IFERROR(LEFT('Layout Mercado Libre'!E763,FIND(" &gt; ",'Layout Mercado Libre'!E763)-1),"")</f>
        <v>Salud y Equipamiento Médico</v>
      </c>
      <c r="D763" s="12" t="n">
        <v>947.71</v>
      </c>
      <c r="E763" s="13" t="n">
        <f aca="false">Parámetros!$B$5</f>
        <v>4</v>
      </c>
      <c r="F763" s="13" t="n">
        <f aca="false">D763+E763</f>
        <v>951.71</v>
      </c>
      <c r="G763" s="3" t="n">
        <f aca="false">IF(C763="",Parámetros!$B$9,IFERROR(VLOOKUP(C763,Parámetros!$A$20:$B$23,2,FALSE()),Parámetros!$B$9))</f>
        <v>0.14</v>
      </c>
      <c r="H763" s="14" t="n">
        <v>0.05</v>
      </c>
      <c r="I763" s="12" t="n">
        <v>75</v>
      </c>
      <c r="J763" s="13" t="n">
        <f aca="false">ROUNDUP((F763+Parámetros!$C$13)/(1-G763),0)</f>
        <v>1136</v>
      </c>
      <c r="K763" s="13" t="n">
        <f aca="false">ROUNDUP((F763+Parámetros!$C$14)/(1-G763),0)</f>
        <v>1142</v>
      </c>
      <c r="L763" s="13" t="n">
        <f aca="false">ROUNDUP((F763+Parámetros!$C$15)/(1-G763),0)</f>
        <v>1150</v>
      </c>
      <c r="M763" s="13" t="n">
        <f aca="false">MAX(ROUNDUP((F763+I763)/(1-G763),0),Parámetros!$B$7)</f>
        <v>1194</v>
      </c>
      <c r="N763" s="12" t="n">
        <v>1504.03</v>
      </c>
      <c r="O763" s="12" t="n">
        <v>1280</v>
      </c>
      <c r="P763" s="13" t="n">
        <f aca="false">Parámetros!$B$6</f>
        <v>1</v>
      </c>
      <c r="Q763" s="13" t="n">
        <f aca="false">IF(AND(ISNUMBER(O763),O763-P763&gt;=Parámetros!$B$7),M763,IF(J763&lt;Parámetros!$B$13,J763,IF(K763&lt;Parámetros!$B$14,K763,IF(L763&lt;Parámetros!$B$15,L763,M763))))</f>
        <v>1194</v>
      </c>
      <c r="R763" s="13" t="n">
        <f aca="false">IF(AND(ISNUMBER(O763),O763-P763&gt;=Q763),O763-P763,Q763)</f>
        <v>1279</v>
      </c>
      <c r="S763" s="3" t="n">
        <f aca="false">IF(ISNUMBER(O763),R763/O763-1,"")</f>
        <v>-0.000781249999999956</v>
      </c>
      <c r="T763" s="13" t="n">
        <f aca="false">VLOOKUP(R763,Parámetros!$A$13:$C$16,3,TRUE())</f>
        <v>0</v>
      </c>
      <c r="U763" s="13" t="n">
        <f aca="false">IF(R763&gt;=Parámetros!$B$7,I763,0)</f>
        <v>75</v>
      </c>
      <c r="V763" s="13" t="n">
        <f aca="false">R763*(1-G763)-T763-U763</f>
        <v>1024.94</v>
      </c>
      <c r="W763" s="13" t="n">
        <f aca="false">V763-F763</f>
        <v>73.23</v>
      </c>
      <c r="X763" s="2" t="s">
        <v>13737</v>
      </c>
      <c r="Y763" s="2"/>
      <c r="Z763" s="13" t="n">
        <v>1295.5</v>
      </c>
      <c r="AA763" s="2" t="s">
        <v>13523</v>
      </c>
    </row>
    <row r="764" customFormat="false" ht="15" hidden="false" customHeight="false" outlineLevel="0" collapsed="false">
      <c r="A764" s="8" t="s">
        <v>9226</v>
      </c>
      <c r="B764" s="10" t="str">
        <f aca="false">'Layout Mercado Libre'!C764</f>
        <v>Reumophan Vit Ketoprofeno Clorzoxazona B1 B6 20 Tabletas</v>
      </c>
      <c r="C764" s="10" t="str">
        <f aca="false">IFERROR(LEFT('Layout Mercado Libre'!E764,FIND(" &gt; ",'Layout Mercado Libre'!E764)-1),"")</f>
        <v>Salud y Equipamiento Médico</v>
      </c>
      <c r="D764" s="12" t="n">
        <v>546.48</v>
      </c>
      <c r="E764" s="13" t="n">
        <f aca="false">Parámetros!$B$5</f>
        <v>4</v>
      </c>
      <c r="F764" s="13" t="n">
        <f aca="false">D764+E764</f>
        <v>550.48</v>
      </c>
      <c r="G764" s="3" t="n">
        <f aca="false">IF(C764="",Parámetros!$B$9,IFERROR(VLOOKUP(C764,Parámetros!$A$20:$B$23,2,FALSE()),Parámetros!$B$9))</f>
        <v>0.14</v>
      </c>
      <c r="H764" s="14" t="n">
        <v>0.17</v>
      </c>
      <c r="I764" s="12" t="n">
        <v>75</v>
      </c>
      <c r="J764" s="13" t="n">
        <f aca="false">ROUNDUP((F764+Parámetros!$C$13)/(1-G764),0)</f>
        <v>670</v>
      </c>
      <c r="K764" s="13" t="n">
        <f aca="false">ROUNDUP((F764+Parámetros!$C$14)/(1-G764),0)</f>
        <v>675</v>
      </c>
      <c r="L764" s="13" t="n">
        <f aca="false">ROUNDUP((F764+Parámetros!$C$15)/(1-G764),0)</f>
        <v>684</v>
      </c>
      <c r="M764" s="13" t="n">
        <f aca="false">MAX(ROUNDUP((F764+I764)/(1-G764),0),Parámetros!$B$7)</f>
        <v>728</v>
      </c>
      <c r="N764" s="12" t="n">
        <v>831.85</v>
      </c>
      <c r="O764" s="12" t="n">
        <v>755.95</v>
      </c>
      <c r="P764" s="13" t="n">
        <f aca="false">Parámetros!$B$6</f>
        <v>1</v>
      </c>
      <c r="Q764" s="13" t="n">
        <f aca="false">IF(AND(ISNUMBER(O764),O764-P764&gt;=Parámetros!$B$7),M764,IF(J764&lt;Parámetros!$B$13,J764,IF(K764&lt;Parámetros!$B$14,K764,IF(L764&lt;Parámetros!$B$15,L764,M764))))</f>
        <v>728</v>
      </c>
      <c r="R764" s="13" t="n">
        <f aca="false">IF(AND(ISNUMBER(O764),O764-P764&gt;=Q764),O764-P764,Q764)</f>
        <v>754.95</v>
      </c>
      <c r="S764" s="3" t="n">
        <f aca="false">IF(ISNUMBER(O764),R764/O764-1,"")</f>
        <v>-0.00132283881209072</v>
      </c>
      <c r="T764" s="13" t="n">
        <f aca="false">VLOOKUP(R764,Parámetros!$A$13:$C$16,3,TRUE())</f>
        <v>0</v>
      </c>
      <c r="U764" s="13" t="n">
        <f aca="false">IF(R764&gt;=Parámetros!$B$7,I764,0)</f>
        <v>75</v>
      </c>
      <c r="V764" s="13" t="n">
        <f aca="false">R764*(1-G764)-T764-U764</f>
        <v>574.257</v>
      </c>
      <c r="W764" s="13" t="n">
        <f aca="false">V764-F764</f>
        <v>23.777</v>
      </c>
      <c r="X764" s="2" t="s">
        <v>13521</v>
      </c>
      <c r="Y764" s="2"/>
      <c r="Z764" s="13" t="n">
        <v>559.5</v>
      </c>
      <c r="AA764" s="2" t="s">
        <v>13523</v>
      </c>
    </row>
    <row r="765" customFormat="false" ht="15" hidden="false" customHeight="false" outlineLevel="0" collapsed="false">
      <c r="A765" s="8" t="s">
        <v>9238</v>
      </c>
      <c r="B765" s="10" t="str">
        <f aca="false">'Layout Mercado Libre'!C765</f>
        <v>Daflon 1000 mg Diosmina Hesperidina 30 Tabletas</v>
      </c>
      <c r="C765" s="10" t="str">
        <f aca="false">IFERROR(LEFT('Layout Mercado Libre'!E765,FIND(" &gt; ",'Layout Mercado Libre'!E765)-1),"")</f>
        <v>Salud y Equipamiento Médico</v>
      </c>
      <c r="D765" s="12" t="n">
        <v>861.47</v>
      </c>
      <c r="E765" s="13" t="n">
        <f aca="false">Parámetros!$B$5</f>
        <v>4</v>
      </c>
      <c r="F765" s="13" t="n">
        <f aca="false">D765+E765</f>
        <v>865.47</v>
      </c>
      <c r="G765" s="3" t="n">
        <f aca="false">IF(C765="",Parámetros!$B$9,IFERROR(VLOOKUP(C765,Parámetros!$A$20:$B$23,2,FALSE()),Parámetros!$B$9))</f>
        <v>0.14</v>
      </c>
      <c r="H765" s="14" t="n">
        <v>0.19</v>
      </c>
      <c r="I765" s="12" t="n">
        <v>75</v>
      </c>
      <c r="J765" s="13" t="n">
        <f aca="false">ROUNDUP((F765+Parámetros!$C$13)/(1-G765),0)</f>
        <v>1036</v>
      </c>
      <c r="K765" s="13" t="n">
        <f aca="false">ROUNDUP((F765+Parámetros!$C$14)/(1-G765),0)</f>
        <v>1042</v>
      </c>
      <c r="L765" s="13" t="n">
        <f aca="false">ROUNDUP((F765+Parámetros!$C$15)/(1-G765),0)</f>
        <v>1050</v>
      </c>
      <c r="M765" s="13" t="n">
        <f aca="false">MAX(ROUNDUP((F765+I765)/(1-G765),0),Parámetros!$B$7)</f>
        <v>1094</v>
      </c>
      <c r="N765" s="12" t="n">
        <v>1529</v>
      </c>
      <c r="O765" s="12" t="n">
        <v>1599</v>
      </c>
      <c r="P765" s="13" t="n">
        <f aca="false">Parámetros!$B$6</f>
        <v>1</v>
      </c>
      <c r="Q765" s="13" t="n">
        <f aca="false">IF(AND(ISNUMBER(O765),O765-P765&gt;=Parámetros!$B$7),M765,IF(J765&lt;Parámetros!$B$13,J765,IF(K765&lt;Parámetros!$B$14,K765,IF(L765&lt;Parámetros!$B$15,L765,M765))))</f>
        <v>1094</v>
      </c>
      <c r="R765" s="13" t="n">
        <f aca="false">IF(AND(ISNUMBER(O765),O765-P765&gt;=Q765),O765-P765,Q765)</f>
        <v>1598</v>
      </c>
      <c r="S765" s="3" t="n">
        <f aca="false">IF(ISNUMBER(O765),R765/O765-1,"")</f>
        <v>-0.000625390869293363</v>
      </c>
      <c r="T765" s="13" t="n">
        <f aca="false">VLOOKUP(R765,Parámetros!$A$13:$C$16,3,TRUE())</f>
        <v>0</v>
      </c>
      <c r="U765" s="13" t="n">
        <f aca="false">IF(R765&gt;=Parámetros!$B$7,I765,0)</f>
        <v>75</v>
      </c>
      <c r="V765" s="13" t="n">
        <f aca="false">R765*(1-G765)-T765-U765</f>
        <v>1299.28</v>
      </c>
      <c r="W765" s="13" t="n">
        <f aca="false">V765-F765</f>
        <v>433.81</v>
      </c>
      <c r="X765" s="2" t="s">
        <v>13501</v>
      </c>
      <c r="Y765" s="2"/>
      <c r="Z765" s="13" t="n">
        <v>1368</v>
      </c>
      <c r="AA765" s="2" t="s">
        <v>13762</v>
      </c>
    </row>
    <row r="766" customFormat="false" ht="15" hidden="false" customHeight="false" outlineLevel="0" collapsed="false">
      <c r="A766" s="8" t="s">
        <v>9251</v>
      </c>
      <c r="B766" s="10" t="str">
        <f aca="false">'Layout Mercado Libre'!C766</f>
        <v>Naxifelar Cefalexina Suspensión 250 mg/5 ml 100 ml</v>
      </c>
      <c r="C766" s="10" t="str">
        <f aca="false">IFERROR(LEFT('Layout Mercado Libre'!E766,FIND(" &gt; ",'Layout Mercado Libre'!E766)-1),"")</f>
        <v>Salud y Equipamiento Médico</v>
      </c>
      <c r="D766" s="12" t="n">
        <v>182</v>
      </c>
      <c r="E766" s="13" t="n">
        <f aca="false">Parámetros!$B$5</f>
        <v>4</v>
      </c>
      <c r="F766" s="13" t="n">
        <f aca="false">D766+E766</f>
        <v>186</v>
      </c>
      <c r="G766" s="3" t="n">
        <f aca="false">IF(C766="",Parámetros!$B$9,IFERROR(VLOOKUP(C766,Parámetros!$A$20:$B$23,2,FALSE()),Parámetros!$B$9))</f>
        <v>0.14</v>
      </c>
      <c r="H766" s="14" t="n">
        <v>0.17</v>
      </c>
      <c r="I766" s="12" t="n">
        <v>75</v>
      </c>
      <c r="J766" s="13" t="n">
        <f aca="false">ROUNDUP((F766+Parámetros!$C$13)/(1-G766),0)</f>
        <v>246</v>
      </c>
      <c r="K766" s="13" t="n">
        <f aca="false">ROUNDUP((F766+Parámetros!$C$14)/(1-G766),0)</f>
        <v>252</v>
      </c>
      <c r="L766" s="13" t="n">
        <f aca="false">ROUNDUP((F766+Parámetros!$C$15)/(1-G766),0)</f>
        <v>260</v>
      </c>
      <c r="M766" s="13" t="n">
        <f aca="false">MAX(ROUNDUP((F766+I766)/(1-G766),0),Parámetros!$B$7)</f>
        <v>304</v>
      </c>
      <c r="N766" s="12" t="n">
        <v>684.9</v>
      </c>
      <c r="O766" s="12" t="n">
        <v>637</v>
      </c>
      <c r="P766" s="13" t="n">
        <f aca="false">Parámetros!$B$6</f>
        <v>1</v>
      </c>
      <c r="Q766" s="13" t="n">
        <f aca="false">IF(AND(ISNUMBER(O766),O766-P766&gt;=Parámetros!$B$7),M766,IF(J766&lt;Parámetros!$B$13,J766,IF(K766&lt;Parámetros!$B$14,K766,IF(L766&lt;Parámetros!$B$15,L766,M766))))</f>
        <v>304</v>
      </c>
      <c r="R766" s="13" t="n">
        <f aca="false">IF(AND(ISNUMBER(O766),O766-P766&gt;=Q766),O766-P766,Q766)</f>
        <v>636</v>
      </c>
      <c r="S766" s="3" t="n">
        <f aca="false">IF(ISNUMBER(O766),R766/O766-1,"")</f>
        <v>-0.00156985871271587</v>
      </c>
      <c r="T766" s="13" t="n">
        <f aca="false">VLOOKUP(R766,Parámetros!$A$13:$C$16,3,TRUE())</f>
        <v>0</v>
      </c>
      <c r="U766" s="13" t="n">
        <f aca="false">IF(R766&gt;=Parámetros!$B$7,I766,0)</f>
        <v>75</v>
      </c>
      <c r="V766" s="13" t="n">
        <f aca="false">R766*(1-G766)-T766-U766</f>
        <v>471.96</v>
      </c>
      <c r="W766" s="13" t="n">
        <f aca="false">V766-F766</f>
        <v>285.96</v>
      </c>
      <c r="X766" s="2" t="s">
        <v>13608</v>
      </c>
      <c r="Y766" s="2"/>
      <c r="Z766" s="13" t="n">
        <v>590</v>
      </c>
      <c r="AA766" s="2" t="s">
        <v>13552</v>
      </c>
    </row>
    <row r="767" customFormat="false" ht="15" hidden="false" customHeight="false" outlineLevel="0" collapsed="false">
      <c r="A767" s="8" t="s">
        <v>9259</v>
      </c>
      <c r="B767" s="10" t="str">
        <f aca="false">'Layout Mercado Libre'!C767</f>
        <v>NyQuil Z Difenhidramina 25 mg 30 Cápsulas</v>
      </c>
      <c r="C767" s="10" t="str">
        <f aca="false">IFERROR(LEFT('Layout Mercado Libre'!E767,FIND(" &gt; ",'Layout Mercado Libre'!E767)-1),"")</f>
        <v>Salud y Equipamiento Médico</v>
      </c>
      <c r="D767" s="12" t="n">
        <v>278.76</v>
      </c>
      <c r="E767" s="13" t="n">
        <f aca="false">Parámetros!$B$5</f>
        <v>4</v>
      </c>
      <c r="F767" s="13" t="n">
        <f aca="false">D767+E767</f>
        <v>282.76</v>
      </c>
      <c r="G767" s="3" t="n">
        <f aca="false">IF(C767="",Parámetros!$B$9,IFERROR(VLOOKUP(C767,Parámetros!$A$20:$B$23,2,FALSE()),Parámetros!$B$9))</f>
        <v>0.14</v>
      </c>
      <c r="H767" s="14" t="n">
        <v>0.19</v>
      </c>
      <c r="I767" s="12" t="n">
        <v>75</v>
      </c>
      <c r="J767" s="13" t="n">
        <f aca="false">ROUNDUP((F767+Parámetros!$C$13)/(1-G767),0)</f>
        <v>358</v>
      </c>
      <c r="K767" s="13" t="n">
        <f aca="false">ROUNDUP((F767+Parámetros!$C$14)/(1-G767),0)</f>
        <v>364</v>
      </c>
      <c r="L767" s="13" t="n">
        <f aca="false">ROUNDUP((F767+Parámetros!$C$15)/(1-G767),0)</f>
        <v>372</v>
      </c>
      <c r="M767" s="13" t="n">
        <f aca="false">MAX(ROUNDUP((F767+I767)/(1-G767),0),Parámetros!$B$7)</f>
        <v>416</v>
      </c>
      <c r="N767" s="12" t="n">
        <v>521.9</v>
      </c>
      <c r="O767" s="12" t="n">
        <v>508.86</v>
      </c>
      <c r="P767" s="13" t="n">
        <f aca="false">Parámetros!$B$6</f>
        <v>1</v>
      </c>
      <c r="Q767" s="13" t="n">
        <f aca="false">IF(AND(ISNUMBER(O767),O767-P767&gt;=Parámetros!$B$7),M767,IF(J767&lt;Parámetros!$B$13,J767,IF(K767&lt;Parámetros!$B$14,K767,IF(L767&lt;Parámetros!$B$15,L767,M767))))</f>
        <v>416</v>
      </c>
      <c r="R767" s="13" t="n">
        <f aca="false">IF(AND(ISNUMBER(O767),O767-P767&gt;=Q767),O767-P767,Q767)</f>
        <v>507.86</v>
      </c>
      <c r="S767" s="3" t="n">
        <f aca="false">IF(ISNUMBER(O767),R767/O767-1,"")</f>
        <v>-0.00196517706245336</v>
      </c>
      <c r="T767" s="13" t="n">
        <f aca="false">VLOOKUP(R767,Parámetros!$A$13:$C$16,3,TRUE())</f>
        <v>0</v>
      </c>
      <c r="U767" s="13" t="n">
        <f aca="false">IF(R767&gt;=Parámetros!$B$7,I767,0)</f>
        <v>75</v>
      </c>
      <c r="V767" s="13" t="n">
        <f aca="false">R767*(1-G767)-T767-U767</f>
        <v>361.7596</v>
      </c>
      <c r="W767" s="13" t="n">
        <f aca="false">V767-F767</f>
        <v>78.9996</v>
      </c>
      <c r="X767" s="2" t="s">
        <v>13514</v>
      </c>
      <c r="Y767" s="2"/>
      <c r="Z767" s="13" t="n">
        <v>412</v>
      </c>
      <c r="AA767" s="2" t="s">
        <v>13518</v>
      </c>
    </row>
    <row r="768" customFormat="false" ht="15" hidden="false" customHeight="false" outlineLevel="0" collapsed="false">
      <c r="A768" s="8" t="s">
        <v>9269</v>
      </c>
      <c r="B768" s="10" t="str">
        <f aca="false">'Layout Mercado Libre'!C768</f>
        <v>Dostein Erdosteína Suspensión 175 mg/5 ml 90 ml</v>
      </c>
      <c r="C768" s="10" t="str">
        <f aca="false">IFERROR(LEFT('Layout Mercado Libre'!E768,FIND(" &gt; ",'Layout Mercado Libre'!E768)-1),"")</f>
        <v>Salud y Equipamiento Médico</v>
      </c>
      <c r="D768" s="12" t="n">
        <v>379.42</v>
      </c>
      <c r="E768" s="13" t="n">
        <f aca="false">Parámetros!$B$5</f>
        <v>4</v>
      </c>
      <c r="F768" s="13" t="n">
        <f aca="false">D768+E768</f>
        <v>383.42</v>
      </c>
      <c r="G768" s="3" t="n">
        <f aca="false">IF(C768="",Parámetros!$B$9,IFERROR(VLOOKUP(C768,Parámetros!$A$20:$B$23,2,FALSE()),Parámetros!$B$9))</f>
        <v>0.14</v>
      </c>
      <c r="H768" s="14" t="n">
        <v>0.16</v>
      </c>
      <c r="I768" s="12" t="n">
        <v>75</v>
      </c>
      <c r="J768" s="13" t="n">
        <f aca="false">ROUNDUP((F768+Parámetros!$C$13)/(1-G768),0)</f>
        <v>475</v>
      </c>
      <c r="K768" s="13" t="n">
        <f aca="false">ROUNDUP((F768+Parámetros!$C$14)/(1-G768),0)</f>
        <v>481</v>
      </c>
      <c r="L768" s="13" t="n">
        <f aca="false">ROUNDUP((F768+Parámetros!$C$15)/(1-G768),0)</f>
        <v>489</v>
      </c>
      <c r="M768" s="13" t="n">
        <f aca="false">MAX(ROUNDUP((F768+I768)/(1-G768),0),Parámetros!$B$7)</f>
        <v>534</v>
      </c>
      <c r="N768" s="12" t="n">
        <v>656.94</v>
      </c>
      <c r="O768" s="12" t="n">
        <v>523.71</v>
      </c>
      <c r="P768" s="13" t="n">
        <f aca="false">Parámetros!$B$6</f>
        <v>1</v>
      </c>
      <c r="Q768" s="13" t="n">
        <f aca="false">IF(AND(ISNUMBER(O768),O768-P768&gt;=Parámetros!$B$7),M768,IF(J768&lt;Parámetros!$B$13,J768,IF(K768&lt;Parámetros!$B$14,K768,IF(L768&lt;Parámetros!$B$15,L768,M768))))</f>
        <v>534</v>
      </c>
      <c r="R768" s="13" t="n">
        <f aca="false">IF(AND(ISNUMBER(O768),O768-P768&gt;=Q768),O768-P768,Q768)</f>
        <v>534</v>
      </c>
      <c r="S768" s="3" t="n">
        <f aca="false">IF(ISNUMBER(O768),R768/O768-1,"")</f>
        <v>0.0196482786274845</v>
      </c>
      <c r="T768" s="13" t="n">
        <f aca="false">VLOOKUP(R768,Parámetros!$A$13:$C$16,3,TRUE())</f>
        <v>0</v>
      </c>
      <c r="U768" s="13" t="n">
        <f aca="false">IF(R768&gt;=Parámetros!$B$7,I768,0)</f>
        <v>75</v>
      </c>
      <c r="V768" s="13" t="n">
        <f aca="false">R768*(1-G768)-T768-U768</f>
        <v>384.24</v>
      </c>
      <c r="W768" s="13" t="n">
        <f aca="false">V768-F768</f>
        <v>0.819999999999993</v>
      </c>
      <c r="X768" s="2" t="s">
        <v>13757</v>
      </c>
      <c r="Y768" s="2"/>
      <c r="Z768" s="13" t="n">
        <v>410.5</v>
      </c>
      <c r="AA768" s="2" t="s">
        <v>13518</v>
      </c>
    </row>
    <row r="769" customFormat="false" ht="15" hidden="false" customHeight="false" outlineLevel="0" collapsed="false">
      <c r="A769" s="8" t="s">
        <v>9279</v>
      </c>
      <c r="B769" s="10" t="str">
        <f aca="false">'Layout Mercado Libre'!C769</f>
        <v>Saridon Paracetamol Cafeína 500 mg/50 mg 100 Comprimidos</v>
      </c>
      <c r="C769" s="10" t="str">
        <f aca="false">IFERROR(LEFT('Layout Mercado Libre'!E769,FIND(" &gt; ",'Layout Mercado Libre'!E769)-1),"")</f>
        <v>Salud y Equipamiento Médico</v>
      </c>
      <c r="D769" s="12" t="n">
        <v>269.21</v>
      </c>
      <c r="E769" s="13" t="n">
        <f aca="false">Parámetros!$B$5</f>
        <v>4</v>
      </c>
      <c r="F769" s="13" t="n">
        <f aca="false">D769+E769</f>
        <v>273.21</v>
      </c>
      <c r="G769" s="3" t="n">
        <f aca="false">IF(C769="",Parámetros!$B$9,IFERROR(VLOOKUP(C769,Parámetros!$A$20:$B$23,2,FALSE()),Parámetros!$B$9))</f>
        <v>0.14</v>
      </c>
      <c r="H769" s="14" t="n">
        <v>0.34</v>
      </c>
      <c r="I769" s="12" t="n">
        <v>75</v>
      </c>
      <c r="J769" s="13" t="n">
        <f aca="false">ROUNDUP((F769+Parámetros!$C$13)/(1-G769),0)</f>
        <v>347</v>
      </c>
      <c r="K769" s="13" t="n">
        <f aca="false">ROUNDUP((F769+Parámetros!$C$14)/(1-G769),0)</f>
        <v>353</v>
      </c>
      <c r="L769" s="13" t="n">
        <f aca="false">ROUNDUP((F769+Parámetros!$C$15)/(1-G769),0)</f>
        <v>361</v>
      </c>
      <c r="M769" s="13" t="n">
        <f aca="false">MAX(ROUNDUP((F769+I769)/(1-G769),0),Parámetros!$B$7)</f>
        <v>405</v>
      </c>
      <c r="N769" s="12" t="n">
        <v>451.09</v>
      </c>
      <c r="O769" s="12" t="n">
        <v>303</v>
      </c>
      <c r="P769" s="13" t="n">
        <f aca="false">Parámetros!$B$6</f>
        <v>1</v>
      </c>
      <c r="Q769" s="13" t="n">
        <f aca="false">IF(AND(ISNUMBER(O769),O769-P769&gt;=Parámetros!$B$7),M769,IF(J769&lt;Parámetros!$B$13,J769,IF(K769&lt;Parámetros!$B$14,K769,IF(L769&lt;Parámetros!$B$15,L769,M769))))</f>
        <v>405</v>
      </c>
      <c r="R769" s="13" t="n">
        <f aca="false">IF(AND(ISNUMBER(O769),O769-P769&gt;=Q769),O769-P769,Q769)</f>
        <v>405</v>
      </c>
      <c r="S769" s="3" t="n">
        <f aca="false">IF(ISNUMBER(O769),R769/O769-1,"")</f>
        <v>0.336633663366337</v>
      </c>
      <c r="T769" s="13" t="n">
        <f aca="false">VLOOKUP(R769,Parámetros!$A$13:$C$16,3,TRUE())</f>
        <v>0</v>
      </c>
      <c r="U769" s="13" t="n">
        <f aca="false">IF(R769&gt;=Parámetros!$B$7,I769,0)</f>
        <v>75</v>
      </c>
      <c r="V769" s="13" t="n">
        <f aca="false">R769*(1-G769)-T769-U769</f>
        <v>273.3</v>
      </c>
      <c r="W769" s="13" t="n">
        <f aca="false">V769-F769</f>
        <v>0.0900000000000318</v>
      </c>
      <c r="X769" s="2" t="s">
        <v>13763</v>
      </c>
      <c r="Y769" s="2"/>
      <c r="Z769" s="13" t="n">
        <v>263</v>
      </c>
      <c r="AA769" s="2" t="s">
        <v>13526</v>
      </c>
    </row>
    <row r="770" customFormat="false" ht="15" hidden="false" customHeight="false" outlineLevel="0" collapsed="false">
      <c r="A770" s="8" t="s">
        <v>9292</v>
      </c>
      <c r="B770" s="10" t="str">
        <f aca="false">'Layout Mercado Libre'!C770</f>
        <v>Cuyulid Alendronato Colecalciferol 70 mg/5600 UI 4 Comp</v>
      </c>
      <c r="C770" s="10" t="str">
        <f aca="false">IFERROR(LEFT('Layout Mercado Libre'!E770,FIND(" &gt; ",'Layout Mercado Libre'!E770)-1),"")</f>
        <v>Salud y Equipamiento Médico</v>
      </c>
      <c r="D770" s="12" t="n">
        <v>715.91</v>
      </c>
      <c r="E770" s="13" t="n">
        <f aca="false">Parámetros!$B$5</f>
        <v>4</v>
      </c>
      <c r="F770" s="13" t="n">
        <f aca="false">D770+E770</f>
        <v>719.91</v>
      </c>
      <c r="G770" s="3" t="n">
        <f aca="false">IF(C770="",Parámetros!$B$9,IFERROR(VLOOKUP(C770,Parámetros!$A$20:$B$23,2,FALSE()),Parámetros!$B$9))</f>
        <v>0.14</v>
      </c>
      <c r="H770" s="14" t="n">
        <v>0.13</v>
      </c>
      <c r="I770" s="12" t="n">
        <v>75</v>
      </c>
      <c r="J770" s="13" t="n">
        <f aca="false">ROUNDUP((F770+Parámetros!$C$13)/(1-G770),0)</f>
        <v>867</v>
      </c>
      <c r="K770" s="13" t="n">
        <f aca="false">ROUNDUP((F770+Parámetros!$C$14)/(1-G770),0)</f>
        <v>872</v>
      </c>
      <c r="L770" s="13" t="n">
        <f aca="false">ROUNDUP((F770+Parámetros!$C$15)/(1-G770),0)</f>
        <v>881</v>
      </c>
      <c r="M770" s="13" t="n">
        <f aca="false">MAX(ROUNDUP((F770+I770)/(1-G770),0),Parámetros!$B$7)</f>
        <v>925</v>
      </c>
      <c r="N770" s="12" t="n">
        <v>1296.58</v>
      </c>
      <c r="O770" s="12" t="n">
        <v>1009.18</v>
      </c>
      <c r="P770" s="13" t="n">
        <f aca="false">Parámetros!$B$6</f>
        <v>1</v>
      </c>
      <c r="Q770" s="13" t="n">
        <f aca="false">IF(AND(ISNUMBER(O770),O770-P770&gt;=Parámetros!$B$7),M770,IF(J770&lt;Parámetros!$B$13,J770,IF(K770&lt;Parámetros!$B$14,K770,IF(L770&lt;Parámetros!$B$15,L770,M770))))</f>
        <v>925</v>
      </c>
      <c r="R770" s="13" t="n">
        <f aca="false">IF(AND(ISNUMBER(O770),O770-P770&gt;=Q770),O770-P770,Q770)</f>
        <v>1008.18</v>
      </c>
      <c r="S770" s="3" t="n">
        <f aca="false">IF(ISNUMBER(O770),R770/O770-1,"")</f>
        <v>-0.000990903505816654</v>
      </c>
      <c r="T770" s="13" t="n">
        <f aca="false">VLOOKUP(R770,Parámetros!$A$13:$C$16,3,TRUE())</f>
        <v>0</v>
      </c>
      <c r="U770" s="13" t="n">
        <f aca="false">IF(R770&gt;=Parámetros!$B$7,I770,0)</f>
        <v>75</v>
      </c>
      <c r="V770" s="13" t="n">
        <f aca="false">R770*(1-G770)-T770-U770</f>
        <v>792.0348</v>
      </c>
      <c r="W770" s="13" t="n">
        <f aca="false">V770-F770</f>
        <v>72.1247999999999</v>
      </c>
      <c r="X770" s="2" t="s">
        <v>13764</v>
      </c>
      <c r="Y770" s="2"/>
      <c r="Z770" s="13" t="n">
        <v>1298</v>
      </c>
      <c r="AA770" s="2" t="s">
        <v>13518</v>
      </c>
    </row>
    <row r="771" customFormat="false" ht="15" hidden="false" customHeight="false" outlineLevel="0" collapsed="false">
      <c r="A771" s="8" t="s">
        <v>9304</v>
      </c>
      <c r="B771" s="10" t="str">
        <f aca="false">'Layout Mercado Libre'!C771</f>
        <v>Desodorante Rexona Efficient Antibacterial Pies 153 ml</v>
      </c>
      <c r="C771" s="10" t="str">
        <f aca="false">IFERROR(LEFT('Layout Mercado Libre'!E771,FIND(" &gt; ",'Layout Mercado Libre'!E771)-1),"")</f>
        <v>Belleza y Cuidado Personal</v>
      </c>
      <c r="D771" s="12" t="n">
        <v>54.7111</v>
      </c>
      <c r="E771" s="13" t="n">
        <f aca="false">Parámetros!$B$5</f>
        <v>4</v>
      </c>
      <c r="F771" s="13" t="n">
        <f aca="false">D771+E771</f>
        <v>58.7111</v>
      </c>
      <c r="G771" s="3" t="n">
        <f aca="false">IF(C771="",Parámetros!$B$9,IFERROR(VLOOKUP(C771,Parámetros!$A$20:$B$23,2,FALSE()),Parámetros!$B$9))</f>
        <v>0.14</v>
      </c>
      <c r="H771" s="14" t="n">
        <v>0.23</v>
      </c>
      <c r="I771" s="12" t="n">
        <v>75</v>
      </c>
      <c r="J771" s="13" t="n">
        <f aca="false">ROUNDUP((F771+Parámetros!$C$13)/(1-G771),0)</f>
        <v>98</v>
      </c>
      <c r="K771" s="13" t="n">
        <f aca="false">ROUNDUP((F771+Parámetros!$C$14)/(1-G771),0)</f>
        <v>104</v>
      </c>
      <c r="L771" s="13" t="n">
        <f aca="false">ROUNDUP((F771+Parámetros!$C$15)/(1-G771),0)</f>
        <v>112</v>
      </c>
      <c r="M771" s="13" t="n">
        <f aca="false">MAX(ROUNDUP((F771+I771)/(1-G771),0),Parámetros!$B$7)</f>
        <v>299</v>
      </c>
      <c r="N771" s="12"/>
      <c r="O771" s="12"/>
      <c r="P771" s="13" t="n">
        <f aca="false">Parámetros!$B$6</f>
        <v>1</v>
      </c>
      <c r="Q771" s="13" t="n">
        <f aca="false">IF(AND(ISNUMBER(O771),O771-P771&gt;=Parámetros!$B$7),M771,IF(J771&lt;Parámetros!$B$13,J771,IF(K771&lt;Parámetros!$B$14,K771,IF(L771&lt;Parámetros!$B$15,L771,M771))))</f>
        <v>98</v>
      </c>
      <c r="R771" s="13" t="n">
        <f aca="false">IF(AND(ISNUMBER(O771),O771-P771&gt;=Q771),O771-P771,Q771)</f>
        <v>98</v>
      </c>
      <c r="S771" s="3" t="str">
        <f aca="false">IF(ISNUMBER(O771),R771/O771-1,"")</f>
        <v/>
      </c>
      <c r="T771" s="13" t="n">
        <f aca="false">VLOOKUP(R771,Parámetros!$A$13:$C$16,3,TRUE())</f>
        <v>25</v>
      </c>
      <c r="U771" s="13" t="n">
        <f aca="false">IF(R771&gt;=Parámetros!$B$7,I771,0)</f>
        <v>0</v>
      </c>
      <c r="V771" s="13" t="n">
        <f aca="false">R771*(1-G771)-T771-U771</f>
        <v>59.28</v>
      </c>
      <c r="W771" s="13" t="n">
        <f aca="false">V771-F771</f>
        <v>0.568899999999999</v>
      </c>
      <c r="X771" s="2" t="s">
        <v>13748</v>
      </c>
      <c r="Y771" s="2"/>
      <c r="Z771" s="13" t="n">
        <v>84</v>
      </c>
      <c r="AA771" s="2" t="s">
        <v>13586</v>
      </c>
    </row>
    <row r="772" customFormat="false" ht="15" hidden="false" customHeight="false" outlineLevel="0" collapsed="false">
      <c r="A772" s="8" t="s">
        <v>9314</v>
      </c>
      <c r="B772" s="10" t="str">
        <f aca="false">'Layout Mercado Libre'!C772</f>
        <v>Comenter Mirtazapina 30 mg 30 Tabletas</v>
      </c>
      <c r="C772" s="10" t="str">
        <f aca="false">IFERROR(LEFT('Layout Mercado Libre'!E772,FIND(" &gt; ",'Layout Mercado Libre'!E772)-1),"")</f>
        <v>Salud y Equipamiento Médico</v>
      </c>
      <c r="D772" s="12" t="n">
        <v>1200.2</v>
      </c>
      <c r="E772" s="13" t="n">
        <f aca="false">Parámetros!$B$5</f>
        <v>4</v>
      </c>
      <c r="F772" s="13" t="n">
        <f aca="false">D772+E772</f>
        <v>1204.2</v>
      </c>
      <c r="G772" s="3" t="n">
        <f aca="false">IF(C772="",Parámetros!$B$9,IFERROR(VLOOKUP(C772,Parámetros!$A$20:$B$23,2,FALSE()),Parámetros!$B$9))</f>
        <v>0.14</v>
      </c>
      <c r="H772" s="14" t="n">
        <v>0.19</v>
      </c>
      <c r="I772" s="12" t="n">
        <v>75</v>
      </c>
      <c r="J772" s="13" t="n">
        <f aca="false">ROUNDUP((F772+Parámetros!$C$13)/(1-G772),0)</f>
        <v>1430</v>
      </c>
      <c r="K772" s="13" t="n">
        <f aca="false">ROUNDUP((F772+Parámetros!$C$14)/(1-G772),0)</f>
        <v>1436</v>
      </c>
      <c r="L772" s="13" t="n">
        <f aca="false">ROUNDUP((F772+Parámetros!$C$15)/(1-G772),0)</f>
        <v>1444</v>
      </c>
      <c r="M772" s="13" t="n">
        <f aca="false">MAX(ROUNDUP((F772+I772)/(1-G772),0),Parámetros!$B$7)</f>
        <v>1488</v>
      </c>
      <c r="N772" s="12" t="n">
        <v>2221.2</v>
      </c>
      <c r="O772" s="12" t="n">
        <v>2405.15</v>
      </c>
      <c r="P772" s="13" t="n">
        <f aca="false">Parámetros!$B$6</f>
        <v>1</v>
      </c>
      <c r="Q772" s="13" t="n">
        <f aca="false">IF(AND(ISNUMBER(O772),O772-P772&gt;=Parámetros!$B$7),M772,IF(J772&lt;Parámetros!$B$13,J772,IF(K772&lt;Parámetros!$B$14,K772,IF(L772&lt;Parámetros!$B$15,L772,M772))))</f>
        <v>1488</v>
      </c>
      <c r="R772" s="13" t="n">
        <f aca="false">IF(AND(ISNUMBER(O772),O772-P772&gt;=Q772),O772-P772,Q772)</f>
        <v>2404.15</v>
      </c>
      <c r="S772" s="3" t="n">
        <f aca="false">IF(ISNUMBER(O772),R772/O772-1,"")</f>
        <v>-0.00041577448391994</v>
      </c>
      <c r="T772" s="13" t="n">
        <f aca="false">VLOOKUP(R772,Parámetros!$A$13:$C$16,3,TRUE())</f>
        <v>0</v>
      </c>
      <c r="U772" s="13" t="n">
        <f aca="false">IF(R772&gt;=Parámetros!$B$7,I772,0)</f>
        <v>75</v>
      </c>
      <c r="V772" s="13" t="n">
        <f aca="false">R772*(1-G772)-T772-U772</f>
        <v>1992.569</v>
      </c>
      <c r="W772" s="13" t="n">
        <f aca="false">V772-F772</f>
        <v>788.369</v>
      </c>
      <c r="X772" s="2" t="s">
        <v>13501</v>
      </c>
      <c r="Y772" s="2"/>
      <c r="Z772" s="13" t="n">
        <v>1978.16</v>
      </c>
      <c r="AA772" s="2" t="s">
        <v>13512</v>
      </c>
    </row>
    <row r="773" customFormat="false" ht="15" hidden="false" customHeight="false" outlineLevel="0" collapsed="false">
      <c r="A773" s="8" t="s">
        <v>9323</v>
      </c>
      <c r="B773" s="10" t="str">
        <f aca="false">'Layout Mercado Libre'!C773</f>
        <v>Solución Nasal Sterimar Bebé Agua de Mar Spray 50 ml</v>
      </c>
      <c r="C773" s="10" t="str">
        <f aca="false">IFERROR(LEFT('Layout Mercado Libre'!E773,FIND(" &gt; ",'Layout Mercado Libre'!E773)-1),"")</f>
        <v>Salud y Equipamiento Médico</v>
      </c>
      <c r="D773" s="12" t="n">
        <v>157.41</v>
      </c>
      <c r="E773" s="13" t="n">
        <f aca="false">Parámetros!$B$5</f>
        <v>4</v>
      </c>
      <c r="F773" s="13" t="n">
        <f aca="false">D773+E773</f>
        <v>161.41</v>
      </c>
      <c r="G773" s="3" t="n">
        <f aca="false">IF(C773="",Parámetros!$B$9,IFERROR(VLOOKUP(C773,Parámetros!$A$20:$B$23,2,FALSE()),Parámetros!$B$9))</f>
        <v>0.14</v>
      </c>
      <c r="H773" s="14" t="n">
        <v>0.11</v>
      </c>
      <c r="I773" s="12" t="n">
        <v>75</v>
      </c>
      <c r="J773" s="13" t="n">
        <f aca="false">ROUNDUP((F773+Parámetros!$C$13)/(1-G773),0)</f>
        <v>217</v>
      </c>
      <c r="K773" s="13" t="n">
        <f aca="false">ROUNDUP((F773+Parámetros!$C$14)/(1-G773),0)</f>
        <v>223</v>
      </c>
      <c r="L773" s="13" t="n">
        <f aca="false">ROUNDUP((F773+Parámetros!$C$15)/(1-G773),0)</f>
        <v>231</v>
      </c>
      <c r="M773" s="13" t="n">
        <f aca="false">MAX(ROUNDUP((F773+I773)/(1-G773),0),Parámetros!$B$7)</f>
        <v>299</v>
      </c>
      <c r="N773" s="12" t="n">
        <v>361.43</v>
      </c>
      <c r="O773" s="12" t="n">
        <v>179</v>
      </c>
      <c r="P773" s="13" t="n">
        <f aca="false">Parámetros!$B$6</f>
        <v>1</v>
      </c>
      <c r="Q773" s="13" t="n">
        <f aca="false">IF(AND(ISNUMBER(O773),O773-P773&gt;=Parámetros!$B$7),M773,IF(J773&lt;Parámetros!$B$13,J773,IF(K773&lt;Parámetros!$B$14,K773,IF(L773&lt;Parámetros!$B$15,L773,M773))))</f>
        <v>231</v>
      </c>
      <c r="R773" s="13" t="n">
        <f aca="false">IF(AND(ISNUMBER(O773),O773-P773&gt;=Q773),O773-P773,Q773)</f>
        <v>231</v>
      </c>
      <c r="S773" s="3" t="n">
        <f aca="false">IF(ISNUMBER(O773),R773/O773-1,"")</f>
        <v>0.290502793296089</v>
      </c>
      <c r="T773" s="13" t="n">
        <f aca="false">VLOOKUP(R773,Parámetros!$A$13:$C$16,3,TRUE())</f>
        <v>37</v>
      </c>
      <c r="U773" s="13" t="n">
        <f aca="false">IF(R773&gt;=Parámetros!$B$7,I773,0)</f>
        <v>0</v>
      </c>
      <c r="V773" s="13" t="n">
        <f aca="false">R773*(1-G773)-T773-U773</f>
        <v>161.66</v>
      </c>
      <c r="W773" s="13" t="n">
        <f aca="false">V773-F773</f>
        <v>0.25</v>
      </c>
      <c r="X773" s="2" t="s">
        <v>13638</v>
      </c>
      <c r="Y773" s="2"/>
      <c r="Z773" s="13" t="n">
        <v>180.8</v>
      </c>
      <c r="AA773" s="2" t="s">
        <v>13520</v>
      </c>
    </row>
    <row r="774" customFormat="false" ht="15" hidden="false" customHeight="false" outlineLevel="0" collapsed="false">
      <c r="A774" s="8" t="s">
        <v>9333</v>
      </c>
      <c r="B774" s="10" t="str">
        <f aca="false">'Layout Mercado Libre'!C774</f>
        <v>Kit Cepillo Dental Clinic Ortodoncia Premium Pack 6 Piezas</v>
      </c>
      <c r="C774" s="10" t="str">
        <f aca="false">IFERROR(LEFT('Layout Mercado Libre'!E774,FIND(" &gt; ",'Layout Mercado Libre'!E774)-1),"")</f>
        <v>Belleza y Cuidado Personal</v>
      </c>
      <c r="D774" s="12" t="n">
        <v>41.48</v>
      </c>
      <c r="E774" s="13" t="n">
        <f aca="false">Parámetros!$B$5</f>
        <v>4</v>
      </c>
      <c r="F774" s="13" t="n">
        <f aca="false">D774+E774</f>
        <v>45.48</v>
      </c>
      <c r="G774" s="3" t="n">
        <f aca="false">IF(C774="",Parámetros!$B$9,IFERROR(VLOOKUP(C774,Parámetros!$A$20:$B$23,2,FALSE()),Parámetros!$B$9))</f>
        <v>0.14</v>
      </c>
      <c r="H774" s="14" t="n">
        <v>0.19</v>
      </c>
      <c r="I774" s="12" t="n">
        <v>75</v>
      </c>
      <c r="J774" s="13" t="n">
        <f aca="false">ROUNDUP((F774+Parámetros!$C$13)/(1-G774),0)</f>
        <v>82</v>
      </c>
      <c r="K774" s="13" t="n">
        <f aca="false">ROUNDUP((F774+Parámetros!$C$14)/(1-G774),0)</f>
        <v>88</v>
      </c>
      <c r="L774" s="13" t="n">
        <f aca="false">ROUNDUP((F774+Parámetros!$C$15)/(1-G774),0)</f>
        <v>96</v>
      </c>
      <c r="M774" s="13" t="n">
        <f aca="false">MAX(ROUNDUP((F774+I774)/(1-G774),0),Parámetros!$B$7)</f>
        <v>299</v>
      </c>
      <c r="N774" s="12" t="n">
        <v>76.24</v>
      </c>
      <c r="O774" s="12" t="n">
        <v>76</v>
      </c>
      <c r="P774" s="13" t="n">
        <f aca="false">Parámetros!$B$6</f>
        <v>1</v>
      </c>
      <c r="Q774" s="13" t="n">
        <f aca="false">IF(AND(ISNUMBER(O774),O774-P774&gt;=Parámetros!$B$7),M774,IF(J774&lt;Parámetros!$B$13,J774,IF(K774&lt;Parámetros!$B$14,K774,IF(L774&lt;Parámetros!$B$15,L774,M774))))</f>
        <v>82</v>
      </c>
      <c r="R774" s="13" t="n">
        <f aca="false">IF(AND(ISNUMBER(O774),O774-P774&gt;=Q774),O774-P774,Q774)</f>
        <v>82</v>
      </c>
      <c r="S774" s="3" t="n">
        <f aca="false">IF(ISNUMBER(O774),R774/O774-1,"")</f>
        <v>0.0789473684210527</v>
      </c>
      <c r="T774" s="13" t="n">
        <f aca="false">VLOOKUP(R774,Parámetros!$A$13:$C$16,3,TRUE())</f>
        <v>25</v>
      </c>
      <c r="U774" s="13" t="n">
        <f aca="false">IF(R774&gt;=Parámetros!$B$7,I774,0)</f>
        <v>0</v>
      </c>
      <c r="V774" s="13" t="n">
        <f aca="false">R774*(1-G774)-T774-U774</f>
        <v>45.52</v>
      </c>
      <c r="W774" s="13" t="n">
        <f aca="false">V774-F774</f>
        <v>0.0399999999999992</v>
      </c>
      <c r="X774" s="2" t="s">
        <v>13655</v>
      </c>
      <c r="Y774" s="2"/>
      <c r="Z774" s="13"/>
      <c r="AA774" s="2"/>
    </row>
    <row r="775" customFormat="false" ht="15" hidden="false" customHeight="false" outlineLevel="0" collapsed="false">
      <c r="A775" s="8" t="s">
        <v>9344</v>
      </c>
      <c r="B775" s="10" t="str">
        <f aca="false">'Layout Mercado Libre'!C775</f>
        <v>Fitoestimulina 600 mg/40 mg 6 Óvulos Vaginales</v>
      </c>
      <c r="C775" s="10" t="str">
        <f aca="false">IFERROR(LEFT('Layout Mercado Libre'!E775,FIND(" &gt; ",'Layout Mercado Libre'!E775)-1),"")</f>
        <v>Salud y Equipamiento Médico</v>
      </c>
      <c r="D775" s="12" t="n">
        <v>320.11</v>
      </c>
      <c r="E775" s="13" t="n">
        <f aca="false">Parámetros!$B$5</f>
        <v>4</v>
      </c>
      <c r="F775" s="13" t="n">
        <f aca="false">D775+E775</f>
        <v>324.11</v>
      </c>
      <c r="G775" s="3" t="n">
        <f aca="false">IF(C775="",Parámetros!$B$9,IFERROR(VLOOKUP(C775,Parámetros!$A$20:$B$23,2,FALSE()),Parámetros!$B$9))</f>
        <v>0.14</v>
      </c>
      <c r="H775" s="14" t="n">
        <v>0.13</v>
      </c>
      <c r="I775" s="12" t="n">
        <v>75</v>
      </c>
      <c r="J775" s="13" t="n">
        <f aca="false">ROUNDUP((F775+Parámetros!$C$13)/(1-G775),0)</f>
        <v>406</v>
      </c>
      <c r="K775" s="13" t="n">
        <f aca="false">ROUNDUP((F775+Parámetros!$C$14)/(1-G775),0)</f>
        <v>412</v>
      </c>
      <c r="L775" s="13" t="n">
        <f aca="false">ROUNDUP((F775+Parámetros!$C$15)/(1-G775),0)</f>
        <v>420</v>
      </c>
      <c r="M775" s="13" t="n">
        <f aca="false">MAX(ROUNDUP((F775+I775)/(1-G775),0),Parámetros!$B$7)</f>
        <v>465</v>
      </c>
      <c r="N775" s="12" t="n">
        <v>675.62</v>
      </c>
      <c r="O775" s="12" t="n">
        <v>602.24</v>
      </c>
      <c r="P775" s="13" t="n">
        <f aca="false">Parámetros!$B$6</f>
        <v>1</v>
      </c>
      <c r="Q775" s="13" t="n">
        <f aca="false">IF(AND(ISNUMBER(O775),O775-P775&gt;=Parámetros!$B$7),M775,IF(J775&lt;Parámetros!$B$13,J775,IF(K775&lt;Parámetros!$B$14,K775,IF(L775&lt;Parámetros!$B$15,L775,M775))))</f>
        <v>465</v>
      </c>
      <c r="R775" s="13" t="n">
        <f aca="false">IF(AND(ISNUMBER(O775),O775-P775&gt;=Q775),O775-P775,Q775)</f>
        <v>601.24</v>
      </c>
      <c r="S775" s="3" t="n">
        <f aca="false">IF(ISNUMBER(O775),R775/O775-1,"")</f>
        <v>-0.00166046758767269</v>
      </c>
      <c r="T775" s="13" t="n">
        <f aca="false">VLOOKUP(R775,Parámetros!$A$13:$C$16,3,TRUE())</f>
        <v>0</v>
      </c>
      <c r="U775" s="13" t="n">
        <f aca="false">IF(R775&gt;=Parámetros!$B$7,I775,0)</f>
        <v>75</v>
      </c>
      <c r="V775" s="13" t="n">
        <f aca="false">R775*(1-G775)-T775-U775</f>
        <v>442.0664</v>
      </c>
      <c r="W775" s="13" t="n">
        <f aca="false">V775-F775</f>
        <v>117.9564</v>
      </c>
      <c r="X775" s="2" t="s">
        <v>13761</v>
      </c>
      <c r="Y775" s="2"/>
      <c r="Z775" s="13" t="n">
        <v>518</v>
      </c>
      <c r="AA775" s="2" t="s">
        <v>13518</v>
      </c>
    </row>
    <row r="776" customFormat="false" ht="15" hidden="false" customHeight="false" outlineLevel="0" collapsed="false">
      <c r="A776" s="8" t="s">
        <v>9354</v>
      </c>
      <c r="B776" s="10" t="str">
        <f aca="false">'Layout Mercado Libre'!C776</f>
        <v>Ting Crema Antimicótico para Pie de Atleta 72 g</v>
      </c>
      <c r="C776" s="10" t="str">
        <f aca="false">IFERROR(LEFT('Layout Mercado Libre'!E776,FIND(" &gt; ",'Layout Mercado Libre'!E776)-1),"")</f>
        <v>Salud y Equipamiento Médico</v>
      </c>
      <c r="D776" s="12" t="n">
        <v>150.13</v>
      </c>
      <c r="E776" s="13" t="n">
        <f aca="false">Parámetros!$B$5</f>
        <v>4</v>
      </c>
      <c r="F776" s="13" t="n">
        <f aca="false">D776+E776</f>
        <v>154.13</v>
      </c>
      <c r="G776" s="3" t="n">
        <f aca="false">IF(C776="",Parámetros!$B$9,IFERROR(VLOOKUP(C776,Parámetros!$A$20:$B$23,2,FALSE()),Parámetros!$B$9))</f>
        <v>0.14</v>
      </c>
      <c r="H776" s="14" t="n">
        <v>0.13</v>
      </c>
      <c r="I776" s="12" t="n">
        <v>75</v>
      </c>
      <c r="J776" s="13" t="n">
        <f aca="false">ROUNDUP((F776+Parámetros!$C$13)/(1-G776),0)</f>
        <v>209</v>
      </c>
      <c r="K776" s="13" t="n">
        <f aca="false">ROUNDUP((F776+Parámetros!$C$14)/(1-G776),0)</f>
        <v>215</v>
      </c>
      <c r="L776" s="13" t="n">
        <f aca="false">ROUNDUP((F776+Parámetros!$C$15)/(1-G776),0)</f>
        <v>223</v>
      </c>
      <c r="M776" s="13" t="n">
        <f aca="false">MAX(ROUNDUP((F776+I776)/(1-G776),0),Parámetros!$B$7)</f>
        <v>299</v>
      </c>
      <c r="N776" s="12" t="n">
        <v>231.52</v>
      </c>
      <c r="O776" s="12" t="n">
        <v>179</v>
      </c>
      <c r="P776" s="13" t="n">
        <f aca="false">Parámetros!$B$6</f>
        <v>1</v>
      </c>
      <c r="Q776" s="13" t="n">
        <f aca="false">IF(AND(ISNUMBER(O776),O776-P776&gt;=Parámetros!$B$7),M776,IF(J776&lt;Parámetros!$B$13,J776,IF(K776&lt;Parámetros!$B$14,K776,IF(L776&lt;Parámetros!$B$15,L776,M776))))</f>
        <v>223</v>
      </c>
      <c r="R776" s="13" t="n">
        <f aca="false">IF(AND(ISNUMBER(O776),O776-P776&gt;=Q776),O776-P776,Q776)</f>
        <v>223</v>
      </c>
      <c r="S776" s="3" t="n">
        <f aca="false">IF(ISNUMBER(O776),R776/O776-1,"")</f>
        <v>0.245810055865922</v>
      </c>
      <c r="T776" s="13" t="n">
        <f aca="false">VLOOKUP(R776,Parámetros!$A$13:$C$16,3,TRUE())</f>
        <v>37</v>
      </c>
      <c r="U776" s="13" t="n">
        <f aca="false">IF(R776&gt;=Parámetros!$B$7,I776,0)</f>
        <v>0</v>
      </c>
      <c r="V776" s="13" t="n">
        <f aca="false">R776*(1-G776)-T776-U776</f>
        <v>154.78</v>
      </c>
      <c r="W776" s="13" t="n">
        <f aca="false">V776-F776</f>
        <v>0.650000000000006</v>
      </c>
      <c r="X776" s="2" t="s">
        <v>13765</v>
      </c>
      <c r="Y776" s="2"/>
      <c r="Z776" s="13" t="n">
        <v>166.5</v>
      </c>
      <c r="AA776" s="2" t="s">
        <v>13520</v>
      </c>
    </row>
    <row r="777" customFormat="false" ht="15" hidden="false" customHeight="false" outlineLevel="0" collapsed="false">
      <c r="A777" s="8" t="s">
        <v>9365</v>
      </c>
      <c r="B777" s="10" t="str">
        <f aca="false">'Layout Mercado Libre'!C777</f>
        <v>Allegra Suspensión Pediátrica Fexofenadina 6 mg/ml 150 ml</v>
      </c>
      <c r="C777" s="10" t="str">
        <f aca="false">IFERROR(LEFT('Layout Mercado Libre'!E777,FIND(" &gt; ",'Layout Mercado Libre'!E777)-1),"")</f>
        <v>Salud y Equipamiento Médico</v>
      </c>
      <c r="D777" s="12" t="n">
        <v>324.07</v>
      </c>
      <c r="E777" s="13" t="n">
        <f aca="false">Parámetros!$B$5</f>
        <v>4</v>
      </c>
      <c r="F777" s="13" t="n">
        <f aca="false">D777+E777</f>
        <v>328.07</v>
      </c>
      <c r="G777" s="3" t="n">
        <f aca="false">IF(C777="",Parámetros!$B$9,IFERROR(VLOOKUP(C777,Parámetros!$A$20:$B$23,2,FALSE()),Parámetros!$B$9))</f>
        <v>0.14</v>
      </c>
      <c r="H777" s="14" t="n">
        <v>0.23</v>
      </c>
      <c r="I777" s="12" t="n">
        <v>75</v>
      </c>
      <c r="J777" s="13" t="n">
        <f aca="false">ROUNDUP((F777+Parámetros!$C$13)/(1-G777),0)</f>
        <v>411</v>
      </c>
      <c r="K777" s="13" t="n">
        <f aca="false">ROUNDUP((F777+Parámetros!$C$14)/(1-G777),0)</f>
        <v>417</v>
      </c>
      <c r="L777" s="13" t="n">
        <f aca="false">ROUNDUP((F777+Parámetros!$C$15)/(1-G777),0)</f>
        <v>425</v>
      </c>
      <c r="M777" s="13" t="n">
        <f aca="false">MAX(ROUNDUP((F777+I777)/(1-G777),0),Parámetros!$B$7)</f>
        <v>469</v>
      </c>
      <c r="N777" s="12" t="n">
        <v>658.73</v>
      </c>
      <c r="O777" s="12" t="n">
        <v>397</v>
      </c>
      <c r="P777" s="13" t="n">
        <f aca="false">Parámetros!$B$6</f>
        <v>1</v>
      </c>
      <c r="Q777" s="13" t="n">
        <f aca="false">IF(AND(ISNUMBER(O777),O777-P777&gt;=Parámetros!$B$7),M777,IF(J777&lt;Parámetros!$B$13,J777,IF(K777&lt;Parámetros!$B$14,K777,IF(L777&lt;Parámetros!$B$15,L777,M777))))</f>
        <v>469</v>
      </c>
      <c r="R777" s="13" t="n">
        <f aca="false">IF(AND(ISNUMBER(O777),O777-P777&gt;=Q777),O777-P777,Q777)</f>
        <v>469</v>
      </c>
      <c r="S777" s="3" t="n">
        <f aca="false">IF(ISNUMBER(O777),R777/O777-1,"")</f>
        <v>0.181360201511335</v>
      </c>
      <c r="T777" s="13" t="n">
        <f aca="false">VLOOKUP(R777,Parámetros!$A$13:$C$16,3,TRUE())</f>
        <v>0</v>
      </c>
      <c r="U777" s="13" t="n">
        <f aca="false">IF(R777&gt;=Parámetros!$B$7,I777,0)</f>
        <v>75</v>
      </c>
      <c r="V777" s="13" t="n">
        <f aca="false">R777*(1-G777)-T777-U777</f>
        <v>328.34</v>
      </c>
      <c r="W777" s="13" t="n">
        <f aca="false">V777-F777</f>
        <v>0.269999999999982</v>
      </c>
      <c r="X777" s="2" t="s">
        <v>13625</v>
      </c>
      <c r="Y777" s="2"/>
      <c r="Z777" s="13" t="n">
        <v>498</v>
      </c>
      <c r="AA777" s="2" t="s">
        <v>13497</v>
      </c>
    </row>
    <row r="778" customFormat="false" ht="15" hidden="false" customHeight="false" outlineLevel="0" collapsed="false">
      <c r="A778" s="8" t="s">
        <v>9376</v>
      </c>
      <c r="B778" s="10" t="str">
        <f aca="false">'Layout Mercado Libre'!C778</f>
        <v>Baumanómetro Digital de Brazo Omron HEM-7146 30 Memorias</v>
      </c>
      <c r="C778" s="10" t="str">
        <f aca="false">IFERROR(LEFT('Layout Mercado Libre'!E778,FIND(" &gt; ",'Layout Mercado Libre'!E778)-1),"")</f>
        <v>Salud y Equipamiento Médico</v>
      </c>
      <c r="D778" s="12" t="n">
        <v>647.78</v>
      </c>
      <c r="E778" s="13" t="n">
        <f aca="false">Parámetros!$B$5</f>
        <v>4</v>
      </c>
      <c r="F778" s="13" t="n">
        <f aca="false">D778+E778</f>
        <v>651.78</v>
      </c>
      <c r="G778" s="3" t="n">
        <f aca="false">IF(C778="",Parámetros!$B$9,IFERROR(VLOOKUP(C778,Parámetros!$A$20:$B$23,2,FALSE()),Parámetros!$B$9))</f>
        <v>0.14</v>
      </c>
      <c r="H778" s="14" t="n">
        <v>0.5</v>
      </c>
      <c r="I778" s="12" t="n">
        <v>75</v>
      </c>
      <c r="J778" s="13" t="n">
        <f aca="false">ROUNDUP((F778+Parámetros!$C$13)/(1-G778),0)</f>
        <v>787</v>
      </c>
      <c r="K778" s="13" t="n">
        <f aca="false">ROUNDUP((F778+Parámetros!$C$14)/(1-G778),0)</f>
        <v>793</v>
      </c>
      <c r="L778" s="13" t="n">
        <f aca="false">ROUNDUP((F778+Parámetros!$C$15)/(1-G778),0)</f>
        <v>801</v>
      </c>
      <c r="M778" s="13" t="n">
        <f aca="false">MAX(ROUNDUP((F778+I778)/(1-G778),0),Parámetros!$B$7)</f>
        <v>846</v>
      </c>
      <c r="N778" s="12" t="n">
        <v>780</v>
      </c>
      <c r="O778" s="12" t="n">
        <v>780</v>
      </c>
      <c r="P778" s="13" t="n">
        <f aca="false">Parámetros!$B$6</f>
        <v>1</v>
      </c>
      <c r="Q778" s="13" t="n">
        <f aca="false">IF(AND(ISNUMBER(O778),O778-P778&gt;=Parámetros!$B$7),M778,IF(J778&lt;Parámetros!$B$13,J778,IF(K778&lt;Parámetros!$B$14,K778,IF(L778&lt;Parámetros!$B$15,L778,M778))))</f>
        <v>846</v>
      </c>
      <c r="R778" s="13" t="n">
        <f aca="false">IF(AND(ISNUMBER(O778),O778-P778&gt;=Q778),O778-P778,Q778)</f>
        <v>846</v>
      </c>
      <c r="S778" s="3" t="n">
        <f aca="false">IF(ISNUMBER(O778),R778/O778-1,"")</f>
        <v>0.0846153846153845</v>
      </c>
      <c r="T778" s="13" t="n">
        <f aca="false">VLOOKUP(R778,Parámetros!$A$13:$C$16,3,TRUE())</f>
        <v>0</v>
      </c>
      <c r="U778" s="13" t="n">
        <f aca="false">IF(R778&gt;=Parámetros!$B$7,I778,0)</f>
        <v>75</v>
      </c>
      <c r="V778" s="13" t="n">
        <f aca="false">R778*(1-G778)-T778-U778</f>
        <v>652.56</v>
      </c>
      <c r="W778" s="13" t="n">
        <f aca="false">V778-F778</f>
        <v>0.779999999999973</v>
      </c>
      <c r="X778" s="2" t="s">
        <v>13577</v>
      </c>
      <c r="Y778" s="2"/>
      <c r="Z778" s="13" t="n">
        <v>728.1</v>
      </c>
      <c r="AA778" s="2" t="s">
        <v>13537</v>
      </c>
    </row>
    <row r="779" customFormat="false" ht="15" hidden="false" customHeight="false" outlineLevel="0" collapsed="false">
      <c r="A779" s="8" t="s">
        <v>9390</v>
      </c>
      <c r="B779" s="10" t="str">
        <f aca="false">'Layout Mercado Libre'!C779</f>
        <v>Crema Facial Pond's S Humectante Nutritiva 400 g</v>
      </c>
      <c r="C779" s="10" t="str">
        <f aca="false">IFERROR(LEFT('Layout Mercado Libre'!E779,FIND(" &gt; ",'Layout Mercado Libre'!E779)-1),"")</f>
        <v>Belleza y Cuidado Personal</v>
      </c>
      <c r="D779" s="12" t="n">
        <v>85.75</v>
      </c>
      <c r="E779" s="13" t="n">
        <f aca="false">Parámetros!$B$5</f>
        <v>4</v>
      </c>
      <c r="F779" s="13" t="n">
        <f aca="false">D779+E779</f>
        <v>89.75</v>
      </c>
      <c r="G779" s="3" t="n">
        <f aca="false">IF(C779="",Parámetros!$B$9,IFERROR(VLOOKUP(C779,Parámetros!$A$20:$B$23,2,FALSE()),Parámetros!$B$9))</f>
        <v>0.14</v>
      </c>
      <c r="H779" s="14" t="n">
        <v>0.51</v>
      </c>
      <c r="I779" s="12" t="n">
        <v>90</v>
      </c>
      <c r="J779" s="13" t="n">
        <f aca="false">ROUNDUP((F779+Parámetros!$C$13)/(1-G779),0)</f>
        <v>134</v>
      </c>
      <c r="K779" s="13" t="n">
        <f aca="false">ROUNDUP((F779+Parámetros!$C$14)/(1-G779),0)</f>
        <v>140</v>
      </c>
      <c r="L779" s="13" t="n">
        <f aca="false">ROUNDUP((F779+Parámetros!$C$15)/(1-G779),0)</f>
        <v>148</v>
      </c>
      <c r="M779" s="13" t="n">
        <f aca="false">MAX(ROUNDUP((F779+I779)/(1-G779),0),Parámetros!$B$7)</f>
        <v>299</v>
      </c>
      <c r="N779" s="12" t="n">
        <v>260.95</v>
      </c>
      <c r="O779" s="12" t="n">
        <v>105.63</v>
      </c>
      <c r="P779" s="13" t="n">
        <f aca="false">Parámetros!$B$6</f>
        <v>1</v>
      </c>
      <c r="Q779" s="13" t="n">
        <f aca="false">IF(AND(ISNUMBER(O779),O779-P779&gt;=Parámetros!$B$7),M779,IF(J779&lt;Parámetros!$B$13,J779,IF(K779&lt;Parámetros!$B$14,K779,IF(L779&lt;Parámetros!$B$15,L779,M779))))</f>
        <v>140</v>
      </c>
      <c r="R779" s="13" t="n">
        <f aca="false">IF(AND(ISNUMBER(O779),O779-P779&gt;=Q779),O779-P779,Q779)</f>
        <v>140</v>
      </c>
      <c r="S779" s="3" t="n">
        <f aca="false">IF(ISNUMBER(O779),R779/O779-1,"")</f>
        <v>0.325381047051027</v>
      </c>
      <c r="T779" s="13" t="n">
        <f aca="false">VLOOKUP(R779,Parámetros!$A$13:$C$16,3,TRUE())</f>
        <v>30</v>
      </c>
      <c r="U779" s="13" t="n">
        <f aca="false">IF(R779&gt;=Parámetros!$B$7,I779,0)</f>
        <v>0</v>
      </c>
      <c r="V779" s="13" t="n">
        <f aca="false">R779*(1-G779)-T779-U779</f>
        <v>90.4</v>
      </c>
      <c r="W779" s="13" t="n">
        <f aca="false">V779-F779</f>
        <v>0.649999999999992</v>
      </c>
      <c r="X779" s="2" t="s">
        <v>13505</v>
      </c>
      <c r="Y779" s="2"/>
      <c r="Z779" s="13" t="n">
        <v>90</v>
      </c>
      <c r="AA779" s="2" t="s">
        <v>13537</v>
      </c>
    </row>
    <row r="780" customFormat="false" ht="15" hidden="false" customHeight="false" outlineLevel="0" collapsed="false">
      <c r="A780" s="8" t="s">
        <v>9400</v>
      </c>
      <c r="B780" s="10" t="str">
        <f aca="false">'Layout Mercado Libre'!C780</f>
        <v>Pomada Labial Golba Surtido Exhibidor 60 Tubos 2.5 g</v>
      </c>
      <c r="C780" s="10" t="str">
        <f aca="false">IFERROR(LEFT('Layout Mercado Libre'!E780,FIND(" &gt; ",'Layout Mercado Libre'!E780)-1),"")</f>
        <v>Belleza y Cuidado Personal</v>
      </c>
      <c r="D780" s="12" t="n">
        <v>357.3</v>
      </c>
      <c r="E780" s="13" t="n">
        <f aca="false">Parámetros!$B$5</f>
        <v>4</v>
      </c>
      <c r="F780" s="13" t="n">
        <f aca="false">D780+E780</f>
        <v>361.3</v>
      </c>
      <c r="G780" s="3" t="n">
        <f aca="false">IF(C780="",Parámetros!$B$9,IFERROR(VLOOKUP(C780,Parámetros!$A$20:$B$23,2,FALSE()),Parámetros!$B$9))</f>
        <v>0.14</v>
      </c>
      <c r="H780" s="14" t="n">
        <v>0.22</v>
      </c>
      <c r="I780" s="12" t="n">
        <v>75</v>
      </c>
      <c r="J780" s="13" t="n">
        <f aca="false">ROUNDUP((F780+Parámetros!$C$13)/(1-G780),0)</f>
        <v>450</v>
      </c>
      <c r="K780" s="13" t="n">
        <f aca="false">ROUNDUP((F780+Parámetros!$C$14)/(1-G780),0)</f>
        <v>455</v>
      </c>
      <c r="L780" s="13" t="n">
        <f aca="false">ROUNDUP((F780+Parámetros!$C$15)/(1-G780),0)</f>
        <v>464</v>
      </c>
      <c r="M780" s="13" t="n">
        <f aca="false">MAX(ROUNDUP((F780+I780)/(1-G780),0),Parámetros!$B$7)</f>
        <v>508</v>
      </c>
      <c r="N780" s="12" t="n">
        <v>580.5</v>
      </c>
      <c r="O780" s="12" t="n">
        <v>621</v>
      </c>
      <c r="P780" s="13" t="n">
        <f aca="false">Parámetros!$B$6</f>
        <v>1</v>
      </c>
      <c r="Q780" s="13" t="n">
        <f aca="false">IF(AND(ISNUMBER(O780),O780-P780&gt;=Parámetros!$B$7),M780,IF(J780&lt;Parámetros!$B$13,J780,IF(K780&lt;Parámetros!$B$14,K780,IF(L780&lt;Parámetros!$B$15,L780,M780))))</f>
        <v>508</v>
      </c>
      <c r="R780" s="13" t="n">
        <f aca="false">IF(AND(ISNUMBER(O780),O780-P780&gt;=Q780),O780-P780,Q780)</f>
        <v>620</v>
      </c>
      <c r="S780" s="3" t="n">
        <f aca="false">IF(ISNUMBER(O780),R780/O780-1,"")</f>
        <v>-0.00161030595813205</v>
      </c>
      <c r="T780" s="13" t="n">
        <f aca="false">VLOOKUP(R780,Parámetros!$A$13:$C$16,3,TRUE())</f>
        <v>0</v>
      </c>
      <c r="U780" s="13" t="n">
        <f aca="false">IF(R780&gt;=Parámetros!$B$7,I780,0)</f>
        <v>75</v>
      </c>
      <c r="V780" s="13" t="n">
        <f aca="false">R780*(1-G780)-T780-U780</f>
        <v>458.2</v>
      </c>
      <c r="W780" s="13" t="n">
        <f aca="false">V780-F780</f>
        <v>96.9</v>
      </c>
      <c r="X780" s="2" t="s">
        <v>13766</v>
      </c>
      <c r="Y780" s="2"/>
      <c r="Z780" s="13"/>
      <c r="AA780" s="2"/>
    </row>
    <row r="781" customFormat="false" ht="15" hidden="false" customHeight="false" outlineLevel="0" collapsed="false">
      <c r="A781" s="8" t="s">
        <v>9412</v>
      </c>
      <c r="B781" s="10" t="str">
        <f aca="false">'Layout Mercado Libre'!C781</f>
        <v>Motrin Pediátrico Ibuprofeno 40 mg/ml Fresa-Frambuesa 15 ml</v>
      </c>
      <c r="C781" s="10" t="str">
        <f aca="false">IFERROR(LEFT('Layout Mercado Libre'!E781,FIND(" &gt; ",'Layout Mercado Libre'!E781)-1),"")</f>
        <v>Salud y Equipamiento Médico</v>
      </c>
      <c r="D781" s="12" t="n">
        <v>117.88</v>
      </c>
      <c r="E781" s="13" t="n">
        <f aca="false">Parámetros!$B$5</f>
        <v>4</v>
      </c>
      <c r="F781" s="13" t="n">
        <f aca="false">D781+E781</f>
        <v>121.88</v>
      </c>
      <c r="G781" s="3" t="n">
        <f aca="false">IF(C781="",Parámetros!$B$9,IFERROR(VLOOKUP(C781,Parámetros!$A$20:$B$23,2,FALSE()),Parámetros!$B$9))</f>
        <v>0.14</v>
      </c>
      <c r="H781" s="14" t="n">
        <v>0.07</v>
      </c>
      <c r="I781" s="12" t="n">
        <v>75</v>
      </c>
      <c r="J781" s="13" t="n">
        <f aca="false">ROUNDUP((F781+Parámetros!$C$13)/(1-G781),0)</f>
        <v>171</v>
      </c>
      <c r="K781" s="13" t="n">
        <f aca="false">ROUNDUP((F781+Parámetros!$C$14)/(1-G781),0)</f>
        <v>177</v>
      </c>
      <c r="L781" s="13" t="n">
        <f aca="false">ROUNDUP((F781+Parámetros!$C$15)/(1-G781),0)</f>
        <v>185</v>
      </c>
      <c r="M781" s="13" t="n">
        <f aca="false">MAX(ROUNDUP((F781+I781)/(1-G781),0),Parámetros!$B$7)</f>
        <v>299</v>
      </c>
      <c r="N781" s="12" t="n">
        <v>179.77</v>
      </c>
      <c r="O781" s="12" t="n">
        <v>132.08</v>
      </c>
      <c r="P781" s="13" t="n">
        <f aca="false">Parámetros!$B$6</f>
        <v>1</v>
      </c>
      <c r="Q781" s="13" t="n">
        <f aca="false">IF(AND(ISNUMBER(O781),O781-P781&gt;=Parámetros!$B$7),M781,IF(J781&lt;Parámetros!$B$13,J781,IF(K781&lt;Parámetros!$B$14,K781,IF(L781&lt;Parámetros!$B$15,L781,M781))))</f>
        <v>185</v>
      </c>
      <c r="R781" s="13" t="n">
        <f aca="false">IF(AND(ISNUMBER(O781),O781-P781&gt;=Q781),O781-P781,Q781)</f>
        <v>185</v>
      </c>
      <c r="S781" s="3" t="n">
        <f aca="false">IF(ISNUMBER(O781),R781/O781-1,"")</f>
        <v>0.400666262870987</v>
      </c>
      <c r="T781" s="13" t="n">
        <f aca="false">VLOOKUP(R781,Parámetros!$A$13:$C$16,3,TRUE())</f>
        <v>37</v>
      </c>
      <c r="U781" s="13" t="n">
        <f aca="false">IF(R781&gt;=Parámetros!$B$7,I781,0)</f>
        <v>0</v>
      </c>
      <c r="V781" s="13" t="n">
        <f aca="false">R781*(1-G781)-T781-U781</f>
        <v>122.1</v>
      </c>
      <c r="W781" s="13" t="n">
        <f aca="false">V781-F781</f>
        <v>0.219999999999999</v>
      </c>
      <c r="X781" s="2" t="s">
        <v>13569</v>
      </c>
      <c r="Y781" s="2"/>
      <c r="Z781" s="13" t="n">
        <v>149</v>
      </c>
      <c r="AA781" s="2" t="s">
        <v>13504</v>
      </c>
    </row>
    <row r="782" customFormat="false" ht="15" hidden="false" customHeight="false" outlineLevel="0" collapsed="false">
      <c r="A782" s="8" t="s">
        <v>9423</v>
      </c>
      <c r="B782" s="10" t="str">
        <f aca="false">'Layout Mercado Libre'!C782</f>
        <v>Febrax Naproxeno Paracetamol 100/200 mg 5 Supositorios</v>
      </c>
      <c r="C782" s="10" t="str">
        <f aca="false">IFERROR(LEFT('Layout Mercado Libre'!E782,FIND(" &gt; ",'Layout Mercado Libre'!E782)-1),"")</f>
        <v>Salud y Equipamiento Médico</v>
      </c>
      <c r="D782" s="12" t="n">
        <v>106.49</v>
      </c>
      <c r="E782" s="13" t="n">
        <f aca="false">Parámetros!$B$5</f>
        <v>4</v>
      </c>
      <c r="F782" s="13" t="n">
        <f aca="false">D782+E782</f>
        <v>110.49</v>
      </c>
      <c r="G782" s="3" t="n">
        <f aca="false">IF(C782="",Parámetros!$B$9,IFERROR(VLOOKUP(C782,Parámetros!$A$20:$B$23,2,FALSE()),Parámetros!$B$9))</f>
        <v>0.14</v>
      </c>
      <c r="H782" s="14" t="n">
        <v>0.13</v>
      </c>
      <c r="I782" s="12" t="n">
        <v>75</v>
      </c>
      <c r="J782" s="13" t="n">
        <f aca="false">ROUNDUP((F782+Parámetros!$C$13)/(1-G782),0)</f>
        <v>158</v>
      </c>
      <c r="K782" s="13" t="n">
        <f aca="false">ROUNDUP((F782+Parámetros!$C$14)/(1-G782),0)</f>
        <v>164</v>
      </c>
      <c r="L782" s="13" t="n">
        <f aca="false">ROUNDUP((F782+Parámetros!$C$15)/(1-G782),0)</f>
        <v>172</v>
      </c>
      <c r="M782" s="13" t="n">
        <f aca="false">MAX(ROUNDUP((F782+I782)/(1-G782),0),Parámetros!$B$7)</f>
        <v>299</v>
      </c>
      <c r="N782" s="12" t="n">
        <v>223.8</v>
      </c>
      <c r="O782" s="12" t="n">
        <v>199</v>
      </c>
      <c r="P782" s="13" t="n">
        <f aca="false">Parámetros!$B$6</f>
        <v>1</v>
      </c>
      <c r="Q782" s="13" t="n">
        <f aca="false">IF(AND(ISNUMBER(O782),O782-P782&gt;=Parámetros!$B$7),M782,IF(J782&lt;Parámetros!$B$13,J782,IF(K782&lt;Parámetros!$B$14,K782,IF(L782&lt;Parámetros!$B$15,L782,M782))))</f>
        <v>172</v>
      </c>
      <c r="R782" s="13" t="n">
        <f aca="false">IF(AND(ISNUMBER(O782),O782-P782&gt;=Q782),O782-P782,Q782)</f>
        <v>198</v>
      </c>
      <c r="S782" s="3" t="n">
        <f aca="false">IF(ISNUMBER(O782),R782/O782-1,"")</f>
        <v>-0.00502512562814073</v>
      </c>
      <c r="T782" s="13" t="n">
        <f aca="false">VLOOKUP(R782,Parámetros!$A$13:$C$16,3,TRUE())</f>
        <v>37</v>
      </c>
      <c r="U782" s="13" t="n">
        <f aca="false">IF(R782&gt;=Parámetros!$B$7,I782,0)</f>
        <v>0</v>
      </c>
      <c r="V782" s="13" t="n">
        <f aca="false">R782*(1-G782)-T782-U782</f>
        <v>133.28</v>
      </c>
      <c r="W782" s="13" t="n">
        <f aca="false">V782-F782</f>
        <v>22.79</v>
      </c>
      <c r="X782" s="2" t="s">
        <v>13755</v>
      </c>
      <c r="Y782" s="2"/>
      <c r="Z782" s="13" t="n">
        <v>143</v>
      </c>
      <c r="AA782" s="2" t="s">
        <v>13507</v>
      </c>
    </row>
    <row r="783" customFormat="false" ht="15" hidden="false" customHeight="false" outlineLevel="0" collapsed="false">
      <c r="A783" s="8" t="s">
        <v>9435</v>
      </c>
      <c r="B783" s="10" t="str">
        <f aca="false">'Layout Mercado Libre'!C783</f>
        <v>Amoxiclav BID Suspensión 400 mg/57.14 mg/5 ml 70 ml</v>
      </c>
      <c r="C783" s="10" t="str">
        <f aca="false">IFERROR(LEFT('Layout Mercado Libre'!E783,FIND(" &gt; ",'Layout Mercado Libre'!E783)-1),"")</f>
        <v>Salud y Equipamiento Médico</v>
      </c>
      <c r="D783" s="12" t="n">
        <v>188.42</v>
      </c>
      <c r="E783" s="13" t="n">
        <f aca="false">Parámetros!$B$5</f>
        <v>4</v>
      </c>
      <c r="F783" s="13" t="n">
        <f aca="false">D783+E783</f>
        <v>192.42</v>
      </c>
      <c r="G783" s="3" t="n">
        <f aca="false">IF(C783="",Parámetros!$B$9,IFERROR(VLOOKUP(C783,Parámetros!$A$20:$B$23,2,FALSE()),Parámetros!$B$9))</f>
        <v>0.14</v>
      </c>
      <c r="H783" s="14" t="n">
        <v>0.13</v>
      </c>
      <c r="I783" s="12" t="n">
        <v>75</v>
      </c>
      <c r="J783" s="13" t="n">
        <f aca="false">ROUNDUP((F783+Parámetros!$C$13)/(1-G783),0)</f>
        <v>253</v>
      </c>
      <c r="K783" s="13" t="n">
        <f aca="false">ROUNDUP((F783+Parámetros!$C$14)/(1-G783),0)</f>
        <v>259</v>
      </c>
      <c r="L783" s="13" t="n">
        <f aca="false">ROUNDUP((F783+Parámetros!$C$15)/(1-G783),0)</f>
        <v>267</v>
      </c>
      <c r="M783" s="13" t="n">
        <f aca="false">MAX(ROUNDUP((F783+I783)/(1-G783),0),Parámetros!$B$7)</f>
        <v>311</v>
      </c>
      <c r="N783" s="12" t="n">
        <v>544.79</v>
      </c>
      <c r="O783" s="12" t="n">
        <v>428</v>
      </c>
      <c r="P783" s="13" t="n">
        <f aca="false">Parámetros!$B$6</f>
        <v>1</v>
      </c>
      <c r="Q783" s="13" t="n">
        <f aca="false">IF(AND(ISNUMBER(O783),O783-P783&gt;=Parámetros!$B$7),M783,IF(J783&lt;Parámetros!$B$13,J783,IF(K783&lt;Parámetros!$B$14,K783,IF(L783&lt;Parámetros!$B$15,L783,M783))))</f>
        <v>311</v>
      </c>
      <c r="R783" s="13" t="n">
        <f aca="false">IF(AND(ISNUMBER(O783),O783-P783&gt;=Q783),O783-P783,Q783)</f>
        <v>427</v>
      </c>
      <c r="S783" s="3" t="n">
        <f aca="false">IF(ISNUMBER(O783),R783/O783-1,"")</f>
        <v>-0.00233644859813087</v>
      </c>
      <c r="T783" s="13" t="n">
        <f aca="false">VLOOKUP(R783,Parámetros!$A$13:$C$16,3,TRUE())</f>
        <v>0</v>
      </c>
      <c r="U783" s="13" t="n">
        <f aca="false">IF(R783&gt;=Parámetros!$B$7,I783,0)</f>
        <v>75</v>
      </c>
      <c r="V783" s="13" t="n">
        <f aca="false">R783*(1-G783)-T783-U783</f>
        <v>292.22</v>
      </c>
      <c r="W783" s="13" t="n">
        <f aca="false">V783-F783</f>
        <v>99.8</v>
      </c>
      <c r="X783" s="2" t="s">
        <v>13767</v>
      </c>
      <c r="Y783" s="2"/>
      <c r="Z783" s="13" t="n">
        <v>355</v>
      </c>
      <c r="AA783" s="2" t="s">
        <v>13518</v>
      </c>
    </row>
    <row r="784" customFormat="false" ht="15" hidden="false" customHeight="false" outlineLevel="0" collapsed="false">
      <c r="A784" s="8" t="s">
        <v>9445</v>
      </c>
      <c r="B784" s="10" t="str">
        <f aca="false">'Layout Mercado Libre'!C784</f>
        <v>Vitacilina Ungüento Tópico con Neomicina 28 g</v>
      </c>
      <c r="C784" s="10" t="str">
        <f aca="false">IFERROR(LEFT('Layout Mercado Libre'!E784,FIND(" &gt; ",'Layout Mercado Libre'!E784)-1),"")</f>
        <v>Salud y Equipamiento Médico</v>
      </c>
      <c r="D784" s="12" t="n">
        <v>36.38</v>
      </c>
      <c r="E784" s="13" t="n">
        <f aca="false">Parámetros!$B$5</f>
        <v>4</v>
      </c>
      <c r="F784" s="13" t="n">
        <f aca="false">D784+E784</f>
        <v>40.38</v>
      </c>
      <c r="G784" s="3" t="n">
        <f aca="false">IF(C784="",Parámetros!$B$9,IFERROR(VLOOKUP(C784,Parámetros!$A$20:$B$23,2,FALSE()),Parámetros!$B$9))</f>
        <v>0.14</v>
      </c>
      <c r="H784" s="14" t="n">
        <v>0.08</v>
      </c>
      <c r="I784" s="12" t="n">
        <v>75</v>
      </c>
      <c r="J784" s="13" t="n">
        <f aca="false">ROUNDUP((F784+Parámetros!$C$13)/(1-G784),0)</f>
        <v>77</v>
      </c>
      <c r="K784" s="13" t="n">
        <f aca="false">ROUNDUP((F784+Parámetros!$C$14)/(1-G784),0)</f>
        <v>82</v>
      </c>
      <c r="L784" s="13" t="n">
        <f aca="false">ROUNDUP((F784+Parámetros!$C$15)/(1-G784),0)</f>
        <v>90</v>
      </c>
      <c r="M784" s="13" t="n">
        <f aca="false">MAX(ROUNDUP((F784+I784)/(1-G784),0),Parámetros!$B$7)</f>
        <v>299</v>
      </c>
      <c r="N784" s="12" t="n">
        <v>128.63</v>
      </c>
      <c r="O784" s="12" t="n">
        <v>52</v>
      </c>
      <c r="P784" s="13" t="n">
        <f aca="false">Parámetros!$B$6</f>
        <v>1</v>
      </c>
      <c r="Q784" s="13" t="n">
        <f aca="false">IF(AND(ISNUMBER(O784),O784-P784&gt;=Parámetros!$B$7),M784,IF(J784&lt;Parámetros!$B$13,J784,IF(K784&lt;Parámetros!$B$14,K784,IF(L784&lt;Parámetros!$B$15,L784,M784))))</f>
        <v>77</v>
      </c>
      <c r="R784" s="13" t="n">
        <f aca="false">IF(AND(ISNUMBER(O784),O784-P784&gt;=Q784),O784-P784,Q784)</f>
        <v>77</v>
      </c>
      <c r="S784" s="3" t="n">
        <f aca="false">IF(ISNUMBER(O784),R784/O784-1,"")</f>
        <v>0.480769230769231</v>
      </c>
      <c r="T784" s="13" t="n">
        <f aca="false">VLOOKUP(R784,Parámetros!$A$13:$C$16,3,TRUE())</f>
        <v>25</v>
      </c>
      <c r="U784" s="13" t="n">
        <f aca="false">IF(R784&gt;=Parámetros!$B$7,I784,0)</f>
        <v>0</v>
      </c>
      <c r="V784" s="13" t="n">
        <f aca="false">R784*(1-G784)-T784-U784</f>
        <v>41.22</v>
      </c>
      <c r="W784" s="13" t="n">
        <f aca="false">V784-F784</f>
        <v>0.839999999999996</v>
      </c>
      <c r="X784" s="2" t="s">
        <v>13743</v>
      </c>
      <c r="Y784" s="2"/>
      <c r="Z784" s="13" t="n">
        <v>42.5</v>
      </c>
      <c r="AA784" s="2" t="s">
        <v>13518</v>
      </c>
    </row>
    <row r="785" customFormat="false" ht="15" hidden="false" customHeight="false" outlineLevel="0" collapsed="false">
      <c r="A785" s="8" t="s">
        <v>9458</v>
      </c>
      <c r="B785" s="10" t="str">
        <f aca="false">'Layout Mercado Libre'!C785</f>
        <v>Cepillo Dental Oral-B Indicator 35 Suave 1 Pieza</v>
      </c>
      <c r="C785" s="10" t="str">
        <f aca="false">IFERROR(LEFT('Layout Mercado Libre'!E785,FIND(" &gt; ",'Layout Mercado Libre'!E785)-1),"")</f>
        <v>Belleza y Cuidado Personal</v>
      </c>
      <c r="D785" s="12" t="n">
        <v>26.74</v>
      </c>
      <c r="E785" s="13" t="n">
        <f aca="false">Parámetros!$B$5</f>
        <v>4</v>
      </c>
      <c r="F785" s="13" t="n">
        <f aca="false">D785+E785</f>
        <v>30.74</v>
      </c>
      <c r="G785" s="3" t="n">
        <f aca="false">IF(C785="",Parámetros!$B$9,IFERROR(VLOOKUP(C785,Parámetros!$A$20:$B$23,2,FALSE()),Parámetros!$B$9))</f>
        <v>0.14</v>
      </c>
      <c r="H785" s="14" t="n">
        <v>0.16</v>
      </c>
      <c r="I785" s="12" t="n">
        <v>75</v>
      </c>
      <c r="J785" s="13" t="n">
        <f aca="false">ROUNDUP((F785+Parámetros!$C$13)/(1-G785),0)</f>
        <v>65</v>
      </c>
      <c r="K785" s="13" t="n">
        <f aca="false">ROUNDUP((F785+Parámetros!$C$14)/(1-G785),0)</f>
        <v>71</v>
      </c>
      <c r="L785" s="13" t="n">
        <f aca="false">ROUNDUP((F785+Parámetros!$C$15)/(1-G785),0)</f>
        <v>79</v>
      </c>
      <c r="M785" s="13" t="n">
        <f aca="false">MAX(ROUNDUP((F785+I785)/(1-G785),0),Parámetros!$B$7)</f>
        <v>299</v>
      </c>
      <c r="N785" s="12" t="n">
        <v>86</v>
      </c>
      <c r="O785" s="12" t="n">
        <v>72</v>
      </c>
      <c r="P785" s="13" t="n">
        <f aca="false">Parámetros!$B$6</f>
        <v>1</v>
      </c>
      <c r="Q785" s="13" t="n">
        <f aca="false">IF(AND(ISNUMBER(O785),O785-P785&gt;=Parámetros!$B$7),M785,IF(J785&lt;Parámetros!$B$13,J785,IF(K785&lt;Parámetros!$B$14,K785,IF(L785&lt;Parámetros!$B$15,L785,M785))))</f>
        <v>65</v>
      </c>
      <c r="R785" s="13" t="n">
        <f aca="false">IF(AND(ISNUMBER(O785),O785-P785&gt;=Q785),O785-P785,Q785)</f>
        <v>71</v>
      </c>
      <c r="S785" s="3" t="n">
        <f aca="false">IF(ISNUMBER(O785),R785/O785-1,"")</f>
        <v>-0.0138888888888888</v>
      </c>
      <c r="T785" s="13" t="n">
        <f aca="false">VLOOKUP(R785,Parámetros!$A$13:$C$16,3,TRUE())</f>
        <v>25</v>
      </c>
      <c r="U785" s="13" t="n">
        <f aca="false">IF(R785&gt;=Parámetros!$B$7,I785,0)</f>
        <v>0</v>
      </c>
      <c r="V785" s="13" t="n">
        <f aca="false">R785*(1-G785)-T785-U785</f>
        <v>36.06</v>
      </c>
      <c r="W785" s="13" t="n">
        <f aca="false">V785-F785</f>
        <v>5.32</v>
      </c>
      <c r="X785" s="2" t="s">
        <v>13551</v>
      </c>
      <c r="Y785" s="2"/>
      <c r="Z785" s="13" t="n">
        <v>30</v>
      </c>
      <c r="AA785" s="2" t="s">
        <v>13552</v>
      </c>
    </row>
    <row r="786" customFormat="false" ht="15" hidden="false" customHeight="false" outlineLevel="0" collapsed="false">
      <c r="A786" s="8" t="s">
        <v>9469</v>
      </c>
      <c r="B786" s="10" t="str">
        <f aca="false">'Layout Mercado Libre'!C786</f>
        <v>Unamol Cisaprida 10 mg 30 Comprimidos</v>
      </c>
      <c r="C786" s="10" t="str">
        <f aca="false">IFERROR(LEFT('Layout Mercado Libre'!E786,FIND(" &gt; ",'Layout Mercado Libre'!E786)-1),"")</f>
        <v>Salud y Equipamiento Médico</v>
      </c>
      <c r="D786" s="12" t="n">
        <v>439.2</v>
      </c>
      <c r="E786" s="13" t="n">
        <f aca="false">Parámetros!$B$5</f>
        <v>4</v>
      </c>
      <c r="F786" s="13" t="n">
        <f aca="false">D786+E786</f>
        <v>443.2</v>
      </c>
      <c r="G786" s="3" t="n">
        <f aca="false">IF(C786="",Parámetros!$B$9,IFERROR(VLOOKUP(C786,Parámetros!$A$20:$B$23,2,FALSE()),Parámetros!$B$9))</f>
        <v>0.14</v>
      </c>
      <c r="H786" s="14" t="n">
        <v>0.19</v>
      </c>
      <c r="I786" s="12" t="n">
        <v>75</v>
      </c>
      <c r="J786" s="13" t="n">
        <f aca="false">ROUNDUP((F786+Parámetros!$C$13)/(1-G786),0)</f>
        <v>545</v>
      </c>
      <c r="K786" s="13" t="n">
        <f aca="false">ROUNDUP((F786+Parámetros!$C$14)/(1-G786),0)</f>
        <v>551</v>
      </c>
      <c r="L786" s="13" t="n">
        <f aca="false">ROUNDUP((F786+Parámetros!$C$15)/(1-G786),0)</f>
        <v>559</v>
      </c>
      <c r="M786" s="13" t="n">
        <f aca="false">MAX(ROUNDUP((F786+I786)/(1-G786),0),Parámetros!$B$7)</f>
        <v>603</v>
      </c>
      <c r="N786" s="12" t="n">
        <v>769.77</v>
      </c>
      <c r="O786" s="12" t="n">
        <v>674.19</v>
      </c>
      <c r="P786" s="13" t="n">
        <f aca="false">Parámetros!$B$6</f>
        <v>1</v>
      </c>
      <c r="Q786" s="13" t="n">
        <f aca="false">IF(AND(ISNUMBER(O786),O786-P786&gt;=Parámetros!$B$7),M786,IF(J786&lt;Parámetros!$B$13,J786,IF(K786&lt;Parámetros!$B$14,K786,IF(L786&lt;Parámetros!$B$15,L786,M786))))</f>
        <v>603</v>
      </c>
      <c r="R786" s="13" t="n">
        <f aca="false">IF(AND(ISNUMBER(O786),O786-P786&gt;=Q786),O786-P786,Q786)</f>
        <v>673.19</v>
      </c>
      <c r="S786" s="3" t="n">
        <f aca="false">IF(ISNUMBER(O786),R786/O786-1,"")</f>
        <v>-0.00148326139515564</v>
      </c>
      <c r="T786" s="13" t="n">
        <f aca="false">VLOOKUP(R786,Parámetros!$A$13:$C$16,3,TRUE())</f>
        <v>0</v>
      </c>
      <c r="U786" s="13" t="n">
        <f aca="false">IF(R786&gt;=Parámetros!$B$7,I786,0)</f>
        <v>75</v>
      </c>
      <c r="V786" s="13" t="n">
        <f aca="false">R786*(1-G786)-T786-U786</f>
        <v>503.9434</v>
      </c>
      <c r="W786" s="13" t="n">
        <f aca="false">V786-F786</f>
        <v>60.7434</v>
      </c>
      <c r="X786" s="2" t="s">
        <v>13627</v>
      </c>
      <c r="Y786" s="2"/>
      <c r="Z786" s="13" t="n">
        <v>448.5</v>
      </c>
      <c r="AA786" s="2" t="s">
        <v>13520</v>
      </c>
    </row>
    <row r="787" customFormat="false" ht="15" hidden="false" customHeight="false" outlineLevel="0" collapsed="false">
      <c r="A787" s="8" t="s">
        <v>9479</v>
      </c>
      <c r="B787" s="10" t="str">
        <f aca="false">'Layout Mercado Libre'!C787</f>
        <v>Klonaza 80 mg/80 mg/125 mg 20 Cápsulas</v>
      </c>
      <c r="C787" s="10" t="str">
        <f aca="false">IFERROR(LEFT('Layout Mercado Libre'!E787,FIND(" &gt; ",'Layout Mercado Libre'!E787)-1),"")</f>
        <v>Salud y Equipamiento Médico</v>
      </c>
      <c r="D787" s="12" t="n">
        <v>255.15</v>
      </c>
      <c r="E787" s="13" t="n">
        <f aca="false">Parámetros!$B$5</f>
        <v>4</v>
      </c>
      <c r="F787" s="13" t="n">
        <f aca="false">D787+E787</f>
        <v>259.15</v>
      </c>
      <c r="G787" s="3" t="n">
        <f aca="false">IF(C787="",Parámetros!$B$9,IFERROR(VLOOKUP(C787,Parámetros!$A$20:$B$23,2,FALSE()),Parámetros!$B$9))</f>
        <v>0.14</v>
      </c>
      <c r="H787" s="14" t="n">
        <v>0.17</v>
      </c>
      <c r="I787" s="12" t="n">
        <v>75</v>
      </c>
      <c r="J787" s="13" t="n">
        <f aca="false">ROUNDUP((F787+Parámetros!$C$13)/(1-G787),0)</f>
        <v>331</v>
      </c>
      <c r="K787" s="13" t="n">
        <f aca="false">ROUNDUP((F787+Parámetros!$C$14)/(1-G787),0)</f>
        <v>337</v>
      </c>
      <c r="L787" s="13" t="n">
        <f aca="false">ROUNDUP((F787+Parámetros!$C$15)/(1-G787),0)</f>
        <v>345</v>
      </c>
      <c r="M787" s="13" t="n">
        <f aca="false">MAX(ROUNDUP((F787+I787)/(1-G787),0),Parámetros!$B$7)</f>
        <v>389</v>
      </c>
      <c r="N787" s="12" t="n">
        <v>634.22</v>
      </c>
      <c r="O787" s="12" t="n">
        <v>522</v>
      </c>
      <c r="P787" s="13" t="n">
        <f aca="false">Parámetros!$B$6</f>
        <v>1</v>
      </c>
      <c r="Q787" s="13" t="n">
        <f aca="false">IF(AND(ISNUMBER(O787),O787-P787&gt;=Parámetros!$B$7),M787,IF(J787&lt;Parámetros!$B$13,J787,IF(K787&lt;Parámetros!$B$14,K787,IF(L787&lt;Parámetros!$B$15,L787,M787))))</f>
        <v>389</v>
      </c>
      <c r="R787" s="13" t="n">
        <f aca="false">IF(AND(ISNUMBER(O787),O787-P787&gt;=Q787),O787-P787,Q787)</f>
        <v>521</v>
      </c>
      <c r="S787" s="3" t="n">
        <f aca="false">IF(ISNUMBER(O787),R787/O787-1,"")</f>
        <v>-0.00191570881226055</v>
      </c>
      <c r="T787" s="13" t="n">
        <f aca="false">VLOOKUP(R787,Parámetros!$A$13:$C$16,3,TRUE())</f>
        <v>0</v>
      </c>
      <c r="U787" s="13" t="n">
        <f aca="false">IF(R787&gt;=Parámetros!$B$7,I787,0)</f>
        <v>75</v>
      </c>
      <c r="V787" s="13" t="n">
        <f aca="false">R787*(1-G787)-T787-U787</f>
        <v>373.06</v>
      </c>
      <c r="W787" s="13" t="n">
        <f aca="false">V787-F787</f>
        <v>113.91</v>
      </c>
      <c r="X787" s="2" t="s">
        <v>13532</v>
      </c>
      <c r="Y787" s="2"/>
      <c r="Z787" s="13" t="n">
        <v>434</v>
      </c>
      <c r="AA787" s="2" t="s">
        <v>13518</v>
      </c>
    </row>
    <row r="788" customFormat="false" ht="15" hidden="false" customHeight="false" outlineLevel="0" collapsed="false">
      <c r="A788" s="8" t="s">
        <v>9491</v>
      </c>
      <c r="B788" s="10" t="str">
        <f aca="false">'Layout Mercado Libre'!C788</f>
        <v>Centrum Silver +50 Multivitamínico 30 Tabletas</v>
      </c>
      <c r="C788" s="10" t="str">
        <f aca="false">IFERROR(LEFT('Layout Mercado Libre'!E788,FIND(" &gt; ",'Layout Mercado Libre'!E788)-1),"")</f>
        <v>Salud y Equipamiento Médico</v>
      </c>
      <c r="D788" s="12" t="n">
        <v>166.48</v>
      </c>
      <c r="E788" s="13" t="n">
        <f aca="false">Parámetros!$B$5</f>
        <v>4</v>
      </c>
      <c r="F788" s="13" t="n">
        <f aca="false">D788+E788</f>
        <v>170.48</v>
      </c>
      <c r="G788" s="3" t="n">
        <f aca="false">IF(C788="",Parámetros!$B$9,IFERROR(VLOOKUP(C788,Parámetros!$A$20:$B$23,2,FALSE()),Parámetros!$B$9))</f>
        <v>0.14</v>
      </c>
      <c r="H788" s="14" t="n">
        <v>0.19</v>
      </c>
      <c r="I788" s="12" t="n">
        <v>75</v>
      </c>
      <c r="J788" s="13" t="n">
        <f aca="false">ROUNDUP((F788+Parámetros!$C$13)/(1-G788),0)</f>
        <v>228</v>
      </c>
      <c r="K788" s="13" t="n">
        <f aca="false">ROUNDUP((F788+Parámetros!$C$14)/(1-G788),0)</f>
        <v>234</v>
      </c>
      <c r="L788" s="13" t="n">
        <f aca="false">ROUNDUP((F788+Parámetros!$C$15)/(1-G788),0)</f>
        <v>242</v>
      </c>
      <c r="M788" s="13" t="n">
        <f aca="false">MAX(ROUNDUP((F788+I788)/(1-G788),0),Parámetros!$B$7)</f>
        <v>299</v>
      </c>
      <c r="N788" s="12" t="n">
        <v>252.3</v>
      </c>
      <c r="O788" s="12" t="n">
        <v>169</v>
      </c>
      <c r="P788" s="13" t="n">
        <f aca="false">Parámetros!$B$6</f>
        <v>1</v>
      </c>
      <c r="Q788" s="13" t="n">
        <f aca="false">IF(AND(ISNUMBER(O788),O788-P788&gt;=Parámetros!$B$7),M788,IF(J788&lt;Parámetros!$B$13,J788,IF(K788&lt;Parámetros!$B$14,K788,IF(L788&lt;Parámetros!$B$15,L788,M788))))</f>
        <v>242</v>
      </c>
      <c r="R788" s="13" t="n">
        <f aca="false">IF(AND(ISNUMBER(O788),O788-P788&gt;=Q788),O788-P788,Q788)</f>
        <v>242</v>
      </c>
      <c r="S788" s="3" t="n">
        <f aca="false">IF(ISNUMBER(O788),R788/O788-1,"")</f>
        <v>0.431952662721894</v>
      </c>
      <c r="T788" s="13" t="n">
        <f aca="false">VLOOKUP(R788,Parámetros!$A$13:$C$16,3,TRUE())</f>
        <v>37</v>
      </c>
      <c r="U788" s="13" t="n">
        <f aca="false">IF(R788&gt;=Parámetros!$B$7,I788,0)</f>
        <v>0</v>
      </c>
      <c r="V788" s="13" t="n">
        <f aca="false">R788*(1-G788)-T788-U788</f>
        <v>171.12</v>
      </c>
      <c r="W788" s="13" t="n">
        <f aca="false">V788-F788</f>
        <v>0.640000000000015</v>
      </c>
      <c r="X788" s="2" t="s">
        <v>13501</v>
      </c>
      <c r="Y788" s="2"/>
      <c r="Z788" s="13" t="n">
        <v>205.5</v>
      </c>
      <c r="AA788" s="2" t="s">
        <v>13518</v>
      </c>
    </row>
    <row r="789" customFormat="false" ht="15" hidden="false" customHeight="false" outlineLevel="0" collapsed="false">
      <c r="A789" s="8" t="s">
        <v>9505</v>
      </c>
      <c r="B789" s="10" t="str">
        <f aca="false">'Layout Mercado Libre'!C789</f>
        <v>Cinta Micropore Nexcare Piel 1.25 cm x 5 m</v>
      </c>
      <c r="C789" s="10" t="str">
        <f aca="false">IFERROR(LEFT('Layout Mercado Libre'!E789,FIND(" &gt; ",'Layout Mercado Libre'!E789)-1),"")</f>
        <v>Salud y Equipamiento Médico</v>
      </c>
      <c r="D789" s="12" t="n">
        <v>197.89</v>
      </c>
      <c r="E789" s="13" t="n">
        <f aca="false">Parámetros!$B$5</f>
        <v>4</v>
      </c>
      <c r="F789" s="13" t="n">
        <f aca="false">D789+E789</f>
        <v>201.89</v>
      </c>
      <c r="G789" s="3" t="n">
        <f aca="false">IF(C789="",Parámetros!$B$9,IFERROR(VLOOKUP(C789,Parámetros!$A$20:$B$23,2,FALSE()),Parámetros!$B$9))</f>
        <v>0.14</v>
      </c>
      <c r="H789" s="14" t="n">
        <v>0.08</v>
      </c>
      <c r="I789" s="12" t="n">
        <v>75</v>
      </c>
      <c r="J789" s="13" t="n">
        <f aca="false">ROUNDUP((F789+Parámetros!$C$13)/(1-G789),0)</f>
        <v>264</v>
      </c>
      <c r="K789" s="13" t="n">
        <f aca="false">ROUNDUP((F789+Parámetros!$C$14)/(1-G789),0)</f>
        <v>270</v>
      </c>
      <c r="L789" s="13" t="n">
        <f aca="false">ROUNDUP((F789+Parámetros!$C$15)/(1-G789),0)</f>
        <v>278</v>
      </c>
      <c r="M789" s="13" t="n">
        <f aca="false">MAX(ROUNDUP((F789+I789)/(1-G789),0),Parámetros!$B$7)</f>
        <v>322</v>
      </c>
      <c r="N789" s="12"/>
      <c r="O789" s="12"/>
      <c r="P789" s="13" t="n">
        <f aca="false">Parámetros!$B$6</f>
        <v>1</v>
      </c>
      <c r="Q789" s="13" t="n">
        <f aca="false">IF(AND(ISNUMBER(O789),O789-P789&gt;=Parámetros!$B$7),M789,IF(J789&lt;Parámetros!$B$13,J789,IF(K789&lt;Parámetros!$B$14,K789,IF(L789&lt;Parámetros!$B$15,L789,M789))))</f>
        <v>278</v>
      </c>
      <c r="R789" s="13" t="n">
        <f aca="false">IF(AND(ISNUMBER(O789),O789-P789&gt;=Q789),O789-P789,Q789)</f>
        <v>278</v>
      </c>
      <c r="S789" s="3" t="str">
        <f aca="false">IF(ISNUMBER(O789),R789/O789-1,"")</f>
        <v/>
      </c>
      <c r="T789" s="13" t="n">
        <f aca="false">VLOOKUP(R789,Parámetros!$A$13:$C$16,3,TRUE())</f>
        <v>37</v>
      </c>
      <c r="U789" s="13" t="n">
        <f aca="false">IF(R789&gt;=Parámetros!$B$7,I789,0)</f>
        <v>0</v>
      </c>
      <c r="V789" s="13" t="n">
        <f aca="false">R789*(1-G789)-T789-U789</f>
        <v>202.08</v>
      </c>
      <c r="W789" s="13" t="n">
        <f aca="false">V789-F789</f>
        <v>0.189999999999998</v>
      </c>
      <c r="X789" s="2" t="s">
        <v>13677</v>
      </c>
      <c r="Y789" s="2"/>
      <c r="Z789" s="13"/>
      <c r="AA789" s="2"/>
    </row>
    <row r="790" customFormat="false" ht="15" hidden="false" customHeight="false" outlineLevel="0" collapsed="false">
      <c r="A790" s="8" t="s">
        <v>9512</v>
      </c>
      <c r="B790" s="10" t="str">
        <f aca="false">'Layout Mercado Libre'!C790</f>
        <v>Silka Medic Gel Antimicótico Terbinafina 1% 30 g</v>
      </c>
      <c r="C790" s="10" t="str">
        <f aca="false">IFERROR(LEFT('Layout Mercado Libre'!E790,FIND(" &gt; ",'Layout Mercado Libre'!E790)-1),"")</f>
        <v>Salud y Equipamiento Médico</v>
      </c>
      <c r="D790" s="12" t="n">
        <v>98.81</v>
      </c>
      <c r="E790" s="13" t="n">
        <f aca="false">Parámetros!$B$5</f>
        <v>4</v>
      </c>
      <c r="F790" s="13" t="n">
        <f aca="false">D790+E790</f>
        <v>102.81</v>
      </c>
      <c r="G790" s="3" t="n">
        <f aca="false">IF(C790="",Parámetros!$B$9,IFERROR(VLOOKUP(C790,Parámetros!$A$20:$B$23,2,FALSE()),Parámetros!$B$9))</f>
        <v>0.14</v>
      </c>
      <c r="H790" s="14" t="n">
        <v>0.08</v>
      </c>
      <c r="I790" s="12" t="n">
        <v>75</v>
      </c>
      <c r="J790" s="13" t="n">
        <f aca="false">ROUNDUP((F790+Parámetros!$C$13)/(1-G790),0)</f>
        <v>149</v>
      </c>
      <c r="K790" s="13" t="n">
        <f aca="false">ROUNDUP((F790+Parámetros!$C$14)/(1-G790),0)</f>
        <v>155</v>
      </c>
      <c r="L790" s="13" t="n">
        <f aca="false">ROUNDUP((F790+Parámetros!$C$15)/(1-G790),0)</f>
        <v>163</v>
      </c>
      <c r="M790" s="13" t="n">
        <f aca="false">MAX(ROUNDUP((F790+I790)/(1-G790),0),Parámetros!$B$7)</f>
        <v>299</v>
      </c>
      <c r="N790" s="12" t="n">
        <v>192.01</v>
      </c>
      <c r="O790" s="12" t="n">
        <v>102.13</v>
      </c>
      <c r="P790" s="13" t="n">
        <f aca="false">Parámetros!$B$6</f>
        <v>1</v>
      </c>
      <c r="Q790" s="13" t="n">
        <f aca="false">IF(AND(ISNUMBER(O790),O790-P790&gt;=Parámetros!$B$7),M790,IF(J790&lt;Parámetros!$B$13,J790,IF(K790&lt;Parámetros!$B$14,K790,IF(L790&lt;Parámetros!$B$15,L790,M790))))</f>
        <v>163</v>
      </c>
      <c r="R790" s="13" t="n">
        <f aca="false">IF(AND(ISNUMBER(O790),O790-P790&gt;=Q790),O790-P790,Q790)</f>
        <v>163</v>
      </c>
      <c r="S790" s="3" t="n">
        <f aca="false">IF(ISNUMBER(O790),R790/O790-1,"")</f>
        <v>0.596005091549986</v>
      </c>
      <c r="T790" s="13" t="n">
        <f aca="false">VLOOKUP(R790,Parámetros!$A$13:$C$16,3,TRUE())</f>
        <v>37</v>
      </c>
      <c r="U790" s="13" t="n">
        <f aca="false">IF(R790&gt;=Parámetros!$B$7,I790,0)</f>
        <v>0</v>
      </c>
      <c r="V790" s="13" t="n">
        <f aca="false">R790*(1-G790)-T790-U790</f>
        <v>103.18</v>
      </c>
      <c r="W790" s="13" t="n">
        <f aca="false">V790-F790</f>
        <v>0.370000000000005</v>
      </c>
      <c r="X790" s="2" t="s">
        <v>13582</v>
      </c>
      <c r="Y790" s="2"/>
      <c r="Z790" s="13" t="n">
        <v>139</v>
      </c>
      <c r="AA790" s="2" t="s">
        <v>13518</v>
      </c>
    </row>
    <row r="791" customFormat="false" ht="15" hidden="false" customHeight="false" outlineLevel="0" collapsed="false">
      <c r="A791" s="8" t="s">
        <v>9523</v>
      </c>
      <c r="B791" s="10" t="str">
        <f aca="false">'Layout Mercado Libre'!C791</f>
        <v>Apósito Transparente 3M Tegaderm Film 10 x 12 cm 50 Piezas</v>
      </c>
      <c r="C791" s="10" t="str">
        <f aca="false">IFERROR(LEFT('Layout Mercado Libre'!E791,FIND(" &gt; ",'Layout Mercado Libre'!E791)-1),"")</f>
        <v>Salud y Equipamiento Médico</v>
      </c>
      <c r="D791" s="12" t="n">
        <v>499.61</v>
      </c>
      <c r="E791" s="13" t="n">
        <f aca="false">Parámetros!$B$5</f>
        <v>4</v>
      </c>
      <c r="F791" s="13" t="n">
        <f aca="false">D791+E791</f>
        <v>503.61</v>
      </c>
      <c r="G791" s="3" t="n">
        <f aca="false">IF(C791="",Parámetros!$B$9,IFERROR(VLOOKUP(C791,Parámetros!$A$20:$B$23,2,FALSE()),Parámetros!$B$9))</f>
        <v>0.14</v>
      </c>
      <c r="H791" s="14" t="n">
        <v>0.45</v>
      </c>
      <c r="I791" s="12" t="n">
        <v>75</v>
      </c>
      <c r="J791" s="13" t="n">
        <f aca="false">ROUNDUP((F791+Parámetros!$C$13)/(1-G791),0)</f>
        <v>615</v>
      </c>
      <c r="K791" s="13" t="n">
        <f aca="false">ROUNDUP((F791+Parámetros!$C$14)/(1-G791),0)</f>
        <v>621</v>
      </c>
      <c r="L791" s="13" t="n">
        <f aca="false">ROUNDUP((F791+Parámetros!$C$15)/(1-G791),0)</f>
        <v>629</v>
      </c>
      <c r="M791" s="13" t="n">
        <f aca="false">MAX(ROUNDUP((F791+I791)/(1-G791),0),Parámetros!$B$7)</f>
        <v>673</v>
      </c>
      <c r="N791" s="12" t="n">
        <v>727.18</v>
      </c>
      <c r="O791" s="12" t="n">
        <v>633.9</v>
      </c>
      <c r="P791" s="13" t="n">
        <f aca="false">Parámetros!$B$6</f>
        <v>1</v>
      </c>
      <c r="Q791" s="13" t="n">
        <f aca="false">IF(AND(ISNUMBER(O791),O791-P791&gt;=Parámetros!$B$7),M791,IF(J791&lt;Parámetros!$B$13,J791,IF(K791&lt;Parámetros!$B$14,K791,IF(L791&lt;Parámetros!$B$15,L791,M791))))</f>
        <v>673</v>
      </c>
      <c r="R791" s="13" t="n">
        <f aca="false">IF(AND(ISNUMBER(O791),O791-P791&gt;=Q791),O791-P791,Q791)</f>
        <v>673</v>
      </c>
      <c r="S791" s="3" t="n">
        <f aca="false">IF(ISNUMBER(O791),R791/O791-1,"")</f>
        <v>0.0616816532576117</v>
      </c>
      <c r="T791" s="13" t="n">
        <f aca="false">VLOOKUP(R791,Parámetros!$A$13:$C$16,3,TRUE())</f>
        <v>0</v>
      </c>
      <c r="U791" s="13" t="n">
        <f aca="false">IF(R791&gt;=Parámetros!$B$7,I791,0)</f>
        <v>75</v>
      </c>
      <c r="V791" s="13" t="n">
        <f aca="false">R791*(1-G791)-T791-U791</f>
        <v>503.78</v>
      </c>
      <c r="W791" s="13" t="n">
        <f aca="false">V791-F791</f>
        <v>0.169999999999959</v>
      </c>
      <c r="X791" s="2" t="s">
        <v>13768</v>
      </c>
      <c r="Y791" s="2"/>
      <c r="Z791" s="13"/>
      <c r="AA791" s="2"/>
    </row>
    <row r="792" customFormat="false" ht="15" hidden="false" customHeight="false" outlineLevel="0" collapsed="false">
      <c r="A792" s="8" t="s">
        <v>9536</v>
      </c>
      <c r="B792" s="10" t="str">
        <f aca="false">'Layout Mercado Libre'!C792</f>
        <v>Dexclor Dexametasona Clorfenamina 12 Tabletas</v>
      </c>
      <c r="C792" s="10" t="str">
        <f aca="false">IFERROR(LEFT('Layout Mercado Libre'!E792,FIND(" &gt; ",'Layout Mercado Libre'!E792)-1),"")</f>
        <v>Salud y Equipamiento Médico</v>
      </c>
      <c r="D792" s="12" t="n">
        <v>42.25</v>
      </c>
      <c r="E792" s="13" t="n">
        <f aca="false">Parámetros!$B$5</f>
        <v>4</v>
      </c>
      <c r="F792" s="13" t="n">
        <f aca="false">D792+E792</f>
        <v>46.25</v>
      </c>
      <c r="G792" s="3" t="n">
        <f aca="false">IF(C792="",Parámetros!$B$9,IFERROR(VLOOKUP(C792,Parámetros!$A$20:$B$23,2,FALSE()),Parámetros!$B$9))</f>
        <v>0.14</v>
      </c>
      <c r="H792" s="14" t="n">
        <v>0.15</v>
      </c>
      <c r="I792" s="12" t="n">
        <v>75</v>
      </c>
      <c r="J792" s="13" t="n">
        <f aca="false">ROUNDUP((F792+Parámetros!$C$13)/(1-G792),0)</f>
        <v>83</v>
      </c>
      <c r="K792" s="13" t="n">
        <f aca="false">ROUNDUP((F792+Parámetros!$C$14)/(1-G792),0)</f>
        <v>89</v>
      </c>
      <c r="L792" s="13" t="n">
        <f aca="false">ROUNDUP((F792+Parámetros!$C$15)/(1-G792),0)</f>
        <v>97</v>
      </c>
      <c r="M792" s="13" t="n">
        <f aca="false">MAX(ROUNDUP((F792+I792)/(1-G792),0),Parámetros!$B$7)</f>
        <v>299</v>
      </c>
      <c r="N792" s="12"/>
      <c r="O792" s="12"/>
      <c r="P792" s="13" t="n">
        <f aca="false">Parámetros!$B$6</f>
        <v>1</v>
      </c>
      <c r="Q792" s="13" t="n">
        <f aca="false">IF(AND(ISNUMBER(O792),O792-P792&gt;=Parámetros!$B$7),M792,IF(J792&lt;Parámetros!$B$13,J792,IF(K792&lt;Parámetros!$B$14,K792,IF(L792&lt;Parámetros!$B$15,L792,M792))))</f>
        <v>83</v>
      </c>
      <c r="R792" s="13" t="n">
        <f aca="false">IF(AND(ISNUMBER(O792),O792-P792&gt;=Q792),O792-P792,Q792)</f>
        <v>83</v>
      </c>
      <c r="S792" s="3" t="str">
        <f aca="false">IF(ISNUMBER(O792),R792/O792-1,"")</f>
        <v/>
      </c>
      <c r="T792" s="13" t="n">
        <f aca="false">VLOOKUP(R792,Parámetros!$A$13:$C$16,3,TRUE())</f>
        <v>25</v>
      </c>
      <c r="U792" s="13" t="n">
        <f aca="false">IF(R792&gt;=Parámetros!$B$7,I792,0)</f>
        <v>0</v>
      </c>
      <c r="V792" s="13" t="n">
        <f aca="false">R792*(1-G792)-T792-U792</f>
        <v>46.38</v>
      </c>
      <c r="W792" s="13" t="n">
        <f aca="false">V792-F792</f>
        <v>0.129999999999995</v>
      </c>
      <c r="X792" s="2" t="s">
        <v>13536</v>
      </c>
      <c r="Y792" s="2"/>
      <c r="Z792" s="13"/>
      <c r="AA792" s="2"/>
    </row>
    <row r="793" customFormat="false" ht="15" hidden="false" customHeight="false" outlineLevel="0" collapsed="false">
      <c r="A793" s="8" t="s">
        <v>9544</v>
      </c>
      <c r="B793" s="10" t="str">
        <f aca="false">'Layout Mercado Libre'!C793</f>
        <v>Crema Dental Colgate Total Prevención Activa 150 ml</v>
      </c>
      <c r="C793" s="10" t="str">
        <f aca="false">IFERROR(LEFT('Layout Mercado Libre'!E793,FIND(" &gt; ",'Layout Mercado Libre'!E793)-1),"")</f>
        <v>Belleza y Cuidado Personal</v>
      </c>
      <c r="D793" s="12" t="n">
        <v>71.21</v>
      </c>
      <c r="E793" s="13" t="n">
        <f aca="false">Parámetros!$B$5</f>
        <v>4</v>
      </c>
      <c r="F793" s="13" t="n">
        <f aca="false">D793+E793</f>
        <v>75.21</v>
      </c>
      <c r="G793" s="3" t="n">
        <f aca="false">IF(C793="",Parámetros!$B$9,IFERROR(VLOOKUP(C793,Parámetros!$A$20:$B$23,2,FALSE()),Parámetros!$B$9))</f>
        <v>0.14</v>
      </c>
      <c r="H793" s="14" t="n">
        <v>0.23</v>
      </c>
      <c r="I793" s="12" t="n">
        <v>75</v>
      </c>
      <c r="J793" s="13" t="n">
        <f aca="false">ROUNDUP((F793+Parámetros!$C$13)/(1-G793),0)</f>
        <v>117</v>
      </c>
      <c r="K793" s="13" t="n">
        <f aca="false">ROUNDUP((F793+Parámetros!$C$14)/(1-G793),0)</f>
        <v>123</v>
      </c>
      <c r="L793" s="13" t="n">
        <f aca="false">ROUNDUP((F793+Parámetros!$C$15)/(1-G793),0)</f>
        <v>131</v>
      </c>
      <c r="M793" s="13" t="n">
        <f aca="false">MAX(ROUNDUP((F793+I793)/(1-G793),0),Parámetros!$B$7)</f>
        <v>299</v>
      </c>
      <c r="N793" s="12" t="n">
        <v>179</v>
      </c>
      <c r="O793" s="12" t="n">
        <v>179</v>
      </c>
      <c r="P793" s="13" t="n">
        <f aca="false">Parámetros!$B$6</f>
        <v>1</v>
      </c>
      <c r="Q793" s="13" t="n">
        <f aca="false">IF(AND(ISNUMBER(O793),O793-P793&gt;=Parámetros!$B$7),M793,IF(J793&lt;Parámetros!$B$13,J793,IF(K793&lt;Parámetros!$B$14,K793,IF(L793&lt;Parámetros!$B$15,L793,M793))))</f>
        <v>123</v>
      </c>
      <c r="R793" s="13" t="n">
        <f aca="false">IF(AND(ISNUMBER(O793),O793-P793&gt;=Q793),O793-P793,Q793)</f>
        <v>178</v>
      </c>
      <c r="S793" s="3" t="n">
        <f aca="false">IF(ISNUMBER(O793),R793/O793-1,"")</f>
        <v>-0.005586592178771</v>
      </c>
      <c r="T793" s="13" t="n">
        <f aca="false">VLOOKUP(R793,Parámetros!$A$13:$C$16,3,TRUE())</f>
        <v>37</v>
      </c>
      <c r="U793" s="13" t="n">
        <f aca="false">IF(R793&gt;=Parámetros!$B$7,I793,0)</f>
        <v>0</v>
      </c>
      <c r="V793" s="13" t="n">
        <f aca="false">R793*(1-G793)-T793-U793</f>
        <v>116.08</v>
      </c>
      <c r="W793" s="13" t="n">
        <f aca="false">V793-F793</f>
        <v>40.87</v>
      </c>
      <c r="X793" s="2" t="s">
        <v>13625</v>
      </c>
      <c r="Y793" s="2"/>
      <c r="Z793" s="13" t="n">
        <v>129</v>
      </c>
      <c r="AA793" s="2" t="s">
        <v>13515</v>
      </c>
    </row>
    <row r="794" customFormat="false" ht="15" hidden="false" customHeight="false" outlineLevel="0" collapsed="false">
      <c r="A794" s="8" t="s">
        <v>9554</v>
      </c>
      <c r="B794" s="10" t="str">
        <f aca="false">'Layout Mercado Libre'!C794</f>
        <v>Petrolato Vaseline Puro 85 g</v>
      </c>
      <c r="C794" s="10" t="str">
        <f aca="false">IFERROR(LEFT('Layout Mercado Libre'!E794,FIND(" &gt; ",'Layout Mercado Libre'!E794)-1),"")</f>
        <v>Belleza y Cuidado Personal</v>
      </c>
      <c r="D794" s="12" t="n">
        <v>45.1</v>
      </c>
      <c r="E794" s="13" t="n">
        <f aca="false">Parámetros!$B$5</f>
        <v>4</v>
      </c>
      <c r="F794" s="13" t="n">
        <f aca="false">D794+E794</f>
        <v>49.1</v>
      </c>
      <c r="G794" s="3" t="n">
        <f aca="false">IF(C794="",Parámetros!$B$9,IFERROR(VLOOKUP(C794,Parámetros!$A$20:$B$23,2,FALSE()),Parámetros!$B$9))</f>
        <v>0.14</v>
      </c>
      <c r="H794" s="14" t="n">
        <v>0.15</v>
      </c>
      <c r="I794" s="12" t="n">
        <v>75</v>
      </c>
      <c r="J794" s="13" t="n">
        <f aca="false">ROUNDUP((F794+Parámetros!$C$13)/(1-G794),0)</f>
        <v>87</v>
      </c>
      <c r="K794" s="13" t="n">
        <f aca="false">ROUNDUP((F794+Parámetros!$C$14)/(1-G794),0)</f>
        <v>92</v>
      </c>
      <c r="L794" s="13" t="n">
        <f aca="false">ROUNDUP((F794+Parámetros!$C$15)/(1-G794),0)</f>
        <v>101</v>
      </c>
      <c r="M794" s="13" t="n">
        <f aca="false">MAX(ROUNDUP((F794+I794)/(1-G794),0),Parámetros!$B$7)</f>
        <v>299</v>
      </c>
      <c r="N794" s="12" t="n">
        <v>161.41</v>
      </c>
      <c r="O794" s="12" t="n">
        <v>71.33</v>
      </c>
      <c r="P794" s="13" t="n">
        <f aca="false">Parámetros!$B$6</f>
        <v>1</v>
      </c>
      <c r="Q794" s="13" t="n">
        <f aca="false">IF(AND(ISNUMBER(O794),O794-P794&gt;=Parámetros!$B$7),M794,IF(J794&lt;Parámetros!$B$13,J794,IF(K794&lt;Parámetros!$B$14,K794,IF(L794&lt;Parámetros!$B$15,L794,M794))))</f>
        <v>87</v>
      </c>
      <c r="R794" s="13" t="n">
        <f aca="false">IF(AND(ISNUMBER(O794),O794-P794&gt;=Q794),O794-P794,Q794)</f>
        <v>87</v>
      </c>
      <c r="S794" s="3" t="n">
        <f aca="false">IF(ISNUMBER(O794),R794/O794-1,"")</f>
        <v>0.219683162764615</v>
      </c>
      <c r="T794" s="13" t="n">
        <f aca="false">VLOOKUP(R794,Parámetros!$A$13:$C$16,3,TRUE())</f>
        <v>25</v>
      </c>
      <c r="U794" s="13" t="n">
        <f aca="false">IF(R794&gt;=Parámetros!$B$7,I794,0)</f>
        <v>0</v>
      </c>
      <c r="V794" s="13" t="n">
        <f aca="false">R794*(1-G794)-T794-U794</f>
        <v>49.82</v>
      </c>
      <c r="W794" s="13" t="n">
        <f aca="false">V794-F794</f>
        <v>0.719999999999992</v>
      </c>
      <c r="X794" s="2" t="s">
        <v>13611</v>
      </c>
      <c r="Y794" s="2"/>
      <c r="Z794" s="13" t="n">
        <v>99</v>
      </c>
      <c r="AA794" s="2" t="s">
        <v>13500</v>
      </c>
    </row>
    <row r="795" customFormat="false" ht="15" hidden="false" customHeight="false" outlineLevel="0" collapsed="false">
      <c r="A795" s="8" t="s">
        <v>9563</v>
      </c>
      <c r="B795" s="10" t="str">
        <f aca="false">'Layout Mercado Libre'!C795</f>
        <v>Vitacilina Ungüento Tópico con Neomicina 16 g</v>
      </c>
      <c r="C795" s="10" t="str">
        <f aca="false">IFERROR(LEFT('Layout Mercado Libre'!E795,FIND(" &gt; ",'Layout Mercado Libre'!E795)-1),"")</f>
        <v>Salud y Equipamiento Médico</v>
      </c>
      <c r="D795" s="12" t="n">
        <v>23.73</v>
      </c>
      <c r="E795" s="13" t="n">
        <f aca="false">Parámetros!$B$5</f>
        <v>4</v>
      </c>
      <c r="F795" s="13" t="n">
        <f aca="false">D795+E795</f>
        <v>27.73</v>
      </c>
      <c r="G795" s="3" t="n">
        <f aca="false">IF(C795="",Parámetros!$B$9,IFERROR(VLOOKUP(C795,Parámetros!$A$20:$B$23,2,FALSE()),Parámetros!$B$9))</f>
        <v>0.14</v>
      </c>
      <c r="H795" s="14" t="n">
        <v>0.07</v>
      </c>
      <c r="I795" s="12" t="n">
        <v>75</v>
      </c>
      <c r="J795" s="13" t="n">
        <f aca="false">ROUNDUP((F795+Parámetros!$C$13)/(1-G795),0)</f>
        <v>62</v>
      </c>
      <c r="K795" s="13" t="n">
        <f aca="false">ROUNDUP((F795+Parámetros!$C$14)/(1-G795),0)</f>
        <v>68</v>
      </c>
      <c r="L795" s="13" t="n">
        <f aca="false">ROUNDUP((F795+Parámetros!$C$15)/(1-G795),0)</f>
        <v>76</v>
      </c>
      <c r="M795" s="13" t="n">
        <f aca="false">MAX(ROUNDUP((F795+I795)/(1-G795),0),Parámetros!$B$7)</f>
        <v>299</v>
      </c>
      <c r="N795" s="12"/>
      <c r="O795" s="12"/>
      <c r="P795" s="13" t="n">
        <f aca="false">Parámetros!$B$6</f>
        <v>1</v>
      </c>
      <c r="Q795" s="13" t="n">
        <f aca="false">IF(AND(ISNUMBER(O795),O795-P795&gt;=Parámetros!$B$7),M795,IF(J795&lt;Parámetros!$B$13,J795,IF(K795&lt;Parámetros!$B$14,K795,IF(L795&lt;Parámetros!$B$15,L795,M795))))</f>
        <v>62</v>
      </c>
      <c r="R795" s="13" t="n">
        <f aca="false">IF(AND(ISNUMBER(O795),O795-P795&gt;=Q795),O795-P795,Q795)</f>
        <v>62</v>
      </c>
      <c r="S795" s="3" t="str">
        <f aca="false">IF(ISNUMBER(O795),R795/O795-1,"")</f>
        <v/>
      </c>
      <c r="T795" s="13" t="n">
        <f aca="false">VLOOKUP(R795,Parámetros!$A$13:$C$16,3,TRUE())</f>
        <v>25</v>
      </c>
      <c r="U795" s="13" t="n">
        <f aca="false">IF(R795&gt;=Parámetros!$B$7,I795,0)</f>
        <v>0</v>
      </c>
      <c r="V795" s="13" t="n">
        <f aca="false">R795*(1-G795)-T795-U795</f>
        <v>28.32</v>
      </c>
      <c r="W795" s="13" t="n">
        <f aca="false">V795-F795</f>
        <v>0.59</v>
      </c>
      <c r="X795" s="2" t="s">
        <v>13769</v>
      </c>
      <c r="Y795" s="2"/>
      <c r="Z795" s="13"/>
      <c r="AA795" s="2"/>
    </row>
    <row r="796" customFormat="false" ht="15" hidden="false" customHeight="false" outlineLevel="0" collapsed="false">
      <c r="A796" s="8" t="s">
        <v>9569</v>
      </c>
      <c r="B796" s="10" t="str">
        <f aca="false">'Layout Mercado Libre'!C796</f>
        <v>Gasa Simple Estéril Galia 10 x 10 cm 10 Sobres</v>
      </c>
      <c r="C796" s="10" t="str">
        <f aca="false">IFERROR(LEFT('Layout Mercado Libre'!E796,FIND(" &gt; ",'Layout Mercado Libre'!E796)-1),"")</f>
        <v>Salud y Equipamiento Médico</v>
      </c>
      <c r="D796" s="12" t="n">
        <v>126.59</v>
      </c>
      <c r="E796" s="13" t="n">
        <f aca="false">Parámetros!$B$5</f>
        <v>4</v>
      </c>
      <c r="F796" s="13" t="n">
        <f aca="false">D796+E796</f>
        <v>130.59</v>
      </c>
      <c r="G796" s="3" t="n">
        <f aca="false">IF(C796="",Parámetros!$B$9,IFERROR(VLOOKUP(C796,Parámetros!$A$20:$B$23,2,FALSE()),Parámetros!$B$9))</f>
        <v>0.14</v>
      </c>
      <c r="H796" s="14" t="n">
        <v>0.21</v>
      </c>
      <c r="I796" s="12" t="n">
        <v>75</v>
      </c>
      <c r="J796" s="13" t="n">
        <f aca="false">ROUNDUP((F796+Parámetros!$C$13)/(1-G796),0)</f>
        <v>181</v>
      </c>
      <c r="K796" s="13" t="n">
        <f aca="false">ROUNDUP((F796+Parámetros!$C$14)/(1-G796),0)</f>
        <v>187</v>
      </c>
      <c r="L796" s="13" t="n">
        <f aca="false">ROUNDUP((F796+Parámetros!$C$15)/(1-G796),0)</f>
        <v>195</v>
      </c>
      <c r="M796" s="13" t="n">
        <f aca="false">MAX(ROUNDUP((F796+I796)/(1-G796),0),Parámetros!$B$7)</f>
        <v>299</v>
      </c>
      <c r="N796" s="12" t="n">
        <v>57.23</v>
      </c>
      <c r="O796" s="12" t="n">
        <v>53.46</v>
      </c>
      <c r="P796" s="13" t="n">
        <f aca="false">Parámetros!$B$6</f>
        <v>1</v>
      </c>
      <c r="Q796" s="13" t="n">
        <f aca="false">IF(AND(ISNUMBER(O796),O796-P796&gt;=Parámetros!$B$7),M796,IF(J796&lt;Parámetros!$B$13,J796,IF(K796&lt;Parámetros!$B$14,K796,IF(L796&lt;Parámetros!$B$15,L796,M796))))</f>
        <v>195</v>
      </c>
      <c r="R796" s="13" t="n">
        <f aca="false">IF(AND(ISNUMBER(O796),O796-P796&gt;=Q796),O796-P796,Q796)</f>
        <v>195</v>
      </c>
      <c r="S796" s="3" t="n">
        <f aca="false">IF(ISNUMBER(O796),R796/O796-1,"")</f>
        <v>2.64758698092031</v>
      </c>
      <c r="T796" s="13" t="n">
        <f aca="false">VLOOKUP(R796,Parámetros!$A$13:$C$16,3,TRUE())</f>
        <v>37</v>
      </c>
      <c r="U796" s="13" t="n">
        <f aca="false">IF(R796&gt;=Parámetros!$B$7,I796,0)</f>
        <v>0</v>
      </c>
      <c r="V796" s="13" t="n">
        <f aca="false">R796*(1-G796)-T796-U796</f>
        <v>130.7</v>
      </c>
      <c r="W796" s="13" t="n">
        <f aca="false">V796-F796</f>
        <v>0.109999999999985</v>
      </c>
      <c r="X796" s="2" t="s">
        <v>13587</v>
      </c>
      <c r="Y796" s="2"/>
      <c r="Z796" s="13" t="n">
        <v>29</v>
      </c>
      <c r="AA796" s="2" t="s">
        <v>13586</v>
      </c>
    </row>
    <row r="797" customFormat="false" ht="15" hidden="false" customHeight="false" outlineLevel="0" collapsed="false">
      <c r="A797" s="8" t="s">
        <v>9578</v>
      </c>
      <c r="B797" s="10" t="str">
        <f aca="false">'Layout Mercado Libre'!C797</f>
        <v>Bloqueador Solar Fotosun UV 100 en Barra FPS 50+ 20 g</v>
      </c>
      <c r="C797" s="10" t="str">
        <f aca="false">IFERROR(LEFT('Layout Mercado Libre'!E797,FIND(" &gt; ",'Layout Mercado Libre'!E797)-1),"")</f>
        <v>Belleza y Cuidado Personal</v>
      </c>
      <c r="D797" s="12" t="n">
        <v>132.1</v>
      </c>
      <c r="E797" s="13" t="n">
        <f aca="false">Parámetros!$B$5</f>
        <v>4</v>
      </c>
      <c r="F797" s="13" t="n">
        <f aca="false">D797+E797</f>
        <v>136.1</v>
      </c>
      <c r="G797" s="3" t="n">
        <f aca="false">IF(C797="",Parámetros!$B$9,IFERROR(VLOOKUP(C797,Parámetros!$A$20:$B$23,2,FALSE()),Parámetros!$B$9))</f>
        <v>0.14</v>
      </c>
      <c r="H797" s="14" t="n">
        <v>0.07</v>
      </c>
      <c r="I797" s="12" t="n">
        <v>75</v>
      </c>
      <c r="J797" s="13" t="n">
        <f aca="false">ROUNDUP((F797+Parámetros!$C$13)/(1-G797),0)</f>
        <v>188</v>
      </c>
      <c r="K797" s="13" t="n">
        <f aca="false">ROUNDUP((F797+Parámetros!$C$14)/(1-G797),0)</f>
        <v>194</v>
      </c>
      <c r="L797" s="13" t="n">
        <f aca="false">ROUNDUP((F797+Parámetros!$C$15)/(1-G797),0)</f>
        <v>202</v>
      </c>
      <c r="M797" s="13" t="n">
        <f aca="false">MAX(ROUNDUP((F797+I797)/(1-G797),0),Parámetros!$B$7)</f>
        <v>299</v>
      </c>
      <c r="N797" s="12" t="n">
        <v>259</v>
      </c>
      <c r="O797" s="12" t="n">
        <v>249</v>
      </c>
      <c r="P797" s="13" t="n">
        <f aca="false">Parámetros!$B$6</f>
        <v>1</v>
      </c>
      <c r="Q797" s="13" t="n">
        <f aca="false">IF(AND(ISNUMBER(O797),O797-P797&gt;=Parámetros!$B$7),M797,IF(J797&lt;Parámetros!$B$13,J797,IF(K797&lt;Parámetros!$B$14,K797,IF(L797&lt;Parámetros!$B$15,L797,M797))))</f>
        <v>202</v>
      </c>
      <c r="R797" s="13" t="n">
        <f aca="false">IF(AND(ISNUMBER(O797),O797-P797&gt;=Q797),O797-P797,Q797)</f>
        <v>248</v>
      </c>
      <c r="S797" s="3" t="n">
        <f aca="false">IF(ISNUMBER(O797),R797/O797-1,"")</f>
        <v>-0.00401606425702816</v>
      </c>
      <c r="T797" s="13" t="n">
        <f aca="false">VLOOKUP(R797,Parámetros!$A$13:$C$16,3,TRUE())</f>
        <v>37</v>
      </c>
      <c r="U797" s="13" t="n">
        <f aca="false">IF(R797&gt;=Parámetros!$B$7,I797,0)</f>
        <v>0</v>
      </c>
      <c r="V797" s="13" t="n">
        <f aca="false">R797*(1-G797)-T797-U797</f>
        <v>176.28</v>
      </c>
      <c r="W797" s="13" t="n">
        <f aca="false">V797-F797</f>
        <v>40.18</v>
      </c>
      <c r="X797" s="2" t="s">
        <v>13573</v>
      </c>
      <c r="Y797" s="2"/>
      <c r="Z797" s="13" t="n">
        <v>249</v>
      </c>
      <c r="AA797" s="2" t="s">
        <v>13526</v>
      </c>
    </row>
    <row r="798" customFormat="false" ht="15" hidden="false" customHeight="false" outlineLevel="0" collapsed="false">
      <c r="A798" s="8" t="s">
        <v>9588</v>
      </c>
      <c r="B798" s="10" t="str">
        <f aca="false">'Layout Mercado Libre'!C798</f>
        <v>Crema Facial Pond's Clarant B3 Piel Normal a Grasa 200 g</v>
      </c>
      <c r="C798" s="10" t="str">
        <f aca="false">IFERROR(LEFT('Layout Mercado Libre'!E798,FIND(" &gt; ",'Layout Mercado Libre'!E798)-1),"")</f>
        <v>Belleza y Cuidado Personal</v>
      </c>
      <c r="D798" s="12" t="n">
        <v>95.74</v>
      </c>
      <c r="E798" s="13" t="n">
        <f aca="false">Parámetros!$B$5</f>
        <v>4</v>
      </c>
      <c r="F798" s="13" t="n">
        <f aca="false">D798+E798</f>
        <v>99.74</v>
      </c>
      <c r="G798" s="3" t="n">
        <f aca="false">IF(C798="",Parámetros!$B$9,IFERROR(VLOOKUP(C798,Parámetros!$A$20:$B$23,2,FALSE()),Parámetros!$B$9))</f>
        <v>0.14</v>
      </c>
      <c r="H798" s="14" t="n">
        <v>0.28</v>
      </c>
      <c r="I798" s="12" t="n">
        <v>75</v>
      </c>
      <c r="J798" s="13" t="n">
        <f aca="false">ROUNDUP((F798+Parámetros!$C$13)/(1-G798),0)</f>
        <v>146</v>
      </c>
      <c r="K798" s="13" t="n">
        <f aca="false">ROUNDUP((F798+Parámetros!$C$14)/(1-G798),0)</f>
        <v>151</v>
      </c>
      <c r="L798" s="13" t="n">
        <f aca="false">ROUNDUP((F798+Parámetros!$C$15)/(1-G798),0)</f>
        <v>159</v>
      </c>
      <c r="M798" s="13" t="n">
        <f aca="false">MAX(ROUNDUP((F798+I798)/(1-G798),0),Parámetros!$B$7)</f>
        <v>299</v>
      </c>
      <c r="N798" s="12" t="n">
        <v>320.65</v>
      </c>
      <c r="O798" s="12" t="n">
        <v>218</v>
      </c>
      <c r="P798" s="13" t="n">
        <f aca="false">Parámetros!$B$6</f>
        <v>1</v>
      </c>
      <c r="Q798" s="13" t="n">
        <f aca="false">IF(AND(ISNUMBER(O798),O798-P798&gt;=Parámetros!$B$7),M798,IF(J798&lt;Parámetros!$B$13,J798,IF(K798&lt;Parámetros!$B$14,K798,IF(L798&lt;Parámetros!$B$15,L798,M798))))</f>
        <v>159</v>
      </c>
      <c r="R798" s="13" t="n">
        <f aca="false">IF(AND(ISNUMBER(O798),O798-P798&gt;=Q798),O798-P798,Q798)</f>
        <v>217</v>
      </c>
      <c r="S798" s="3" t="n">
        <f aca="false">IF(ISNUMBER(O798),R798/O798-1,"")</f>
        <v>-0.00458715596330273</v>
      </c>
      <c r="T798" s="13" t="n">
        <f aca="false">VLOOKUP(R798,Parámetros!$A$13:$C$16,3,TRUE())</f>
        <v>37</v>
      </c>
      <c r="U798" s="13" t="n">
        <f aca="false">IF(R798&gt;=Parámetros!$B$7,I798,0)</f>
        <v>0</v>
      </c>
      <c r="V798" s="13" t="n">
        <f aca="false">R798*(1-G798)-T798-U798</f>
        <v>149.62</v>
      </c>
      <c r="W798" s="13" t="n">
        <f aca="false">V798-F798</f>
        <v>49.88</v>
      </c>
      <c r="X798" s="2" t="s">
        <v>13680</v>
      </c>
      <c r="Y798" s="2"/>
      <c r="Z798" s="13" t="n">
        <v>178</v>
      </c>
      <c r="AA798" s="2" t="s">
        <v>13519</v>
      </c>
    </row>
    <row r="799" customFormat="false" ht="15" hidden="false" customHeight="false" outlineLevel="0" collapsed="false">
      <c r="A799" s="8" t="s">
        <v>9598</v>
      </c>
      <c r="B799" s="10" t="str">
        <f aca="false">'Layout Mercado Libre'!C799</f>
        <v>Fijador de Cabello Jaloma Super Punck 250 ml</v>
      </c>
      <c r="C799" s="10" t="str">
        <f aca="false">IFERROR(LEFT('Layout Mercado Libre'!E799,FIND(" &gt; ",'Layout Mercado Libre'!E799)-1),"")</f>
        <v>Belleza y Cuidado Personal</v>
      </c>
      <c r="D799" s="12" t="n">
        <v>21.26</v>
      </c>
      <c r="E799" s="13" t="n">
        <f aca="false">Parámetros!$B$5</f>
        <v>4</v>
      </c>
      <c r="F799" s="13" t="n">
        <f aca="false">D799+E799</f>
        <v>25.26</v>
      </c>
      <c r="G799" s="3" t="n">
        <f aca="false">IF(C799="",Parámetros!$B$9,IFERROR(VLOOKUP(C799,Parámetros!$A$20:$B$23,2,FALSE()),Parámetros!$B$9))</f>
        <v>0.14</v>
      </c>
      <c r="H799" s="14" t="n">
        <v>0.35</v>
      </c>
      <c r="I799" s="12" t="n">
        <v>75</v>
      </c>
      <c r="J799" s="13" t="n">
        <f aca="false">ROUNDUP((F799+Parámetros!$C$13)/(1-G799),0)</f>
        <v>59</v>
      </c>
      <c r="K799" s="13" t="n">
        <f aca="false">ROUNDUP((F799+Parámetros!$C$14)/(1-G799),0)</f>
        <v>65</v>
      </c>
      <c r="L799" s="13" t="n">
        <f aca="false">ROUNDUP((F799+Parámetros!$C$15)/(1-G799),0)</f>
        <v>73</v>
      </c>
      <c r="M799" s="13" t="n">
        <f aca="false">MAX(ROUNDUP((F799+I799)/(1-G799),0),Parámetros!$B$7)</f>
        <v>299</v>
      </c>
      <c r="N799" s="12" t="n">
        <v>137.47</v>
      </c>
      <c r="O799" s="12" t="n">
        <v>98.9</v>
      </c>
      <c r="P799" s="13" t="n">
        <f aca="false">Parámetros!$B$6</f>
        <v>1</v>
      </c>
      <c r="Q799" s="13" t="n">
        <f aca="false">IF(AND(ISNUMBER(O799),O799-P799&gt;=Parámetros!$B$7),M799,IF(J799&lt;Parámetros!$B$13,J799,IF(K799&lt;Parámetros!$B$14,K799,IF(L799&lt;Parámetros!$B$15,L799,M799))))</f>
        <v>59</v>
      </c>
      <c r="R799" s="13" t="n">
        <f aca="false">IF(AND(ISNUMBER(O799),O799-P799&gt;=Q799),O799-P799,Q799)</f>
        <v>97.9</v>
      </c>
      <c r="S799" s="3" t="n">
        <f aca="false">IF(ISNUMBER(O799),R799/O799-1,"")</f>
        <v>-0.0101112234580384</v>
      </c>
      <c r="T799" s="13" t="n">
        <f aca="false">VLOOKUP(R799,Parámetros!$A$13:$C$16,3,TRUE())</f>
        <v>25</v>
      </c>
      <c r="U799" s="13" t="n">
        <f aca="false">IF(R799&gt;=Parámetros!$B$7,I799,0)</f>
        <v>0</v>
      </c>
      <c r="V799" s="13" t="n">
        <f aca="false">R799*(1-G799)-T799-U799</f>
        <v>59.194</v>
      </c>
      <c r="W799" s="13" t="n">
        <f aca="false">V799-F799</f>
        <v>33.934</v>
      </c>
      <c r="X799" s="2" t="s">
        <v>13580</v>
      </c>
      <c r="Y799" s="2"/>
      <c r="Z799" s="13"/>
      <c r="AA799" s="2"/>
    </row>
    <row r="800" customFormat="false" ht="15" hidden="false" customHeight="false" outlineLevel="0" collapsed="false">
      <c r="A800" s="8" t="s">
        <v>9609</v>
      </c>
      <c r="B800" s="10" t="str">
        <f aca="false">'Layout Mercado Libre'!C800</f>
        <v>Flagenase Metronidazol 500 mg 30 Tabletas</v>
      </c>
      <c r="C800" s="10" t="str">
        <f aca="false">IFERROR(LEFT('Layout Mercado Libre'!E800,FIND(" &gt; ",'Layout Mercado Libre'!E800)-1),"")</f>
        <v>Salud y Equipamiento Médico</v>
      </c>
      <c r="D800" s="12" t="n">
        <v>119.25</v>
      </c>
      <c r="E800" s="13" t="n">
        <f aca="false">Parámetros!$B$5</f>
        <v>4</v>
      </c>
      <c r="F800" s="13" t="n">
        <f aca="false">D800+E800</f>
        <v>123.25</v>
      </c>
      <c r="G800" s="3" t="n">
        <f aca="false">IF(C800="",Parámetros!$B$9,IFERROR(VLOOKUP(C800,Parámetros!$A$20:$B$23,2,FALSE()),Parámetros!$B$9))</f>
        <v>0.14</v>
      </c>
      <c r="H800" s="14" t="n">
        <v>0.19</v>
      </c>
      <c r="I800" s="12" t="n">
        <v>75</v>
      </c>
      <c r="J800" s="13" t="n">
        <f aca="false">ROUNDUP((F800+Parámetros!$C$13)/(1-G800),0)</f>
        <v>173</v>
      </c>
      <c r="K800" s="13" t="n">
        <f aca="false">ROUNDUP((F800+Parámetros!$C$14)/(1-G800),0)</f>
        <v>179</v>
      </c>
      <c r="L800" s="13" t="n">
        <f aca="false">ROUNDUP((F800+Parámetros!$C$15)/(1-G800),0)</f>
        <v>187</v>
      </c>
      <c r="M800" s="13" t="n">
        <f aca="false">MAX(ROUNDUP((F800+I800)/(1-G800),0),Parámetros!$B$7)</f>
        <v>299</v>
      </c>
      <c r="N800" s="12" t="n">
        <v>271.9</v>
      </c>
      <c r="O800" s="12" t="n">
        <v>218</v>
      </c>
      <c r="P800" s="13" t="n">
        <f aca="false">Parámetros!$B$6</f>
        <v>1</v>
      </c>
      <c r="Q800" s="13" t="n">
        <f aca="false">IF(AND(ISNUMBER(O800),O800-P800&gt;=Parámetros!$B$7),M800,IF(J800&lt;Parámetros!$B$13,J800,IF(K800&lt;Parámetros!$B$14,K800,IF(L800&lt;Parámetros!$B$15,L800,M800))))</f>
        <v>187</v>
      </c>
      <c r="R800" s="13" t="n">
        <f aca="false">IF(AND(ISNUMBER(O800),O800-P800&gt;=Q800),O800-P800,Q800)</f>
        <v>217</v>
      </c>
      <c r="S800" s="3" t="n">
        <f aca="false">IF(ISNUMBER(O800),R800/O800-1,"")</f>
        <v>-0.00458715596330273</v>
      </c>
      <c r="T800" s="13" t="n">
        <f aca="false">VLOOKUP(R800,Parámetros!$A$13:$C$16,3,TRUE())</f>
        <v>37</v>
      </c>
      <c r="U800" s="13" t="n">
        <f aca="false">IF(R800&gt;=Parámetros!$B$7,I800,0)</f>
        <v>0</v>
      </c>
      <c r="V800" s="13" t="n">
        <f aca="false">R800*(1-G800)-T800-U800</f>
        <v>149.62</v>
      </c>
      <c r="W800" s="13" t="n">
        <f aca="false">V800-F800</f>
        <v>26.37</v>
      </c>
      <c r="X800" s="2" t="s">
        <v>13501</v>
      </c>
      <c r="Y800" s="2"/>
      <c r="Z800" s="13" t="n">
        <v>152</v>
      </c>
      <c r="AA800" s="2" t="s">
        <v>13507</v>
      </c>
    </row>
    <row r="801" customFormat="false" ht="15" hidden="false" customHeight="false" outlineLevel="0" collapsed="false">
      <c r="A801" s="8" t="s">
        <v>9620</v>
      </c>
      <c r="B801" s="10" t="str">
        <f aca="false">'Layout Mercado Libre'!C801</f>
        <v>Biomics Cefixima 100 mg/5 ml Suspensión 50 ml</v>
      </c>
      <c r="C801" s="10" t="str">
        <f aca="false">IFERROR(LEFT('Layout Mercado Libre'!E801,FIND(" &gt; ",'Layout Mercado Libre'!E801)-1),"")</f>
        <v>Salud y Equipamiento Médico</v>
      </c>
      <c r="D801" s="12" t="n">
        <v>688.99</v>
      </c>
      <c r="E801" s="13" t="n">
        <f aca="false">Parámetros!$B$5</f>
        <v>4</v>
      </c>
      <c r="F801" s="13" t="n">
        <f aca="false">D801+E801</f>
        <v>692.99</v>
      </c>
      <c r="G801" s="3" t="n">
        <f aca="false">IF(C801="",Parámetros!$B$9,IFERROR(VLOOKUP(C801,Parámetros!$A$20:$B$23,2,FALSE()),Parámetros!$B$9))</f>
        <v>0.14</v>
      </c>
      <c r="H801" s="14" t="n">
        <v>0.11</v>
      </c>
      <c r="I801" s="12" t="n">
        <v>75</v>
      </c>
      <c r="J801" s="13" t="n">
        <f aca="false">ROUNDUP((F801+Parámetros!$C$13)/(1-G801),0)</f>
        <v>835</v>
      </c>
      <c r="K801" s="13" t="n">
        <f aca="false">ROUNDUP((F801+Parámetros!$C$14)/(1-G801),0)</f>
        <v>841</v>
      </c>
      <c r="L801" s="13" t="n">
        <f aca="false">ROUNDUP((F801+Parámetros!$C$15)/(1-G801),0)</f>
        <v>849</v>
      </c>
      <c r="M801" s="13" t="n">
        <f aca="false">MAX(ROUNDUP((F801+I801)/(1-G801),0),Parámetros!$B$7)</f>
        <v>894</v>
      </c>
      <c r="N801" s="12" t="n">
        <v>859.89</v>
      </c>
      <c r="O801" s="12" t="n">
        <v>680.55</v>
      </c>
      <c r="P801" s="13" t="n">
        <f aca="false">Parámetros!$B$6</f>
        <v>1</v>
      </c>
      <c r="Q801" s="13" t="n">
        <f aca="false">IF(AND(ISNUMBER(O801),O801-P801&gt;=Parámetros!$B$7),M801,IF(J801&lt;Parámetros!$B$13,J801,IF(K801&lt;Parámetros!$B$14,K801,IF(L801&lt;Parámetros!$B$15,L801,M801))))</f>
        <v>894</v>
      </c>
      <c r="R801" s="13" t="n">
        <f aca="false">IF(AND(ISNUMBER(O801),O801-P801&gt;=Q801),O801-P801,Q801)</f>
        <v>894</v>
      </c>
      <c r="S801" s="3" t="n">
        <f aca="false">IF(ISNUMBER(O801),R801/O801-1,"")</f>
        <v>0.313643376680626</v>
      </c>
      <c r="T801" s="13" t="n">
        <f aca="false">VLOOKUP(R801,Parámetros!$A$13:$C$16,3,TRUE())</f>
        <v>0</v>
      </c>
      <c r="U801" s="13" t="n">
        <f aca="false">IF(R801&gt;=Parámetros!$B$7,I801,0)</f>
        <v>75</v>
      </c>
      <c r="V801" s="13" t="n">
        <f aca="false">R801*(1-G801)-T801-U801</f>
        <v>693.84</v>
      </c>
      <c r="W801" s="13" t="n">
        <f aca="false">V801-F801</f>
        <v>0.850000000000023</v>
      </c>
      <c r="X801" s="2" t="s">
        <v>13638</v>
      </c>
      <c r="Y801" s="2"/>
      <c r="Z801" s="13" t="n">
        <v>728</v>
      </c>
      <c r="AA801" s="2" t="s">
        <v>13518</v>
      </c>
    </row>
    <row r="802" customFormat="false" ht="15" hidden="false" customHeight="false" outlineLevel="0" collapsed="false">
      <c r="A802" s="8" t="s">
        <v>9631</v>
      </c>
      <c r="B802" s="10" t="str">
        <f aca="false">'Layout Mercado Libre'!C802</f>
        <v>Fosfocil Fosfomicina 500 mg 24 Cápsulas</v>
      </c>
      <c r="C802" s="10" t="str">
        <f aca="false">IFERROR(LEFT('Layout Mercado Libre'!E802,FIND(" &gt; ",'Layout Mercado Libre'!E802)-1),"")</f>
        <v>Salud y Equipamiento Médico</v>
      </c>
      <c r="D802" s="12" t="n">
        <v>628.3</v>
      </c>
      <c r="E802" s="13" t="n">
        <f aca="false">Parámetros!$B$5</f>
        <v>4</v>
      </c>
      <c r="F802" s="13" t="n">
        <f aca="false">D802+E802</f>
        <v>632.3</v>
      </c>
      <c r="G802" s="3" t="n">
        <f aca="false">IF(C802="",Parámetros!$B$9,IFERROR(VLOOKUP(C802,Parámetros!$A$20:$B$23,2,FALSE()),Parámetros!$B$9))</f>
        <v>0.14</v>
      </c>
      <c r="H802" s="14" t="n">
        <v>0.17</v>
      </c>
      <c r="I802" s="12" t="n">
        <v>75</v>
      </c>
      <c r="J802" s="13" t="n">
        <f aca="false">ROUNDUP((F802+Parámetros!$C$13)/(1-G802),0)</f>
        <v>765</v>
      </c>
      <c r="K802" s="13" t="n">
        <f aca="false">ROUNDUP((F802+Parámetros!$C$14)/(1-G802),0)</f>
        <v>771</v>
      </c>
      <c r="L802" s="13" t="n">
        <f aca="false">ROUNDUP((F802+Parámetros!$C$15)/(1-G802),0)</f>
        <v>779</v>
      </c>
      <c r="M802" s="13" t="n">
        <f aca="false">MAX(ROUNDUP((F802+I802)/(1-G802),0),Parámetros!$B$7)</f>
        <v>823</v>
      </c>
      <c r="N802" s="12"/>
      <c r="O802" s="12"/>
      <c r="P802" s="13" t="n">
        <f aca="false">Parámetros!$B$6</f>
        <v>1</v>
      </c>
      <c r="Q802" s="13" t="n">
        <f aca="false">IF(AND(ISNUMBER(O802),O802-P802&gt;=Parámetros!$B$7),M802,IF(J802&lt;Parámetros!$B$13,J802,IF(K802&lt;Parámetros!$B$14,K802,IF(L802&lt;Parámetros!$B$15,L802,M802))))</f>
        <v>823</v>
      </c>
      <c r="R802" s="13" t="n">
        <f aca="false">IF(AND(ISNUMBER(O802),O802-P802&gt;=Q802),O802-P802,Q802)</f>
        <v>823</v>
      </c>
      <c r="S802" s="3" t="str">
        <f aca="false">IF(ISNUMBER(O802),R802/O802-1,"")</f>
        <v/>
      </c>
      <c r="T802" s="13" t="n">
        <f aca="false">VLOOKUP(R802,Parámetros!$A$13:$C$16,3,TRUE())</f>
        <v>0</v>
      </c>
      <c r="U802" s="13" t="n">
        <f aca="false">IF(R802&gt;=Parámetros!$B$7,I802,0)</f>
        <v>75</v>
      </c>
      <c r="V802" s="13" t="n">
        <f aca="false">R802*(1-G802)-T802-U802</f>
        <v>632.78</v>
      </c>
      <c r="W802" s="13" t="n">
        <f aca="false">V802-F802</f>
        <v>0.480000000000018</v>
      </c>
      <c r="X802" s="2" t="s">
        <v>13547</v>
      </c>
      <c r="Y802" s="2"/>
      <c r="Z802" s="13" t="n">
        <v>630.5</v>
      </c>
      <c r="AA802" s="2" t="s">
        <v>13520</v>
      </c>
    </row>
    <row r="803" customFormat="false" ht="15" hidden="false" customHeight="false" outlineLevel="0" collapsed="false">
      <c r="A803" s="8" t="s">
        <v>9638</v>
      </c>
      <c r="B803" s="10" t="str">
        <f aca="false">'Layout Mercado Libre'!C803</f>
        <v>Dolac Ketorolaco 10 mg 10 Cápsulas</v>
      </c>
      <c r="C803" s="10" t="str">
        <f aca="false">IFERROR(LEFT('Layout Mercado Libre'!E803,FIND(" &gt; ",'Layout Mercado Libre'!E803)-1),"")</f>
        <v>Salud y Equipamiento Médico</v>
      </c>
      <c r="D803" s="12" t="n">
        <v>96</v>
      </c>
      <c r="E803" s="13" t="n">
        <f aca="false">Parámetros!$B$5</f>
        <v>4</v>
      </c>
      <c r="F803" s="13" t="n">
        <f aca="false">D803+E803</f>
        <v>100</v>
      </c>
      <c r="G803" s="3" t="n">
        <f aca="false">IF(C803="",Parámetros!$B$9,IFERROR(VLOOKUP(C803,Parámetros!$A$20:$B$23,2,FALSE()),Parámetros!$B$9))</f>
        <v>0.14</v>
      </c>
      <c r="H803" s="14" t="n">
        <v>0.14</v>
      </c>
      <c r="I803" s="12" t="n">
        <v>75</v>
      </c>
      <c r="J803" s="13" t="n">
        <f aca="false">ROUNDUP((F803+Parámetros!$C$13)/(1-G803),0)</f>
        <v>146</v>
      </c>
      <c r="K803" s="13" t="n">
        <f aca="false">ROUNDUP((F803+Parámetros!$C$14)/(1-G803),0)</f>
        <v>152</v>
      </c>
      <c r="L803" s="13" t="n">
        <f aca="false">ROUNDUP((F803+Parámetros!$C$15)/(1-G803),0)</f>
        <v>160</v>
      </c>
      <c r="M803" s="13" t="n">
        <f aca="false">MAX(ROUNDUP((F803+I803)/(1-G803),0),Parámetros!$B$7)</f>
        <v>299</v>
      </c>
      <c r="N803" s="12" t="n">
        <v>188.48</v>
      </c>
      <c r="O803" s="12" t="n">
        <v>149</v>
      </c>
      <c r="P803" s="13" t="n">
        <f aca="false">Parámetros!$B$6</f>
        <v>1</v>
      </c>
      <c r="Q803" s="13" t="n">
        <f aca="false">IF(AND(ISNUMBER(O803),O803-P803&gt;=Parámetros!$B$7),M803,IF(J803&lt;Parámetros!$B$13,J803,IF(K803&lt;Parámetros!$B$14,K803,IF(L803&lt;Parámetros!$B$15,L803,M803))))</f>
        <v>160</v>
      </c>
      <c r="R803" s="13" t="n">
        <f aca="false">IF(AND(ISNUMBER(O803),O803-P803&gt;=Q803),O803-P803,Q803)</f>
        <v>160</v>
      </c>
      <c r="S803" s="3" t="n">
        <f aca="false">IF(ISNUMBER(O803),R803/O803-1,"")</f>
        <v>0.0738255033557047</v>
      </c>
      <c r="T803" s="13" t="n">
        <f aca="false">VLOOKUP(R803,Parámetros!$A$13:$C$16,3,TRUE())</f>
        <v>37</v>
      </c>
      <c r="U803" s="13" t="n">
        <f aca="false">IF(R803&gt;=Parámetros!$B$7,I803,0)</f>
        <v>0</v>
      </c>
      <c r="V803" s="13" t="n">
        <f aca="false">R803*(1-G803)-T803-U803</f>
        <v>100.6</v>
      </c>
      <c r="W803" s="13" t="n">
        <f aca="false">V803-F803</f>
        <v>0.599999999999994</v>
      </c>
      <c r="X803" s="2" t="s">
        <v>13702</v>
      </c>
      <c r="Y803" s="2"/>
      <c r="Z803" s="13" t="n">
        <v>119</v>
      </c>
      <c r="AA803" s="2" t="s">
        <v>13520</v>
      </c>
    </row>
    <row r="804" customFormat="false" ht="15" hidden="false" customHeight="false" outlineLevel="0" collapsed="false">
      <c r="A804" s="8" t="s">
        <v>9648</v>
      </c>
      <c r="B804" s="10" t="str">
        <f aca="false">'Layout Mercado Libre'!C804</f>
        <v>Crema Dental Freska-ra 4D Fortident 100 ml</v>
      </c>
      <c r="C804" s="10" t="str">
        <f aca="false">IFERROR(LEFT('Layout Mercado Libre'!E804,FIND(" &gt; ",'Layout Mercado Libre'!E804)-1),"")</f>
        <v>Belleza y Cuidado Personal</v>
      </c>
      <c r="D804" s="12" t="n">
        <v>26.65</v>
      </c>
      <c r="E804" s="13" t="n">
        <f aca="false">Parámetros!$B$5</f>
        <v>4</v>
      </c>
      <c r="F804" s="13" t="n">
        <f aca="false">D804+E804</f>
        <v>30.65</v>
      </c>
      <c r="G804" s="3" t="n">
        <f aca="false">IF(C804="",Parámetros!$B$9,IFERROR(VLOOKUP(C804,Parámetros!$A$20:$B$23,2,FALSE()),Parámetros!$B$9))</f>
        <v>0.14</v>
      </c>
      <c r="H804" s="14" t="n">
        <v>0.17</v>
      </c>
      <c r="I804" s="12" t="n">
        <v>75</v>
      </c>
      <c r="J804" s="13" t="n">
        <f aca="false">ROUNDUP((F804+Parámetros!$C$13)/(1-G804),0)</f>
        <v>65</v>
      </c>
      <c r="K804" s="13" t="n">
        <f aca="false">ROUNDUP((F804+Parámetros!$C$14)/(1-G804),0)</f>
        <v>71</v>
      </c>
      <c r="L804" s="13" t="n">
        <f aca="false">ROUNDUP((F804+Parámetros!$C$15)/(1-G804),0)</f>
        <v>79</v>
      </c>
      <c r="M804" s="13" t="n">
        <f aca="false">MAX(ROUNDUP((F804+I804)/(1-G804),0),Parámetros!$B$7)</f>
        <v>299</v>
      </c>
      <c r="N804" s="12" t="n">
        <v>163.35</v>
      </c>
      <c r="O804" s="12" t="n">
        <v>147.55</v>
      </c>
      <c r="P804" s="13" t="n">
        <f aca="false">Parámetros!$B$6</f>
        <v>1</v>
      </c>
      <c r="Q804" s="13" t="n">
        <f aca="false">IF(AND(ISNUMBER(O804),O804-P804&gt;=Parámetros!$B$7),M804,IF(J804&lt;Parámetros!$B$13,J804,IF(K804&lt;Parámetros!$B$14,K804,IF(L804&lt;Parámetros!$B$15,L804,M804))))</f>
        <v>65</v>
      </c>
      <c r="R804" s="13" t="n">
        <f aca="false">IF(AND(ISNUMBER(O804),O804-P804&gt;=Q804),O804-P804,Q804)</f>
        <v>146.55</v>
      </c>
      <c r="S804" s="3" t="n">
        <f aca="false">IF(ISNUMBER(O804),R804/O804-1,"")</f>
        <v>-0.00677736360555747</v>
      </c>
      <c r="T804" s="13" t="n">
        <f aca="false">VLOOKUP(R804,Parámetros!$A$13:$C$16,3,TRUE())</f>
        <v>30</v>
      </c>
      <c r="U804" s="13" t="n">
        <f aca="false">IF(R804&gt;=Parámetros!$B$7,I804,0)</f>
        <v>0</v>
      </c>
      <c r="V804" s="13" t="n">
        <f aca="false">R804*(1-G804)-T804-U804</f>
        <v>96.033</v>
      </c>
      <c r="W804" s="13" t="n">
        <f aca="false">V804-F804</f>
        <v>65.383</v>
      </c>
      <c r="X804" s="2" t="s">
        <v>13608</v>
      </c>
      <c r="Y804" s="2"/>
      <c r="Z804" s="13"/>
      <c r="AA804" s="2"/>
    </row>
    <row r="805" customFormat="false" ht="15" hidden="false" customHeight="false" outlineLevel="0" collapsed="false">
      <c r="A805" s="8" t="s">
        <v>9658</v>
      </c>
      <c r="B805" s="10" t="str">
        <f aca="false">'Layout Mercado Libre'!C805</f>
        <v>Tiras Reactivas OneTouch Ultra 50 Piezas</v>
      </c>
      <c r="C805" s="10" t="str">
        <f aca="false">IFERROR(LEFT('Layout Mercado Libre'!E805,FIND(" &gt; ",'Layout Mercado Libre'!E805)-1),"")</f>
        <v>Salud y Equipamiento Médico</v>
      </c>
      <c r="D805" s="12" t="n">
        <v>287.36</v>
      </c>
      <c r="E805" s="13" t="n">
        <f aca="false">Parámetros!$B$5</f>
        <v>4</v>
      </c>
      <c r="F805" s="13" t="n">
        <f aca="false">D805+E805</f>
        <v>291.36</v>
      </c>
      <c r="G805" s="3" t="n">
        <f aca="false">IF(C805="",Parámetros!$B$9,IFERROR(VLOOKUP(C805,Parámetros!$A$20:$B$23,2,FALSE()),Parámetros!$B$9))</f>
        <v>0.14</v>
      </c>
      <c r="H805" s="14" t="n">
        <v>0.27</v>
      </c>
      <c r="I805" s="12" t="n">
        <v>75</v>
      </c>
      <c r="J805" s="13" t="n">
        <f aca="false">ROUNDUP((F805+Parámetros!$C$13)/(1-G805),0)</f>
        <v>368</v>
      </c>
      <c r="K805" s="13" t="n">
        <f aca="false">ROUNDUP((F805+Parámetros!$C$14)/(1-G805),0)</f>
        <v>374</v>
      </c>
      <c r="L805" s="13" t="n">
        <f aca="false">ROUNDUP((F805+Parámetros!$C$15)/(1-G805),0)</f>
        <v>382</v>
      </c>
      <c r="M805" s="13" t="n">
        <f aca="false">MAX(ROUNDUP((F805+I805)/(1-G805),0),Parámetros!$B$7)</f>
        <v>426</v>
      </c>
      <c r="N805" s="12" t="n">
        <v>595.4</v>
      </c>
      <c r="O805" s="12" t="n">
        <v>477</v>
      </c>
      <c r="P805" s="13" t="n">
        <f aca="false">Parámetros!$B$6</f>
        <v>1</v>
      </c>
      <c r="Q805" s="13" t="n">
        <f aca="false">IF(AND(ISNUMBER(O805),O805-P805&gt;=Parámetros!$B$7),M805,IF(J805&lt;Parámetros!$B$13,J805,IF(K805&lt;Parámetros!$B$14,K805,IF(L805&lt;Parámetros!$B$15,L805,M805))))</f>
        <v>426</v>
      </c>
      <c r="R805" s="13" t="n">
        <f aca="false">IF(AND(ISNUMBER(O805),O805-P805&gt;=Q805),O805-P805,Q805)</f>
        <v>476</v>
      </c>
      <c r="S805" s="3" t="n">
        <f aca="false">IF(ISNUMBER(O805),R805/O805-1,"")</f>
        <v>-0.00209643605870025</v>
      </c>
      <c r="T805" s="13" t="n">
        <f aca="false">VLOOKUP(R805,Parámetros!$A$13:$C$16,3,TRUE())</f>
        <v>0</v>
      </c>
      <c r="U805" s="13" t="n">
        <f aca="false">IF(R805&gt;=Parámetros!$B$7,I805,0)</f>
        <v>75</v>
      </c>
      <c r="V805" s="13" t="n">
        <f aca="false">R805*(1-G805)-T805-U805</f>
        <v>334.36</v>
      </c>
      <c r="W805" s="13" t="n">
        <f aca="false">V805-F805</f>
        <v>43</v>
      </c>
      <c r="X805" s="2" t="s">
        <v>13506</v>
      </c>
      <c r="Y805" s="2"/>
      <c r="Z805" s="13" t="n">
        <v>460.5</v>
      </c>
      <c r="AA805" s="2" t="s">
        <v>13520</v>
      </c>
    </row>
    <row r="806" customFormat="false" ht="15" hidden="false" customHeight="false" outlineLevel="0" collapsed="false">
      <c r="A806" s="8" t="s">
        <v>9669</v>
      </c>
      <c r="B806" s="10" t="str">
        <f aca="false">'Layout Mercado Libre'!C806</f>
        <v>Cicloferon Aciclovir 5% Crema Color Piel 2 g</v>
      </c>
      <c r="C806" s="10" t="str">
        <f aca="false">IFERROR(LEFT('Layout Mercado Libre'!E806,FIND(" &gt; ",'Layout Mercado Libre'!E806)-1),"")</f>
        <v>Salud y Equipamiento Médico</v>
      </c>
      <c r="D806" s="12" t="n">
        <v>54.54</v>
      </c>
      <c r="E806" s="13" t="n">
        <f aca="false">Parámetros!$B$5</f>
        <v>4</v>
      </c>
      <c r="F806" s="13" t="n">
        <f aca="false">D806+E806</f>
        <v>58.54</v>
      </c>
      <c r="G806" s="3" t="n">
        <f aca="false">IF(C806="",Parámetros!$B$9,IFERROR(VLOOKUP(C806,Parámetros!$A$20:$B$23,2,FALSE()),Parámetros!$B$9))</f>
        <v>0.14</v>
      </c>
      <c r="H806" s="14" t="n">
        <v>0.05</v>
      </c>
      <c r="I806" s="12" t="n">
        <v>75</v>
      </c>
      <c r="J806" s="13" t="n">
        <f aca="false">ROUNDUP((F806+Parámetros!$C$13)/(1-G806),0)</f>
        <v>98</v>
      </c>
      <c r="K806" s="13" t="n">
        <f aca="false">ROUNDUP((F806+Parámetros!$C$14)/(1-G806),0)</f>
        <v>103</v>
      </c>
      <c r="L806" s="13" t="n">
        <f aca="false">ROUNDUP((F806+Parámetros!$C$15)/(1-G806),0)</f>
        <v>112</v>
      </c>
      <c r="M806" s="13" t="n">
        <f aca="false">MAX(ROUNDUP((F806+I806)/(1-G806),0),Parámetros!$B$7)</f>
        <v>299</v>
      </c>
      <c r="N806" s="12" t="n">
        <v>137.7</v>
      </c>
      <c r="O806" s="12" t="n">
        <v>120</v>
      </c>
      <c r="P806" s="13" t="n">
        <f aca="false">Parámetros!$B$6</f>
        <v>1</v>
      </c>
      <c r="Q806" s="13" t="n">
        <f aca="false">IF(AND(ISNUMBER(O806),O806-P806&gt;=Parámetros!$B$7),M806,IF(J806&lt;Parámetros!$B$13,J806,IF(K806&lt;Parámetros!$B$14,K806,IF(L806&lt;Parámetros!$B$15,L806,M806))))</f>
        <v>98</v>
      </c>
      <c r="R806" s="13" t="n">
        <f aca="false">IF(AND(ISNUMBER(O806),O806-P806&gt;=Q806),O806-P806,Q806)</f>
        <v>119</v>
      </c>
      <c r="S806" s="3" t="n">
        <f aca="false">IF(ISNUMBER(O806),R806/O806-1,"")</f>
        <v>-0.0083333333333333</v>
      </c>
      <c r="T806" s="13" t="n">
        <f aca="false">VLOOKUP(R806,Parámetros!$A$13:$C$16,3,TRUE())</f>
        <v>30</v>
      </c>
      <c r="U806" s="13" t="n">
        <f aca="false">IF(R806&gt;=Parámetros!$B$7,I806,0)</f>
        <v>0</v>
      </c>
      <c r="V806" s="13" t="n">
        <f aca="false">R806*(1-G806)-T806-U806</f>
        <v>72.34</v>
      </c>
      <c r="W806" s="13" t="n">
        <f aca="false">V806-F806</f>
        <v>13.8</v>
      </c>
      <c r="X806" s="2" t="s">
        <v>13770</v>
      </c>
      <c r="Y806" s="2"/>
      <c r="Z806" s="13" t="n">
        <v>76</v>
      </c>
      <c r="AA806" s="2" t="s">
        <v>13504</v>
      </c>
    </row>
    <row r="807" customFormat="false" ht="15" hidden="false" customHeight="false" outlineLevel="0" collapsed="false">
      <c r="A807" s="8" t="s">
        <v>9681</v>
      </c>
      <c r="B807" s="10" t="str">
        <f aca="false">'Layout Mercado Libre'!C807</f>
        <v>NyQuil Z Difenhidramina 25 mg 10 Cápsulas</v>
      </c>
      <c r="C807" s="10" t="str">
        <f aca="false">IFERROR(LEFT('Layout Mercado Libre'!E807,FIND(" &gt; ",'Layout Mercado Libre'!E807)-1),"")</f>
        <v>Salud y Equipamiento Médico</v>
      </c>
      <c r="D807" s="12" t="n">
        <v>103.85</v>
      </c>
      <c r="E807" s="13" t="n">
        <f aca="false">Parámetros!$B$5</f>
        <v>4</v>
      </c>
      <c r="F807" s="13" t="n">
        <f aca="false">D807+E807</f>
        <v>107.85</v>
      </c>
      <c r="G807" s="3" t="n">
        <f aca="false">IF(C807="",Parámetros!$B$9,IFERROR(VLOOKUP(C807,Parámetros!$A$20:$B$23,2,FALSE()),Parámetros!$B$9))</f>
        <v>0.14</v>
      </c>
      <c r="H807" s="14" t="n">
        <v>0.14</v>
      </c>
      <c r="I807" s="12" t="n">
        <v>75</v>
      </c>
      <c r="J807" s="13" t="n">
        <f aca="false">ROUNDUP((F807+Parámetros!$C$13)/(1-G807),0)</f>
        <v>155</v>
      </c>
      <c r="K807" s="13" t="n">
        <f aca="false">ROUNDUP((F807+Parámetros!$C$14)/(1-G807),0)</f>
        <v>161</v>
      </c>
      <c r="L807" s="13" t="n">
        <f aca="false">ROUNDUP((F807+Parámetros!$C$15)/(1-G807),0)</f>
        <v>169</v>
      </c>
      <c r="M807" s="13" t="n">
        <f aca="false">MAX(ROUNDUP((F807+I807)/(1-G807),0),Parámetros!$B$7)</f>
        <v>299</v>
      </c>
      <c r="N807" s="12" t="n">
        <v>205.7</v>
      </c>
      <c r="O807" s="12" t="n">
        <v>182.16</v>
      </c>
      <c r="P807" s="13" t="n">
        <f aca="false">Parámetros!$B$6</f>
        <v>1</v>
      </c>
      <c r="Q807" s="13" t="n">
        <f aca="false">IF(AND(ISNUMBER(O807),O807-P807&gt;=Parámetros!$B$7),M807,IF(J807&lt;Parámetros!$B$13,J807,IF(K807&lt;Parámetros!$B$14,K807,IF(L807&lt;Parámetros!$B$15,L807,M807))))</f>
        <v>169</v>
      </c>
      <c r="R807" s="13" t="n">
        <f aca="false">IF(AND(ISNUMBER(O807),O807-P807&gt;=Q807),O807-P807,Q807)</f>
        <v>181.16</v>
      </c>
      <c r="S807" s="3" t="n">
        <f aca="false">IF(ISNUMBER(O807),R807/O807-1,"")</f>
        <v>-0.00548967940272294</v>
      </c>
      <c r="T807" s="13" t="n">
        <f aca="false">VLOOKUP(R807,Parámetros!$A$13:$C$16,3,TRUE())</f>
        <v>37</v>
      </c>
      <c r="U807" s="13" t="n">
        <f aca="false">IF(R807&gt;=Parámetros!$B$7,I807,0)</f>
        <v>0</v>
      </c>
      <c r="V807" s="13" t="n">
        <f aca="false">R807*(1-G807)-T807-U807</f>
        <v>118.7976</v>
      </c>
      <c r="W807" s="13" t="n">
        <f aca="false">V807-F807</f>
        <v>10.9476</v>
      </c>
      <c r="X807" s="2" t="s">
        <v>13702</v>
      </c>
      <c r="Y807" s="2"/>
      <c r="Z807" s="13" t="n">
        <v>147.5</v>
      </c>
      <c r="AA807" s="2" t="s">
        <v>13518</v>
      </c>
    </row>
    <row r="808" customFormat="false" ht="15" hidden="false" customHeight="false" outlineLevel="0" collapsed="false">
      <c r="A808" s="8" t="s">
        <v>9689</v>
      </c>
      <c r="B808" s="10" t="str">
        <f aca="false">'Layout Mercado Libre'!C808</f>
        <v>Espuma Modeladora Caprice Rizos Definidos 200 g</v>
      </c>
      <c r="C808" s="10" t="str">
        <f aca="false">IFERROR(LEFT('Layout Mercado Libre'!E808,FIND(" &gt; ",'Layout Mercado Libre'!E808)-1),"")</f>
        <v>Belleza y Cuidado Personal</v>
      </c>
      <c r="D808" s="12" t="n">
        <v>46.93</v>
      </c>
      <c r="E808" s="13" t="n">
        <f aca="false">Parámetros!$B$5</f>
        <v>4</v>
      </c>
      <c r="F808" s="13" t="n">
        <f aca="false">D808+E808</f>
        <v>50.93</v>
      </c>
      <c r="G808" s="3" t="n">
        <f aca="false">IF(C808="",Parámetros!$B$9,IFERROR(VLOOKUP(C808,Parámetros!$A$20:$B$23,2,FALSE()),Parámetros!$B$9))</f>
        <v>0.14</v>
      </c>
      <c r="H808" s="14" t="n">
        <v>0.28</v>
      </c>
      <c r="I808" s="12" t="n">
        <v>75</v>
      </c>
      <c r="J808" s="13" t="n">
        <f aca="false">ROUNDUP((F808+Parámetros!$C$13)/(1-G808),0)</f>
        <v>89</v>
      </c>
      <c r="K808" s="13" t="n">
        <f aca="false">ROUNDUP((F808+Parámetros!$C$14)/(1-G808),0)</f>
        <v>95</v>
      </c>
      <c r="L808" s="13" t="n">
        <f aca="false">ROUNDUP((F808+Parámetros!$C$15)/(1-G808),0)</f>
        <v>103</v>
      </c>
      <c r="M808" s="13" t="n">
        <f aca="false">MAX(ROUNDUP((F808+I808)/(1-G808),0),Parámetros!$B$7)</f>
        <v>299</v>
      </c>
      <c r="N808" s="12" t="n">
        <v>231.89</v>
      </c>
      <c r="O808" s="12" t="n">
        <v>208.23</v>
      </c>
      <c r="P808" s="13" t="n">
        <f aca="false">Parámetros!$B$6</f>
        <v>1</v>
      </c>
      <c r="Q808" s="13" t="n">
        <f aca="false">IF(AND(ISNUMBER(O808),O808-P808&gt;=Parámetros!$B$7),M808,IF(J808&lt;Parámetros!$B$13,J808,IF(K808&lt;Parámetros!$B$14,K808,IF(L808&lt;Parámetros!$B$15,L808,M808))))</f>
        <v>89</v>
      </c>
      <c r="R808" s="13" t="n">
        <f aca="false">IF(AND(ISNUMBER(O808),O808-P808&gt;=Q808),O808-P808,Q808)</f>
        <v>207.23</v>
      </c>
      <c r="S808" s="3" t="n">
        <f aca="false">IF(ISNUMBER(O808),R808/O808-1,"")</f>
        <v>-0.00480238198146277</v>
      </c>
      <c r="T808" s="13" t="n">
        <f aca="false">VLOOKUP(R808,Parámetros!$A$13:$C$16,3,TRUE())</f>
        <v>37</v>
      </c>
      <c r="U808" s="13" t="n">
        <f aca="false">IF(R808&gt;=Parámetros!$B$7,I808,0)</f>
        <v>0</v>
      </c>
      <c r="V808" s="13" t="n">
        <f aca="false">R808*(1-G808)-T808-U808</f>
        <v>141.2178</v>
      </c>
      <c r="W808" s="13" t="n">
        <f aca="false">V808-F808</f>
        <v>90.2878</v>
      </c>
      <c r="X808" s="2" t="s">
        <v>13680</v>
      </c>
      <c r="Y808" s="2"/>
      <c r="Z808" s="13" t="n">
        <v>72.5</v>
      </c>
      <c r="AA808" s="2" t="s">
        <v>13526</v>
      </c>
    </row>
    <row r="809" customFormat="false" ht="15" hidden="false" customHeight="false" outlineLevel="0" collapsed="false">
      <c r="A809" s="8" t="s">
        <v>9699</v>
      </c>
      <c r="B809" s="10" t="str">
        <f aca="false">'Layout Mercado Libre'!C809</f>
        <v>Tinte Just For Men Castaño Oscuro H-45 60 ml</v>
      </c>
      <c r="C809" s="10" t="str">
        <f aca="false">IFERROR(LEFT('Layout Mercado Libre'!E809,FIND(" &gt; ",'Layout Mercado Libre'!E809)-1),"")</f>
        <v>Belleza y Cuidado Personal</v>
      </c>
      <c r="D809" s="12" t="n">
        <v>147.53</v>
      </c>
      <c r="E809" s="13" t="n">
        <f aca="false">Parámetros!$B$5</f>
        <v>4</v>
      </c>
      <c r="F809" s="13" t="n">
        <f aca="false">D809+E809</f>
        <v>151.53</v>
      </c>
      <c r="G809" s="3" t="n">
        <f aca="false">IF(C809="",Parámetros!$B$9,IFERROR(VLOOKUP(C809,Parámetros!$A$20:$B$23,2,FALSE()),Parámetros!$B$9))</f>
        <v>0.14</v>
      </c>
      <c r="H809" s="14" t="n">
        <v>0.12</v>
      </c>
      <c r="I809" s="12" t="n">
        <v>75</v>
      </c>
      <c r="J809" s="13" t="n">
        <f aca="false">ROUNDUP((F809+Parámetros!$C$13)/(1-G809),0)</f>
        <v>206</v>
      </c>
      <c r="K809" s="13" t="n">
        <f aca="false">ROUNDUP((F809+Parámetros!$C$14)/(1-G809),0)</f>
        <v>212</v>
      </c>
      <c r="L809" s="13" t="n">
        <f aca="false">ROUNDUP((F809+Parámetros!$C$15)/(1-G809),0)</f>
        <v>220</v>
      </c>
      <c r="M809" s="13" t="n">
        <f aca="false">MAX(ROUNDUP((F809+I809)/(1-G809),0),Parámetros!$B$7)</f>
        <v>299</v>
      </c>
      <c r="N809" s="12" t="n">
        <v>399.06</v>
      </c>
      <c r="O809" s="12" t="n">
        <v>342</v>
      </c>
      <c r="P809" s="13" t="n">
        <f aca="false">Parámetros!$B$6</f>
        <v>1</v>
      </c>
      <c r="Q809" s="13" t="n">
        <f aca="false">IF(AND(ISNUMBER(O809),O809-P809&gt;=Parámetros!$B$7),M809,IF(J809&lt;Parámetros!$B$13,J809,IF(K809&lt;Parámetros!$B$14,K809,IF(L809&lt;Parámetros!$B$15,L809,M809))))</f>
        <v>299</v>
      </c>
      <c r="R809" s="13" t="n">
        <f aca="false">IF(AND(ISNUMBER(O809),O809-P809&gt;=Q809),O809-P809,Q809)</f>
        <v>341</v>
      </c>
      <c r="S809" s="3" t="n">
        <f aca="false">IF(ISNUMBER(O809),R809/O809-1,"")</f>
        <v>-0.00292397660818711</v>
      </c>
      <c r="T809" s="13" t="n">
        <f aca="false">VLOOKUP(R809,Parámetros!$A$13:$C$16,3,TRUE())</f>
        <v>0</v>
      </c>
      <c r="U809" s="13" t="n">
        <f aca="false">IF(R809&gt;=Parámetros!$B$7,I809,0)</f>
        <v>75</v>
      </c>
      <c r="V809" s="13" t="n">
        <f aca="false">R809*(1-G809)-T809-U809</f>
        <v>218.26</v>
      </c>
      <c r="W809" s="13" t="n">
        <f aca="false">V809-F809</f>
        <v>66.73</v>
      </c>
      <c r="X809" s="2" t="s">
        <v>13598</v>
      </c>
      <c r="Y809" s="2"/>
      <c r="Z809" s="13" t="n">
        <v>229</v>
      </c>
      <c r="AA809" s="2" t="s">
        <v>13519</v>
      </c>
    </row>
    <row r="810" customFormat="false" ht="15" hidden="false" customHeight="false" outlineLevel="0" collapsed="false">
      <c r="A810" s="8" t="s">
        <v>9710</v>
      </c>
      <c r="B810" s="10" t="str">
        <f aca="false">'Layout Mercado Libre'!C810</f>
        <v>Janumet XR 50 mg/1000 mg 56 Tabletas</v>
      </c>
      <c r="C810" s="10" t="str">
        <f aca="false">IFERROR(LEFT('Layout Mercado Libre'!E810,FIND(" &gt; ",'Layout Mercado Libre'!E810)-1),"")</f>
        <v>Salud y Equipamiento Médico</v>
      </c>
      <c r="D810" s="12" t="n">
        <v>934.46</v>
      </c>
      <c r="E810" s="13" t="n">
        <f aca="false">Parámetros!$B$5</f>
        <v>4</v>
      </c>
      <c r="F810" s="13" t="n">
        <f aca="false">D810+E810</f>
        <v>938.46</v>
      </c>
      <c r="G810" s="3" t="n">
        <f aca="false">IF(C810="",Parámetros!$B$9,IFERROR(VLOOKUP(C810,Parámetros!$A$20:$B$23,2,FALSE()),Parámetros!$B$9))</f>
        <v>0.14</v>
      </c>
      <c r="H810" s="14" t="n">
        <v>0.25</v>
      </c>
      <c r="I810" s="12" t="n">
        <v>75</v>
      </c>
      <c r="J810" s="13" t="n">
        <f aca="false">ROUNDUP((F810+Parámetros!$C$13)/(1-G810),0)</f>
        <v>1121</v>
      </c>
      <c r="K810" s="13" t="n">
        <f aca="false">ROUNDUP((F810+Parámetros!$C$14)/(1-G810),0)</f>
        <v>1127</v>
      </c>
      <c r="L810" s="13" t="n">
        <f aca="false">ROUNDUP((F810+Parámetros!$C$15)/(1-G810),0)</f>
        <v>1135</v>
      </c>
      <c r="M810" s="13" t="n">
        <f aca="false">MAX(ROUNDUP((F810+I810)/(1-G810),0),Parámetros!$B$7)</f>
        <v>1179</v>
      </c>
      <c r="N810" s="12" t="n">
        <v>2122.31</v>
      </c>
      <c r="O810" s="12" t="n">
        <v>1977.65</v>
      </c>
      <c r="P810" s="13" t="n">
        <f aca="false">Parámetros!$B$6</f>
        <v>1</v>
      </c>
      <c r="Q810" s="13" t="n">
        <f aca="false">IF(AND(ISNUMBER(O810),O810-P810&gt;=Parámetros!$B$7),M810,IF(J810&lt;Parámetros!$B$13,J810,IF(K810&lt;Parámetros!$B$14,K810,IF(L810&lt;Parámetros!$B$15,L810,M810))))</f>
        <v>1179</v>
      </c>
      <c r="R810" s="13" t="n">
        <f aca="false">IF(AND(ISNUMBER(O810),O810-P810&gt;=Q810),O810-P810,Q810)</f>
        <v>1976.65</v>
      </c>
      <c r="S810" s="3" t="n">
        <f aca="false">IF(ISNUMBER(O810),R810/O810-1,"")</f>
        <v>-0.000505650645968747</v>
      </c>
      <c r="T810" s="13" t="n">
        <f aca="false">VLOOKUP(R810,Parámetros!$A$13:$C$16,3,TRUE())</f>
        <v>0</v>
      </c>
      <c r="U810" s="13" t="n">
        <f aca="false">IF(R810&gt;=Parámetros!$B$7,I810,0)</f>
        <v>75</v>
      </c>
      <c r="V810" s="13" t="n">
        <f aca="false">R810*(1-G810)-T810-U810</f>
        <v>1624.919</v>
      </c>
      <c r="W810" s="13" t="n">
        <f aca="false">V810-F810</f>
        <v>686.459</v>
      </c>
      <c r="X810" s="2" t="s">
        <v>13714</v>
      </c>
      <c r="Y810" s="2"/>
      <c r="Z810" s="13" t="n">
        <v>1812</v>
      </c>
      <c r="AA810" s="2" t="s">
        <v>13518</v>
      </c>
    </row>
    <row r="811" customFormat="false" ht="15" hidden="false" customHeight="false" outlineLevel="0" collapsed="false">
      <c r="A811" s="8" t="s">
        <v>9722</v>
      </c>
      <c r="B811" s="10" t="str">
        <f aca="false">'Layout Mercado Libre'!C811</f>
        <v>Crema Nivea Creme Tarro 500 ml</v>
      </c>
      <c r="C811" s="10" t="str">
        <f aca="false">IFERROR(LEFT('Layout Mercado Libre'!E811,FIND(" &gt; ",'Layout Mercado Libre'!E811)-1),"")</f>
        <v>Belleza y Cuidado Personal</v>
      </c>
      <c r="D811" s="12" t="n">
        <v>119.68</v>
      </c>
      <c r="E811" s="13" t="n">
        <f aca="false">Parámetros!$B$5</f>
        <v>4</v>
      </c>
      <c r="F811" s="13" t="n">
        <f aca="false">D811+E811</f>
        <v>123.68</v>
      </c>
      <c r="G811" s="3" t="n">
        <f aca="false">IF(C811="",Parámetros!$B$9,IFERROR(VLOOKUP(C811,Parámetros!$A$20:$B$23,2,FALSE()),Parámetros!$B$9))</f>
        <v>0.14</v>
      </c>
      <c r="H811" s="14" t="n">
        <v>0.65</v>
      </c>
      <c r="I811" s="12" t="n">
        <v>90</v>
      </c>
      <c r="J811" s="13" t="n">
        <f aca="false">ROUNDUP((F811+Parámetros!$C$13)/(1-G811),0)</f>
        <v>173</v>
      </c>
      <c r="K811" s="13" t="n">
        <f aca="false">ROUNDUP((F811+Parámetros!$C$14)/(1-G811),0)</f>
        <v>179</v>
      </c>
      <c r="L811" s="13" t="n">
        <f aca="false">ROUNDUP((F811+Parámetros!$C$15)/(1-G811),0)</f>
        <v>187</v>
      </c>
      <c r="M811" s="13" t="n">
        <f aca="false">MAX(ROUNDUP((F811+I811)/(1-G811),0),Parámetros!$B$7)</f>
        <v>299</v>
      </c>
      <c r="N811" s="12" t="n">
        <v>309.36</v>
      </c>
      <c r="O811" s="12" t="n">
        <v>122.46</v>
      </c>
      <c r="P811" s="13" t="n">
        <f aca="false">Parámetros!$B$6</f>
        <v>1</v>
      </c>
      <c r="Q811" s="13" t="n">
        <f aca="false">IF(AND(ISNUMBER(O811),O811-P811&gt;=Parámetros!$B$7),M811,IF(J811&lt;Parámetros!$B$13,J811,IF(K811&lt;Parámetros!$B$14,K811,IF(L811&lt;Parámetros!$B$15,L811,M811))))</f>
        <v>187</v>
      </c>
      <c r="R811" s="13" t="n">
        <f aca="false">IF(AND(ISNUMBER(O811),O811-P811&gt;=Q811),O811-P811,Q811)</f>
        <v>187</v>
      </c>
      <c r="S811" s="3" t="n">
        <f aca="false">IF(ISNUMBER(O811),R811/O811-1,"")</f>
        <v>0.527029234035604</v>
      </c>
      <c r="T811" s="13" t="n">
        <f aca="false">VLOOKUP(R811,Parámetros!$A$13:$C$16,3,TRUE())</f>
        <v>37</v>
      </c>
      <c r="U811" s="13" t="n">
        <f aca="false">IF(R811&gt;=Parámetros!$B$7,I811,0)</f>
        <v>0</v>
      </c>
      <c r="V811" s="13" t="n">
        <f aca="false">R811*(1-G811)-T811-U811</f>
        <v>123.82</v>
      </c>
      <c r="W811" s="13" t="n">
        <f aca="false">V811-F811</f>
        <v>0.139999999999986</v>
      </c>
      <c r="X811" s="2" t="s">
        <v>13691</v>
      </c>
      <c r="Y811" s="2"/>
      <c r="Z811" s="13" t="n">
        <v>173</v>
      </c>
      <c r="AA811" s="2" t="s">
        <v>13519</v>
      </c>
    </row>
    <row r="812" customFormat="false" ht="15" hidden="false" customHeight="false" outlineLevel="0" collapsed="false">
      <c r="A812" s="8" t="s">
        <v>9731</v>
      </c>
      <c r="B812" s="10" t="str">
        <f aca="false">'Layout Mercado Libre'!C812</f>
        <v>Pharmaton Complete Kids Jarabe Sabor Frutas 100 ml</v>
      </c>
      <c r="C812" s="10" t="str">
        <f aca="false">IFERROR(LEFT('Layout Mercado Libre'!E812,FIND(" &gt; ",'Layout Mercado Libre'!E812)-1),"")</f>
        <v>Salud y Equipamiento Médico</v>
      </c>
      <c r="D812" s="12" t="n">
        <v>182.75</v>
      </c>
      <c r="E812" s="13" t="n">
        <f aca="false">Parámetros!$B$5</f>
        <v>4</v>
      </c>
      <c r="F812" s="13" t="n">
        <f aca="false">D812+E812</f>
        <v>186.75</v>
      </c>
      <c r="G812" s="3" t="n">
        <f aca="false">IF(C812="",Parámetros!$B$9,IFERROR(VLOOKUP(C812,Parámetros!$A$20:$B$23,2,FALSE()),Parámetros!$B$9))</f>
        <v>0.14</v>
      </c>
      <c r="H812" s="14" t="n">
        <v>0.17</v>
      </c>
      <c r="I812" s="12" t="n">
        <v>75</v>
      </c>
      <c r="J812" s="13" t="n">
        <f aca="false">ROUNDUP((F812+Parámetros!$C$13)/(1-G812),0)</f>
        <v>247</v>
      </c>
      <c r="K812" s="13" t="n">
        <f aca="false">ROUNDUP((F812+Parámetros!$C$14)/(1-G812),0)</f>
        <v>253</v>
      </c>
      <c r="L812" s="13" t="n">
        <f aca="false">ROUNDUP((F812+Parámetros!$C$15)/(1-G812),0)</f>
        <v>261</v>
      </c>
      <c r="M812" s="13" t="n">
        <f aca="false">MAX(ROUNDUP((F812+I812)/(1-G812),0),Parámetros!$B$7)</f>
        <v>305</v>
      </c>
      <c r="N812" s="12" t="n">
        <v>377.64</v>
      </c>
      <c r="O812" s="12" t="n">
        <v>240.49</v>
      </c>
      <c r="P812" s="13" t="n">
        <f aca="false">Parámetros!$B$6</f>
        <v>1</v>
      </c>
      <c r="Q812" s="13" t="n">
        <f aca="false">IF(AND(ISNUMBER(O812),O812-P812&gt;=Parámetros!$B$7),M812,IF(J812&lt;Parámetros!$B$13,J812,IF(K812&lt;Parámetros!$B$14,K812,IF(L812&lt;Parámetros!$B$15,L812,M812))))</f>
        <v>261</v>
      </c>
      <c r="R812" s="13" t="n">
        <f aca="false">IF(AND(ISNUMBER(O812),O812-P812&gt;=Q812),O812-P812,Q812)</f>
        <v>261</v>
      </c>
      <c r="S812" s="3" t="n">
        <f aca="false">IF(ISNUMBER(O812),R812/O812-1,"")</f>
        <v>0.0852842114017214</v>
      </c>
      <c r="T812" s="13" t="n">
        <f aca="false">VLOOKUP(R812,Parámetros!$A$13:$C$16,3,TRUE())</f>
        <v>37</v>
      </c>
      <c r="U812" s="13" t="n">
        <f aca="false">IF(R812&gt;=Parámetros!$B$7,I812,0)</f>
        <v>0</v>
      </c>
      <c r="V812" s="13" t="n">
        <f aca="false">R812*(1-G812)-T812-U812</f>
        <v>187.46</v>
      </c>
      <c r="W812" s="13" t="n">
        <f aca="false">V812-F812</f>
        <v>0.710000000000008</v>
      </c>
      <c r="X812" s="2" t="s">
        <v>13608</v>
      </c>
      <c r="Y812" s="2"/>
      <c r="Z812" s="13" t="n">
        <v>215</v>
      </c>
      <c r="AA812" s="2" t="s">
        <v>13504</v>
      </c>
    </row>
    <row r="813" customFormat="false" ht="15" hidden="false" customHeight="false" outlineLevel="0" collapsed="false">
      <c r="A813" s="8" t="s">
        <v>9742</v>
      </c>
      <c r="B813" s="10" t="str">
        <f aca="false">'Layout Mercado Libre'!C813</f>
        <v>Cera Modeladora Xiomara Wax &amp; Shine Telaraña 60 g</v>
      </c>
      <c r="C813" s="10" t="str">
        <f aca="false">IFERROR(LEFT('Layout Mercado Libre'!E813,FIND(" &gt; ",'Layout Mercado Libre'!E813)-1),"")</f>
        <v>Belleza y Cuidado Personal</v>
      </c>
      <c r="D813" s="12" t="n">
        <v>34.15</v>
      </c>
      <c r="E813" s="13" t="n">
        <f aca="false">Parámetros!$B$5</f>
        <v>4</v>
      </c>
      <c r="F813" s="13" t="n">
        <f aca="false">D813+E813</f>
        <v>38.15</v>
      </c>
      <c r="G813" s="3" t="n">
        <f aca="false">IF(C813="",Parámetros!$B$9,IFERROR(VLOOKUP(C813,Parámetros!$A$20:$B$23,2,FALSE()),Parámetros!$B$9))</f>
        <v>0.14</v>
      </c>
      <c r="H813" s="14" t="n">
        <v>0.12</v>
      </c>
      <c r="I813" s="12" t="n">
        <v>75</v>
      </c>
      <c r="J813" s="13" t="n">
        <f aca="false">ROUNDUP((F813+Parámetros!$C$13)/(1-G813),0)</f>
        <v>74</v>
      </c>
      <c r="K813" s="13" t="n">
        <f aca="false">ROUNDUP((F813+Parámetros!$C$14)/(1-G813),0)</f>
        <v>80</v>
      </c>
      <c r="L813" s="13" t="n">
        <f aca="false">ROUNDUP((F813+Parámetros!$C$15)/(1-G813),0)</f>
        <v>88</v>
      </c>
      <c r="M813" s="13" t="n">
        <f aca="false">MAX(ROUNDUP((F813+I813)/(1-G813),0),Parámetros!$B$7)</f>
        <v>299</v>
      </c>
      <c r="N813" s="12" t="n">
        <v>107.5</v>
      </c>
      <c r="O813" s="12" t="n">
        <v>51</v>
      </c>
      <c r="P813" s="13" t="n">
        <f aca="false">Parámetros!$B$6</f>
        <v>1</v>
      </c>
      <c r="Q813" s="13" t="n">
        <f aca="false">IF(AND(ISNUMBER(O813),O813-P813&gt;=Parámetros!$B$7),M813,IF(J813&lt;Parámetros!$B$13,J813,IF(K813&lt;Parámetros!$B$14,K813,IF(L813&lt;Parámetros!$B$15,L813,M813))))</f>
        <v>74</v>
      </c>
      <c r="R813" s="13" t="n">
        <f aca="false">IF(AND(ISNUMBER(O813),O813-P813&gt;=Q813),O813-P813,Q813)</f>
        <v>74</v>
      </c>
      <c r="S813" s="3" t="n">
        <f aca="false">IF(ISNUMBER(O813),R813/O813-1,"")</f>
        <v>0.450980392156863</v>
      </c>
      <c r="T813" s="13" t="n">
        <f aca="false">VLOOKUP(R813,Parámetros!$A$13:$C$16,3,TRUE())</f>
        <v>25</v>
      </c>
      <c r="U813" s="13" t="n">
        <f aca="false">IF(R813&gt;=Parámetros!$B$7,I813,0)</f>
        <v>0</v>
      </c>
      <c r="V813" s="13" t="n">
        <f aca="false">R813*(1-G813)-T813-U813</f>
        <v>38.64</v>
      </c>
      <c r="W813" s="13" t="n">
        <f aca="false">V813-F813</f>
        <v>0.490000000000002</v>
      </c>
      <c r="X813" s="2" t="s">
        <v>13705</v>
      </c>
      <c r="Y813" s="2"/>
      <c r="Z813" s="13"/>
      <c r="AA813" s="2"/>
    </row>
    <row r="814" customFormat="false" ht="15" hidden="false" customHeight="false" outlineLevel="0" collapsed="false">
      <c r="A814" s="8" t="s">
        <v>9752</v>
      </c>
      <c r="B814" s="10" t="str">
        <f aca="false">'Layout Mercado Libre'!C814</f>
        <v>Pepto-Bismol Tabletas Masticables 12 Piezas</v>
      </c>
      <c r="C814" s="10" t="str">
        <f aca="false">IFERROR(LEFT('Layout Mercado Libre'!E814,FIND(" &gt; ",'Layout Mercado Libre'!E814)-1),"")</f>
        <v>Salud y Equipamiento Médico</v>
      </c>
      <c r="D814" s="12" t="n">
        <v>48.92</v>
      </c>
      <c r="E814" s="13" t="n">
        <f aca="false">Parámetros!$B$5</f>
        <v>4</v>
      </c>
      <c r="F814" s="13" t="n">
        <f aca="false">D814+E814</f>
        <v>52.92</v>
      </c>
      <c r="G814" s="3" t="n">
        <f aca="false">IF(C814="",Parámetros!$B$9,IFERROR(VLOOKUP(C814,Parámetros!$A$20:$B$23,2,FALSE()),Parámetros!$B$9))</f>
        <v>0.14</v>
      </c>
      <c r="H814" s="14" t="n">
        <v>0.15</v>
      </c>
      <c r="I814" s="12" t="n">
        <v>75</v>
      </c>
      <c r="J814" s="13" t="n">
        <f aca="false">ROUNDUP((F814+Parámetros!$C$13)/(1-G814),0)</f>
        <v>91</v>
      </c>
      <c r="K814" s="13" t="n">
        <f aca="false">ROUNDUP((F814+Parámetros!$C$14)/(1-G814),0)</f>
        <v>97</v>
      </c>
      <c r="L814" s="13" t="n">
        <f aca="false">ROUNDUP((F814+Parámetros!$C$15)/(1-G814),0)</f>
        <v>105</v>
      </c>
      <c r="M814" s="13" t="n">
        <f aca="false">MAX(ROUNDUP((F814+I814)/(1-G814),0),Parámetros!$B$7)</f>
        <v>299</v>
      </c>
      <c r="N814" s="12" t="n">
        <v>114.49</v>
      </c>
      <c r="O814" s="12" t="n">
        <v>98.01</v>
      </c>
      <c r="P814" s="13" t="n">
        <f aca="false">Parámetros!$B$6</f>
        <v>1</v>
      </c>
      <c r="Q814" s="13" t="n">
        <f aca="false">IF(AND(ISNUMBER(O814),O814-P814&gt;=Parámetros!$B$7),M814,IF(J814&lt;Parámetros!$B$13,J814,IF(K814&lt;Parámetros!$B$14,K814,IF(L814&lt;Parámetros!$B$15,L814,M814))))</f>
        <v>91</v>
      </c>
      <c r="R814" s="13" t="n">
        <f aca="false">IF(AND(ISNUMBER(O814),O814-P814&gt;=Q814),O814-P814,Q814)</f>
        <v>97.01</v>
      </c>
      <c r="S814" s="3" t="n">
        <f aca="false">IF(ISNUMBER(O814),R814/O814-1,"")</f>
        <v>-0.0102030405060708</v>
      </c>
      <c r="T814" s="13" t="n">
        <f aca="false">VLOOKUP(R814,Parámetros!$A$13:$C$16,3,TRUE())</f>
        <v>25</v>
      </c>
      <c r="U814" s="13" t="n">
        <f aca="false">IF(R814&gt;=Parámetros!$B$7,I814,0)</f>
        <v>0</v>
      </c>
      <c r="V814" s="13" t="n">
        <f aca="false">R814*(1-G814)-T814-U814</f>
        <v>58.4286</v>
      </c>
      <c r="W814" s="13" t="n">
        <f aca="false">V814-F814</f>
        <v>5.5086</v>
      </c>
      <c r="X814" s="2" t="s">
        <v>13536</v>
      </c>
      <c r="Y814" s="2"/>
      <c r="Z814" s="13" t="n">
        <v>58.96</v>
      </c>
      <c r="AA814" s="2" t="s">
        <v>13586</v>
      </c>
    </row>
    <row r="815" customFormat="false" ht="15" hidden="false" customHeight="false" outlineLevel="0" collapsed="false">
      <c r="A815" s="8" t="s">
        <v>9761</v>
      </c>
      <c r="B815" s="10" t="str">
        <f aca="false">'Layout Mercado Libre'!C815</f>
        <v>Zedesen Ceftibuteno 400 mg 10 Cápsulas</v>
      </c>
      <c r="C815" s="10" t="str">
        <f aca="false">IFERROR(LEFT('Layout Mercado Libre'!E815,FIND(" &gt; ",'Layout Mercado Libre'!E815)-1),"")</f>
        <v>Salud y Equipamiento Médico</v>
      </c>
      <c r="D815" s="12" t="n">
        <v>976</v>
      </c>
      <c r="E815" s="13" t="n">
        <f aca="false">Parámetros!$B$5</f>
        <v>4</v>
      </c>
      <c r="F815" s="13" t="n">
        <f aca="false">D815+E815</f>
        <v>980</v>
      </c>
      <c r="G815" s="3" t="n">
        <f aca="false">IF(C815="",Parámetros!$B$9,IFERROR(VLOOKUP(C815,Parámetros!$A$20:$B$23,2,FALSE()),Parámetros!$B$9))</f>
        <v>0.14</v>
      </c>
      <c r="H815" s="14" t="n">
        <v>0.14</v>
      </c>
      <c r="I815" s="12" t="n">
        <v>75</v>
      </c>
      <c r="J815" s="13" t="n">
        <f aca="false">ROUNDUP((F815+Parámetros!$C$13)/(1-G815),0)</f>
        <v>1169</v>
      </c>
      <c r="K815" s="13" t="n">
        <f aca="false">ROUNDUP((F815+Parámetros!$C$14)/(1-G815),0)</f>
        <v>1175</v>
      </c>
      <c r="L815" s="13" t="n">
        <f aca="false">ROUNDUP((F815+Parámetros!$C$15)/(1-G815),0)</f>
        <v>1183</v>
      </c>
      <c r="M815" s="13" t="n">
        <f aca="false">MAX(ROUNDUP((F815+I815)/(1-G815),0),Parámetros!$B$7)</f>
        <v>1227</v>
      </c>
      <c r="N815" s="12" t="n">
        <v>1231.07</v>
      </c>
      <c r="O815" s="12" t="n">
        <v>1294.2</v>
      </c>
      <c r="P815" s="13" t="n">
        <f aca="false">Parámetros!$B$6</f>
        <v>1</v>
      </c>
      <c r="Q815" s="13" t="n">
        <f aca="false">IF(AND(ISNUMBER(O815),O815-P815&gt;=Parámetros!$B$7),M815,IF(J815&lt;Parámetros!$B$13,J815,IF(K815&lt;Parámetros!$B$14,K815,IF(L815&lt;Parámetros!$B$15,L815,M815))))</f>
        <v>1227</v>
      </c>
      <c r="R815" s="13" t="n">
        <f aca="false">IF(AND(ISNUMBER(O815),O815-P815&gt;=Q815),O815-P815,Q815)</f>
        <v>1293.2</v>
      </c>
      <c r="S815" s="3" t="n">
        <f aca="false">IF(ISNUMBER(O815),R815/O815-1,"")</f>
        <v>-0.000772678102302526</v>
      </c>
      <c r="T815" s="13" t="n">
        <f aca="false">VLOOKUP(R815,Parámetros!$A$13:$C$16,3,TRUE())</f>
        <v>0</v>
      </c>
      <c r="U815" s="13" t="n">
        <f aca="false">IF(R815&gt;=Parámetros!$B$7,I815,0)</f>
        <v>75</v>
      </c>
      <c r="V815" s="13" t="n">
        <f aca="false">R815*(1-G815)-T815-U815</f>
        <v>1037.152</v>
      </c>
      <c r="W815" s="13" t="n">
        <f aca="false">V815-F815</f>
        <v>57.152</v>
      </c>
      <c r="X815" s="2" t="s">
        <v>13702</v>
      </c>
      <c r="Y815" s="2"/>
      <c r="Z815" s="13" t="n">
        <v>1027</v>
      </c>
      <c r="AA815" s="2" t="s">
        <v>13523</v>
      </c>
    </row>
    <row r="816" customFormat="false" ht="15" hidden="false" customHeight="false" outlineLevel="0" collapsed="false">
      <c r="A816" s="8" t="s">
        <v>9772</v>
      </c>
      <c r="B816" s="10" t="str">
        <f aca="false">'Layout Mercado Libre'!C816</f>
        <v>Desodorante Axe Ice Chill Aerosol 150 ml</v>
      </c>
      <c r="C816" s="10" t="str">
        <f aca="false">IFERROR(LEFT('Layout Mercado Libre'!E816,FIND(" &gt; ",'Layout Mercado Libre'!E816)-1),"")</f>
        <v>Belleza y Cuidado Personal</v>
      </c>
      <c r="D816" s="12" t="n">
        <v>39.51</v>
      </c>
      <c r="E816" s="13" t="n">
        <f aca="false">Parámetros!$B$5</f>
        <v>4</v>
      </c>
      <c r="F816" s="13" t="n">
        <f aca="false">D816+E816</f>
        <v>43.51</v>
      </c>
      <c r="G816" s="3" t="n">
        <f aca="false">IF(C816="",Parámetros!$B$9,IFERROR(VLOOKUP(C816,Parámetros!$A$20:$B$23,2,FALSE()),Parámetros!$B$9))</f>
        <v>0.14</v>
      </c>
      <c r="H816" s="14" t="n">
        <v>0.23</v>
      </c>
      <c r="I816" s="12" t="n">
        <v>75</v>
      </c>
      <c r="J816" s="13" t="n">
        <f aca="false">ROUNDUP((F816+Parámetros!$C$13)/(1-G816),0)</f>
        <v>80</v>
      </c>
      <c r="K816" s="13" t="n">
        <f aca="false">ROUNDUP((F816+Parámetros!$C$14)/(1-G816),0)</f>
        <v>86</v>
      </c>
      <c r="L816" s="13" t="n">
        <f aca="false">ROUNDUP((F816+Parámetros!$C$15)/(1-G816),0)</f>
        <v>94</v>
      </c>
      <c r="M816" s="13" t="n">
        <f aca="false">MAX(ROUNDUP((F816+I816)/(1-G816),0),Parámetros!$B$7)</f>
        <v>299</v>
      </c>
      <c r="N816" s="12" t="n">
        <v>212.01</v>
      </c>
      <c r="O816" s="12" t="n">
        <v>212.01</v>
      </c>
      <c r="P816" s="13" t="n">
        <f aca="false">Parámetros!$B$6</f>
        <v>1</v>
      </c>
      <c r="Q816" s="13" t="n">
        <f aca="false">IF(AND(ISNUMBER(O816),O816-P816&gt;=Parámetros!$B$7),M816,IF(J816&lt;Parámetros!$B$13,J816,IF(K816&lt;Parámetros!$B$14,K816,IF(L816&lt;Parámetros!$B$15,L816,M816))))</f>
        <v>80</v>
      </c>
      <c r="R816" s="13" t="n">
        <f aca="false">IF(AND(ISNUMBER(O816),O816-P816&gt;=Q816),O816-P816,Q816)</f>
        <v>211.01</v>
      </c>
      <c r="S816" s="3" t="n">
        <f aca="false">IF(ISNUMBER(O816),R816/O816-1,"")</f>
        <v>-0.00471675864346022</v>
      </c>
      <c r="T816" s="13" t="n">
        <f aca="false">VLOOKUP(R816,Parámetros!$A$13:$C$16,3,TRUE())</f>
        <v>37</v>
      </c>
      <c r="U816" s="13" t="n">
        <f aca="false">IF(R816&gt;=Parámetros!$B$7,I816,0)</f>
        <v>0</v>
      </c>
      <c r="V816" s="13" t="n">
        <f aca="false">R816*(1-G816)-T816-U816</f>
        <v>144.4686</v>
      </c>
      <c r="W816" s="13" t="n">
        <f aca="false">V816-F816</f>
        <v>100.9586</v>
      </c>
      <c r="X816" s="2" t="s">
        <v>13625</v>
      </c>
      <c r="Y816" s="2"/>
      <c r="Z816" s="13" t="n">
        <v>83.5</v>
      </c>
      <c r="AA816" s="2" t="s">
        <v>13586</v>
      </c>
    </row>
    <row r="817" customFormat="false" ht="15" hidden="false" customHeight="false" outlineLevel="0" collapsed="false">
      <c r="A817" s="8" t="s">
        <v>9782</v>
      </c>
      <c r="B817" s="10" t="str">
        <f aca="false">'Layout Mercado Libre'!C817</f>
        <v>Hilo Dental Oral-B Essential Floss Encerado 50 m</v>
      </c>
      <c r="C817" s="10" t="str">
        <f aca="false">IFERROR(LEFT('Layout Mercado Libre'!E817,FIND(" &gt; ",'Layout Mercado Libre'!E817)-1),"")</f>
        <v>Belleza y Cuidado Personal</v>
      </c>
      <c r="D817" s="12" t="n">
        <v>59.76</v>
      </c>
      <c r="E817" s="13" t="n">
        <f aca="false">Parámetros!$B$5</f>
        <v>4</v>
      </c>
      <c r="F817" s="13" t="n">
        <f aca="false">D817+E817</f>
        <v>63.76</v>
      </c>
      <c r="G817" s="3" t="n">
        <f aca="false">IF(C817="",Parámetros!$B$9,IFERROR(VLOOKUP(C817,Parámetros!$A$20:$B$23,2,FALSE()),Parámetros!$B$9))</f>
        <v>0.14</v>
      </c>
      <c r="H817" s="14" t="n">
        <v>0.08</v>
      </c>
      <c r="I817" s="12" t="n">
        <v>75</v>
      </c>
      <c r="J817" s="13" t="n">
        <f aca="false">ROUNDUP((F817+Parámetros!$C$13)/(1-G817),0)</f>
        <v>104</v>
      </c>
      <c r="K817" s="13" t="n">
        <f aca="false">ROUNDUP((F817+Parámetros!$C$14)/(1-G817),0)</f>
        <v>110</v>
      </c>
      <c r="L817" s="13" t="n">
        <f aca="false">ROUNDUP((F817+Parámetros!$C$15)/(1-G817),0)</f>
        <v>118</v>
      </c>
      <c r="M817" s="13" t="n">
        <f aca="false">MAX(ROUNDUP((F817+I817)/(1-G817),0),Parámetros!$B$7)</f>
        <v>299</v>
      </c>
      <c r="N817" s="12" t="n">
        <v>179.48</v>
      </c>
      <c r="O817" s="12" t="n">
        <v>89.81</v>
      </c>
      <c r="P817" s="13" t="n">
        <f aca="false">Parámetros!$B$6</f>
        <v>1</v>
      </c>
      <c r="Q817" s="13" t="n">
        <f aca="false">IF(AND(ISNUMBER(O817),O817-P817&gt;=Parámetros!$B$7),M817,IF(J817&lt;Parámetros!$B$13,J817,IF(K817&lt;Parámetros!$B$14,K817,IF(L817&lt;Parámetros!$B$15,L817,M817))))</f>
        <v>110</v>
      </c>
      <c r="R817" s="13" t="n">
        <f aca="false">IF(AND(ISNUMBER(O817),O817-P817&gt;=Q817),O817-P817,Q817)</f>
        <v>110</v>
      </c>
      <c r="S817" s="3" t="n">
        <f aca="false">IF(ISNUMBER(O817),R817/O817-1,"")</f>
        <v>0.224807927847678</v>
      </c>
      <c r="T817" s="13" t="n">
        <f aca="false">VLOOKUP(R817,Parámetros!$A$13:$C$16,3,TRUE())</f>
        <v>30</v>
      </c>
      <c r="U817" s="13" t="n">
        <f aca="false">IF(R817&gt;=Parámetros!$B$7,I817,0)</f>
        <v>0</v>
      </c>
      <c r="V817" s="13" t="n">
        <f aca="false">R817*(1-G817)-T817-U817</f>
        <v>64.6</v>
      </c>
      <c r="W817" s="13" t="n">
        <f aca="false">V817-F817</f>
        <v>0.839999999999996</v>
      </c>
      <c r="X817" s="2" t="s">
        <v>13677</v>
      </c>
      <c r="Y817" s="2"/>
      <c r="Z817" s="13" t="n">
        <v>95</v>
      </c>
      <c r="AA817" s="2" t="s">
        <v>13526</v>
      </c>
    </row>
    <row r="818" customFormat="false" ht="15" hidden="false" customHeight="false" outlineLevel="0" collapsed="false">
      <c r="A818" s="8" t="s">
        <v>9794</v>
      </c>
      <c r="B818" s="10" t="str">
        <f aca="false">'Layout Mercado Libre'!C818</f>
        <v>Koptin Azitromicina 900 mg Suspensión 22.5 ml</v>
      </c>
      <c r="C818" s="10" t="str">
        <f aca="false">IFERROR(LEFT('Layout Mercado Libre'!E818,FIND(" &gt; ",'Layout Mercado Libre'!E818)-1),"")</f>
        <v>Salud y Equipamiento Médico</v>
      </c>
      <c r="D818" s="12" t="n">
        <v>297.94</v>
      </c>
      <c r="E818" s="13" t="n">
        <f aca="false">Parámetros!$B$5</f>
        <v>4</v>
      </c>
      <c r="F818" s="13" t="n">
        <f aca="false">D818+E818</f>
        <v>301.94</v>
      </c>
      <c r="G818" s="3" t="n">
        <f aca="false">IF(C818="",Parámetros!$B$9,IFERROR(VLOOKUP(C818,Parámetros!$A$20:$B$23,2,FALSE()),Parámetros!$B$9))</f>
        <v>0.14</v>
      </c>
      <c r="H818" s="14" t="n">
        <v>0.08</v>
      </c>
      <c r="I818" s="12" t="n">
        <v>75</v>
      </c>
      <c r="J818" s="13" t="n">
        <f aca="false">ROUNDUP((F818+Parámetros!$C$13)/(1-G818),0)</f>
        <v>381</v>
      </c>
      <c r="K818" s="13" t="n">
        <f aca="false">ROUNDUP((F818+Parámetros!$C$14)/(1-G818),0)</f>
        <v>386</v>
      </c>
      <c r="L818" s="13" t="n">
        <f aca="false">ROUNDUP((F818+Parámetros!$C$15)/(1-G818),0)</f>
        <v>395</v>
      </c>
      <c r="M818" s="13" t="n">
        <f aca="false">MAX(ROUNDUP((F818+I818)/(1-G818),0),Parámetros!$B$7)</f>
        <v>439</v>
      </c>
      <c r="N818" s="12" t="n">
        <v>557.48</v>
      </c>
      <c r="O818" s="12" t="n">
        <v>549</v>
      </c>
      <c r="P818" s="13" t="n">
        <f aca="false">Parámetros!$B$6</f>
        <v>1</v>
      </c>
      <c r="Q818" s="13" t="n">
        <f aca="false">IF(AND(ISNUMBER(O818),O818-P818&gt;=Parámetros!$B$7),M818,IF(J818&lt;Parámetros!$B$13,J818,IF(K818&lt;Parámetros!$B$14,K818,IF(L818&lt;Parámetros!$B$15,L818,M818))))</f>
        <v>439</v>
      </c>
      <c r="R818" s="13" t="n">
        <f aca="false">IF(AND(ISNUMBER(O818),O818-P818&gt;=Q818),O818-P818,Q818)</f>
        <v>548</v>
      </c>
      <c r="S818" s="3" t="n">
        <f aca="false">IF(ISNUMBER(O818),R818/O818-1,"")</f>
        <v>-0.00182149362477235</v>
      </c>
      <c r="T818" s="13" t="n">
        <f aca="false">VLOOKUP(R818,Parámetros!$A$13:$C$16,3,TRUE())</f>
        <v>0</v>
      </c>
      <c r="U818" s="13" t="n">
        <f aca="false">IF(R818&gt;=Parámetros!$B$7,I818,0)</f>
        <v>75</v>
      </c>
      <c r="V818" s="13" t="n">
        <f aca="false">R818*(1-G818)-T818-U818</f>
        <v>396.28</v>
      </c>
      <c r="W818" s="13" t="n">
        <f aca="false">V818-F818</f>
        <v>94.34</v>
      </c>
      <c r="X818" s="2" t="s">
        <v>13771</v>
      </c>
      <c r="Y818" s="2"/>
      <c r="Z818" s="13" t="n">
        <v>374.5</v>
      </c>
      <c r="AA818" s="2" t="s">
        <v>13523</v>
      </c>
    </row>
    <row r="819" customFormat="false" ht="15" hidden="false" customHeight="false" outlineLevel="0" collapsed="false">
      <c r="A819" s="8" t="s">
        <v>9805</v>
      </c>
      <c r="B819" s="10" t="str">
        <f aca="false">'Layout Mercado Libre'!C819</f>
        <v>Oxímetro de Pulso para Dedo Homecare InhalaCare INH01</v>
      </c>
      <c r="C819" s="10" t="str">
        <f aca="false">IFERROR(LEFT('Layout Mercado Libre'!E819,FIND(" &gt; ",'Layout Mercado Libre'!E819)-1),"")</f>
        <v>Salud y Equipamiento Médico</v>
      </c>
      <c r="D819" s="12" t="n">
        <v>200</v>
      </c>
      <c r="E819" s="13" t="n">
        <f aca="false">Parámetros!$B$5</f>
        <v>4</v>
      </c>
      <c r="F819" s="13" t="n">
        <f aca="false">D819+E819</f>
        <v>204</v>
      </c>
      <c r="G819" s="3" t="n">
        <f aca="false">IF(C819="",Parámetros!$B$9,IFERROR(VLOOKUP(C819,Parámetros!$A$20:$B$23,2,FALSE()),Parámetros!$B$9))</f>
        <v>0.14</v>
      </c>
      <c r="H819" s="14" t="n">
        <v>0.5</v>
      </c>
      <c r="I819" s="12" t="n">
        <v>75</v>
      </c>
      <c r="J819" s="13" t="n">
        <f aca="false">ROUNDUP((F819+Parámetros!$C$13)/(1-G819),0)</f>
        <v>267</v>
      </c>
      <c r="K819" s="13" t="n">
        <f aca="false">ROUNDUP((F819+Parámetros!$C$14)/(1-G819),0)</f>
        <v>273</v>
      </c>
      <c r="L819" s="13" t="n">
        <f aca="false">ROUNDUP((F819+Parámetros!$C$15)/(1-G819),0)</f>
        <v>281</v>
      </c>
      <c r="M819" s="13" t="n">
        <f aca="false">MAX(ROUNDUP((F819+I819)/(1-G819),0),Parámetros!$B$7)</f>
        <v>325</v>
      </c>
      <c r="N819" s="12" t="n">
        <v>324</v>
      </c>
      <c r="O819" s="12" t="n">
        <v>278</v>
      </c>
      <c r="P819" s="13" t="n">
        <f aca="false">Parámetros!$B$6</f>
        <v>1</v>
      </c>
      <c r="Q819" s="13" t="n">
        <f aca="false">IF(AND(ISNUMBER(O819),O819-P819&gt;=Parámetros!$B$7),M819,IF(J819&lt;Parámetros!$B$13,J819,IF(K819&lt;Parámetros!$B$14,K819,IF(L819&lt;Parámetros!$B$15,L819,M819))))</f>
        <v>281</v>
      </c>
      <c r="R819" s="13" t="n">
        <f aca="false">IF(AND(ISNUMBER(O819),O819-P819&gt;=Q819),O819-P819,Q819)</f>
        <v>281</v>
      </c>
      <c r="S819" s="3" t="n">
        <f aca="false">IF(ISNUMBER(O819),R819/O819-1,"")</f>
        <v>0.0107913669064748</v>
      </c>
      <c r="T819" s="13" t="n">
        <f aca="false">VLOOKUP(R819,Parámetros!$A$13:$C$16,3,TRUE())</f>
        <v>37</v>
      </c>
      <c r="U819" s="13" t="n">
        <f aca="false">IF(R819&gt;=Parámetros!$B$7,I819,0)</f>
        <v>0</v>
      </c>
      <c r="V819" s="13" t="n">
        <f aca="false">R819*(1-G819)-T819-U819</f>
        <v>204.66</v>
      </c>
      <c r="W819" s="13" t="n">
        <f aca="false">V819-F819</f>
        <v>0.659999999999997</v>
      </c>
      <c r="X819" s="2" t="s">
        <v>13577</v>
      </c>
      <c r="Y819" s="2"/>
      <c r="Z819" s="13"/>
      <c r="AA819" s="2"/>
    </row>
    <row r="820" customFormat="false" ht="15" hidden="false" customHeight="false" outlineLevel="0" collapsed="false">
      <c r="A820" s="8" t="s">
        <v>9818</v>
      </c>
      <c r="B820" s="10" t="str">
        <f aca="false">'Layout Mercado Libre'!C820</f>
        <v>Pilas Alcalinas Duracell AA Tira con 6 Piezas</v>
      </c>
      <c r="C820" s="10" t="str">
        <f aca="false">IFERROR(LEFT('Layout Mercado Libre'!E820,FIND(" &gt; ",'Layout Mercado Libre'!E820)-1),"")</f>
        <v>Electrónica, Audio y Video</v>
      </c>
      <c r="D820" s="12" t="n">
        <v>97.49</v>
      </c>
      <c r="E820" s="13" t="n">
        <f aca="false">Parámetros!$B$5</f>
        <v>4</v>
      </c>
      <c r="F820" s="13" t="n">
        <f aca="false">D820+E820</f>
        <v>101.49</v>
      </c>
      <c r="G820" s="3" t="n">
        <f aca="false">IF(C820="",Parámetros!$B$9,IFERROR(VLOOKUP(C820,Parámetros!$A$20:$B$23,2,FALSE()),Parámetros!$B$9))</f>
        <v>0.16</v>
      </c>
      <c r="H820" s="14" t="n">
        <v>0.19</v>
      </c>
      <c r="I820" s="12" t="n">
        <v>75</v>
      </c>
      <c r="J820" s="13" t="n">
        <f aca="false">ROUNDUP((F820+Parámetros!$C$13)/(1-G820),0)</f>
        <v>151</v>
      </c>
      <c r="K820" s="13" t="n">
        <f aca="false">ROUNDUP((F820+Parámetros!$C$14)/(1-G820),0)</f>
        <v>157</v>
      </c>
      <c r="L820" s="13" t="n">
        <f aca="false">ROUNDUP((F820+Parámetros!$C$15)/(1-G820),0)</f>
        <v>165</v>
      </c>
      <c r="M820" s="13" t="n">
        <f aca="false">MAX(ROUNDUP((F820+I820)/(1-G820),0),Parámetros!$B$7)</f>
        <v>299</v>
      </c>
      <c r="N820" s="12" t="n">
        <v>207.33</v>
      </c>
      <c r="O820" s="12" t="n">
        <v>252</v>
      </c>
      <c r="P820" s="13" t="n">
        <f aca="false">Parámetros!$B$6</f>
        <v>1</v>
      </c>
      <c r="Q820" s="13" t="n">
        <f aca="false">IF(AND(ISNUMBER(O820),O820-P820&gt;=Parámetros!$B$7),M820,IF(J820&lt;Parámetros!$B$13,J820,IF(K820&lt;Parámetros!$B$14,K820,IF(L820&lt;Parámetros!$B$15,L820,M820))))</f>
        <v>165</v>
      </c>
      <c r="R820" s="13" t="n">
        <f aca="false">IF(AND(ISNUMBER(O820),O820-P820&gt;=Q820),O820-P820,Q820)</f>
        <v>251</v>
      </c>
      <c r="S820" s="3" t="n">
        <f aca="false">IF(ISNUMBER(O820),R820/O820-1,"")</f>
        <v>-0.00396825396825395</v>
      </c>
      <c r="T820" s="13" t="n">
        <f aca="false">VLOOKUP(R820,Parámetros!$A$13:$C$16,3,TRUE())</f>
        <v>37</v>
      </c>
      <c r="U820" s="13" t="n">
        <f aca="false">IF(R820&gt;=Parámetros!$B$7,I820,0)</f>
        <v>0</v>
      </c>
      <c r="V820" s="13" t="n">
        <f aca="false">R820*(1-G820)-T820-U820</f>
        <v>173.84</v>
      </c>
      <c r="W820" s="13" t="n">
        <f aca="false">V820-F820</f>
        <v>72.35</v>
      </c>
      <c r="X820" s="2" t="s">
        <v>13655</v>
      </c>
      <c r="Y820" s="2"/>
      <c r="Z820" s="13"/>
      <c r="AA820" s="2"/>
    </row>
    <row r="821" customFormat="false" ht="15" hidden="false" customHeight="false" outlineLevel="0" collapsed="false">
      <c r="A821" s="8" t="s">
        <v>9826</v>
      </c>
      <c r="B821" s="10" t="str">
        <f aca="false">'Layout Mercado Libre'!C821</f>
        <v>Maviglin Metformina Glibenclamida 500/5 mg 60 Tabletas</v>
      </c>
      <c r="C821" s="10" t="str">
        <f aca="false">IFERROR(LEFT('Layout Mercado Libre'!E821,FIND(" &gt; ",'Layout Mercado Libre'!E821)-1),"")</f>
        <v>Salud y Equipamiento Médico</v>
      </c>
      <c r="D821" s="12" t="n">
        <v>70.35</v>
      </c>
      <c r="E821" s="13" t="n">
        <f aca="false">Parámetros!$B$5</f>
        <v>4</v>
      </c>
      <c r="F821" s="13" t="n">
        <f aca="false">D821+E821</f>
        <v>74.35</v>
      </c>
      <c r="G821" s="3" t="n">
        <f aca="false">IF(C821="",Parámetros!$B$9,IFERROR(VLOOKUP(C821,Parámetros!$A$20:$B$23,2,FALSE()),Parámetros!$B$9))</f>
        <v>0.14</v>
      </c>
      <c r="H821" s="14" t="n">
        <v>0.26</v>
      </c>
      <c r="I821" s="12" t="n">
        <v>75</v>
      </c>
      <c r="J821" s="13" t="n">
        <f aca="false">ROUNDUP((F821+Parámetros!$C$13)/(1-G821),0)</f>
        <v>116</v>
      </c>
      <c r="K821" s="13" t="n">
        <f aca="false">ROUNDUP((F821+Parámetros!$C$14)/(1-G821),0)</f>
        <v>122</v>
      </c>
      <c r="L821" s="13" t="n">
        <f aca="false">ROUNDUP((F821+Parámetros!$C$15)/(1-G821),0)</f>
        <v>130</v>
      </c>
      <c r="M821" s="13" t="n">
        <f aca="false">MAX(ROUNDUP((F821+I821)/(1-G821),0),Parámetros!$B$7)</f>
        <v>299</v>
      </c>
      <c r="N821" s="12" t="n">
        <v>144.15</v>
      </c>
      <c r="O821" s="12" t="n">
        <v>120</v>
      </c>
      <c r="P821" s="13" t="n">
        <f aca="false">Parámetros!$B$6</f>
        <v>1</v>
      </c>
      <c r="Q821" s="13" t="n">
        <f aca="false">IF(AND(ISNUMBER(O821),O821-P821&gt;=Parámetros!$B$7),M821,IF(J821&lt;Parámetros!$B$13,J821,IF(K821&lt;Parámetros!$B$14,K821,IF(L821&lt;Parámetros!$B$15,L821,M821))))</f>
        <v>122</v>
      </c>
      <c r="R821" s="13" t="n">
        <f aca="false">IF(AND(ISNUMBER(O821),O821-P821&gt;=Q821),O821-P821,Q821)</f>
        <v>122</v>
      </c>
      <c r="S821" s="3" t="n">
        <f aca="false">IF(ISNUMBER(O821),R821/O821-1,"")</f>
        <v>0.0166666666666666</v>
      </c>
      <c r="T821" s="13" t="n">
        <f aca="false">VLOOKUP(R821,Parámetros!$A$13:$C$16,3,TRUE())</f>
        <v>30</v>
      </c>
      <c r="U821" s="13" t="n">
        <f aca="false">IF(R821&gt;=Parámetros!$B$7,I821,0)</f>
        <v>0</v>
      </c>
      <c r="V821" s="13" t="n">
        <f aca="false">R821*(1-G821)-T821-U821</f>
        <v>74.92</v>
      </c>
      <c r="W821" s="13" t="n">
        <f aca="false">V821-F821</f>
        <v>0.570000000000007</v>
      </c>
      <c r="X821" s="2" t="s">
        <v>13534</v>
      </c>
      <c r="Y821" s="2"/>
      <c r="Z821" s="13"/>
      <c r="AA821" s="2"/>
    </row>
    <row r="822" customFormat="false" ht="15" hidden="false" customHeight="false" outlineLevel="0" collapsed="false">
      <c r="A822" s="8" t="s">
        <v>9837</v>
      </c>
      <c r="B822" s="10" t="str">
        <f aca="false">'Layout Mercado Libre'!C822</f>
        <v>Tafirol Flex 300 mg/250 mg 30 Tabletas</v>
      </c>
      <c r="C822" s="10" t="str">
        <f aca="false">IFERROR(LEFT('Layout Mercado Libre'!E822,FIND(" &gt; ",'Layout Mercado Libre'!E822)-1),"")</f>
        <v>Salud y Equipamiento Médico</v>
      </c>
      <c r="D822" s="12" t="n">
        <v>620.03</v>
      </c>
      <c r="E822" s="13" t="n">
        <f aca="false">Parámetros!$B$5</f>
        <v>4</v>
      </c>
      <c r="F822" s="13" t="n">
        <f aca="false">D822+E822</f>
        <v>624.03</v>
      </c>
      <c r="G822" s="3" t="n">
        <f aca="false">IF(C822="",Parámetros!$B$9,IFERROR(VLOOKUP(C822,Parámetros!$A$20:$B$23,2,FALSE()),Parámetros!$B$9))</f>
        <v>0.14</v>
      </c>
      <c r="H822" s="14" t="n">
        <v>0.19</v>
      </c>
      <c r="I822" s="12" t="n">
        <v>75</v>
      </c>
      <c r="J822" s="13" t="n">
        <f aca="false">ROUNDUP((F822+Parámetros!$C$13)/(1-G822),0)</f>
        <v>755</v>
      </c>
      <c r="K822" s="13" t="n">
        <f aca="false">ROUNDUP((F822+Parámetros!$C$14)/(1-G822),0)</f>
        <v>761</v>
      </c>
      <c r="L822" s="13" t="n">
        <f aca="false">ROUNDUP((F822+Parámetros!$C$15)/(1-G822),0)</f>
        <v>769</v>
      </c>
      <c r="M822" s="13" t="n">
        <f aca="false">MAX(ROUNDUP((F822+I822)/(1-G822),0),Parámetros!$B$7)</f>
        <v>813</v>
      </c>
      <c r="N822" s="12" t="n">
        <v>1171.08</v>
      </c>
      <c r="O822" s="12" t="n">
        <v>1181.41</v>
      </c>
      <c r="P822" s="13" t="n">
        <f aca="false">Parámetros!$B$6</f>
        <v>1</v>
      </c>
      <c r="Q822" s="13" t="n">
        <f aca="false">IF(AND(ISNUMBER(O822),O822-P822&gt;=Parámetros!$B$7),M822,IF(J822&lt;Parámetros!$B$13,J822,IF(K822&lt;Parámetros!$B$14,K822,IF(L822&lt;Parámetros!$B$15,L822,M822))))</f>
        <v>813</v>
      </c>
      <c r="R822" s="13" t="n">
        <f aca="false">IF(AND(ISNUMBER(O822),O822-P822&gt;=Q822),O822-P822,Q822)</f>
        <v>1180.41</v>
      </c>
      <c r="S822" s="3" t="n">
        <f aca="false">IF(ISNUMBER(O822),R822/O822-1,"")</f>
        <v>-0.000846446195647554</v>
      </c>
      <c r="T822" s="13" t="n">
        <f aca="false">VLOOKUP(R822,Parámetros!$A$13:$C$16,3,TRUE())</f>
        <v>0</v>
      </c>
      <c r="U822" s="13" t="n">
        <f aca="false">IF(R822&gt;=Parámetros!$B$7,I822,0)</f>
        <v>75</v>
      </c>
      <c r="V822" s="13" t="n">
        <f aca="false">R822*(1-G822)-T822-U822</f>
        <v>940.1526</v>
      </c>
      <c r="W822" s="13" t="n">
        <f aca="false">V822-F822</f>
        <v>316.1226</v>
      </c>
      <c r="X822" s="2" t="s">
        <v>13501</v>
      </c>
      <c r="Y822" s="2"/>
      <c r="Z822" s="13" t="n">
        <v>886.82</v>
      </c>
      <c r="AA822" s="2" t="s">
        <v>13497</v>
      </c>
    </row>
    <row r="823" customFormat="false" ht="15" hidden="false" customHeight="false" outlineLevel="0" collapsed="false">
      <c r="A823" s="8" t="s">
        <v>9848</v>
      </c>
      <c r="B823" s="10" t="str">
        <f aca="false">'Layout Mercado Libre'!C823</f>
        <v>Crema Facial Vitacilina Aclaradora Día y Noche 100 g</v>
      </c>
      <c r="C823" s="10" t="str">
        <f aca="false">IFERROR(LEFT('Layout Mercado Libre'!E823,FIND(" &gt; ",'Layout Mercado Libre'!E823)-1),"")</f>
        <v>Belleza y Cuidado Personal</v>
      </c>
      <c r="D823" s="12" t="n">
        <v>65.5</v>
      </c>
      <c r="E823" s="13" t="n">
        <f aca="false">Parámetros!$B$5</f>
        <v>4</v>
      </c>
      <c r="F823" s="13" t="n">
        <f aca="false">D823+E823</f>
        <v>69.5</v>
      </c>
      <c r="G823" s="3" t="n">
        <f aca="false">IF(C823="",Parámetros!$B$9,IFERROR(VLOOKUP(C823,Parámetros!$A$20:$B$23,2,FALSE()),Parámetros!$B$9))</f>
        <v>0.14</v>
      </c>
      <c r="H823" s="14" t="n">
        <v>0.16</v>
      </c>
      <c r="I823" s="12" t="n">
        <v>75</v>
      </c>
      <c r="J823" s="13" t="n">
        <f aca="false">ROUNDUP((F823+Parámetros!$C$13)/(1-G823),0)</f>
        <v>110</v>
      </c>
      <c r="K823" s="13" t="n">
        <f aca="false">ROUNDUP((F823+Parámetros!$C$14)/(1-G823),0)</f>
        <v>116</v>
      </c>
      <c r="L823" s="13" t="n">
        <f aca="false">ROUNDUP((F823+Parámetros!$C$15)/(1-G823),0)</f>
        <v>124</v>
      </c>
      <c r="M823" s="13" t="n">
        <f aca="false">MAX(ROUNDUP((F823+I823)/(1-G823),0),Parámetros!$B$7)</f>
        <v>299</v>
      </c>
      <c r="N823" s="12" t="n">
        <v>214.91</v>
      </c>
      <c r="O823" s="12" t="n">
        <v>98</v>
      </c>
      <c r="P823" s="13" t="n">
        <f aca="false">Parámetros!$B$6</f>
        <v>1</v>
      </c>
      <c r="Q823" s="13" t="n">
        <f aca="false">IF(AND(ISNUMBER(O823),O823-P823&gt;=Parámetros!$B$7),M823,IF(J823&lt;Parámetros!$B$13,J823,IF(K823&lt;Parámetros!$B$14,K823,IF(L823&lt;Parámetros!$B$15,L823,M823))))</f>
        <v>116</v>
      </c>
      <c r="R823" s="13" t="n">
        <f aca="false">IF(AND(ISNUMBER(O823),O823-P823&gt;=Q823),O823-P823,Q823)</f>
        <v>116</v>
      </c>
      <c r="S823" s="3" t="n">
        <f aca="false">IF(ISNUMBER(O823),R823/O823-1,"")</f>
        <v>0.183673469387755</v>
      </c>
      <c r="T823" s="13" t="n">
        <f aca="false">VLOOKUP(R823,Parámetros!$A$13:$C$16,3,TRUE())</f>
        <v>30</v>
      </c>
      <c r="U823" s="13" t="n">
        <f aca="false">IF(R823&gt;=Parámetros!$B$7,I823,0)</f>
        <v>0</v>
      </c>
      <c r="V823" s="13" t="n">
        <f aca="false">R823*(1-G823)-T823-U823</f>
        <v>69.76</v>
      </c>
      <c r="W823" s="13" t="n">
        <f aca="false">V823-F823</f>
        <v>0.260000000000005</v>
      </c>
      <c r="X823" s="2" t="s">
        <v>13550</v>
      </c>
      <c r="Y823" s="2"/>
      <c r="Z823" s="13" t="n">
        <v>83</v>
      </c>
      <c r="AA823" s="2" t="s">
        <v>13500</v>
      </c>
    </row>
    <row r="824" customFormat="false" ht="15" hidden="false" customHeight="false" outlineLevel="0" collapsed="false">
      <c r="A824" s="8" t="s">
        <v>9860</v>
      </c>
      <c r="B824" s="10" t="str">
        <f aca="false">'Layout Mercado Libre'!C824</f>
        <v>Dolo-Neurobión Retard Diclofenaco y Complejo B 10 Tabletas</v>
      </c>
      <c r="C824" s="10" t="str">
        <f aca="false">IFERROR(LEFT('Layout Mercado Libre'!E824,FIND(" &gt; ",'Layout Mercado Libre'!E824)-1),"")</f>
        <v>Salud y Equipamiento Médico</v>
      </c>
      <c r="D824" s="12" t="n">
        <v>237</v>
      </c>
      <c r="E824" s="13" t="n">
        <f aca="false">Parámetros!$B$5</f>
        <v>4</v>
      </c>
      <c r="F824" s="13" t="n">
        <f aca="false">D824+E824</f>
        <v>241</v>
      </c>
      <c r="G824" s="3" t="n">
        <f aca="false">IF(C824="",Parámetros!$B$9,IFERROR(VLOOKUP(C824,Parámetros!$A$20:$B$23,2,FALSE()),Parámetros!$B$9))</f>
        <v>0.14</v>
      </c>
      <c r="H824" s="14" t="n">
        <v>0.14</v>
      </c>
      <c r="I824" s="12" t="n">
        <v>75</v>
      </c>
      <c r="J824" s="13" t="n">
        <f aca="false">ROUNDUP((F824+Parámetros!$C$13)/(1-G824),0)</f>
        <v>310</v>
      </c>
      <c r="K824" s="13" t="n">
        <f aca="false">ROUNDUP((F824+Parámetros!$C$14)/(1-G824),0)</f>
        <v>316</v>
      </c>
      <c r="L824" s="13" t="n">
        <f aca="false">ROUNDUP((F824+Parámetros!$C$15)/(1-G824),0)</f>
        <v>324</v>
      </c>
      <c r="M824" s="13" t="n">
        <f aca="false">MAX(ROUNDUP((F824+I824)/(1-G824),0),Parámetros!$B$7)</f>
        <v>368</v>
      </c>
      <c r="N824" s="12" t="n">
        <v>339.3</v>
      </c>
      <c r="O824" s="12" t="n">
        <v>339.3</v>
      </c>
      <c r="P824" s="13" t="n">
        <f aca="false">Parámetros!$B$6</f>
        <v>1</v>
      </c>
      <c r="Q824" s="13" t="n">
        <f aca="false">IF(AND(ISNUMBER(O824),O824-P824&gt;=Parámetros!$B$7),M824,IF(J824&lt;Parámetros!$B$13,J824,IF(K824&lt;Parámetros!$B$14,K824,IF(L824&lt;Parámetros!$B$15,L824,M824))))</f>
        <v>368</v>
      </c>
      <c r="R824" s="13" t="n">
        <f aca="false">IF(AND(ISNUMBER(O824),O824-P824&gt;=Q824),O824-P824,Q824)</f>
        <v>368</v>
      </c>
      <c r="S824" s="3" t="n">
        <f aca="false">IF(ISNUMBER(O824),R824/O824-1,"")</f>
        <v>0.0845859121721191</v>
      </c>
      <c r="T824" s="13" t="n">
        <f aca="false">VLOOKUP(R824,Parámetros!$A$13:$C$16,3,TRUE())</f>
        <v>0</v>
      </c>
      <c r="U824" s="13" t="n">
        <f aca="false">IF(R824&gt;=Parámetros!$B$7,I824,0)</f>
        <v>75</v>
      </c>
      <c r="V824" s="13" t="n">
        <f aca="false">R824*(1-G824)-T824-U824</f>
        <v>241.48</v>
      </c>
      <c r="W824" s="13" t="n">
        <f aca="false">V824-F824</f>
        <v>0.480000000000018</v>
      </c>
      <c r="X824" s="2" t="s">
        <v>13533</v>
      </c>
      <c r="Y824" s="2"/>
      <c r="Z824" s="13" t="n">
        <v>267.75</v>
      </c>
      <c r="AA824" s="2" t="s">
        <v>13537</v>
      </c>
    </row>
    <row r="825" customFormat="false" ht="15" hidden="false" customHeight="false" outlineLevel="0" collapsed="false">
      <c r="A825" s="8" t="s">
        <v>9871</v>
      </c>
      <c r="B825" s="10" t="str">
        <f aca="false">'Layout Mercado Libre'!C825</f>
        <v>Isodine Bucofaríngeo Yodopovidona Solución 120 ml</v>
      </c>
      <c r="C825" s="10" t="str">
        <f aca="false">IFERROR(LEFT('Layout Mercado Libre'!E825,FIND(" &gt; ",'Layout Mercado Libre'!E825)-1),"")</f>
        <v>Salud y Equipamiento Médico</v>
      </c>
      <c r="D825" s="12" t="n">
        <v>164.97</v>
      </c>
      <c r="E825" s="13" t="n">
        <f aca="false">Parámetros!$B$5</f>
        <v>4</v>
      </c>
      <c r="F825" s="13" t="n">
        <f aca="false">D825+E825</f>
        <v>168.97</v>
      </c>
      <c r="G825" s="3" t="n">
        <f aca="false">IF(C825="",Parámetros!$B$9,IFERROR(VLOOKUP(C825,Parámetros!$A$20:$B$23,2,FALSE()),Parámetros!$B$9))</f>
        <v>0.14</v>
      </c>
      <c r="H825" s="14" t="n">
        <v>0.19</v>
      </c>
      <c r="I825" s="12" t="n">
        <v>75</v>
      </c>
      <c r="J825" s="13" t="n">
        <f aca="false">ROUNDUP((F825+Parámetros!$C$13)/(1-G825),0)</f>
        <v>226</v>
      </c>
      <c r="K825" s="13" t="n">
        <f aca="false">ROUNDUP((F825+Parámetros!$C$14)/(1-G825),0)</f>
        <v>232</v>
      </c>
      <c r="L825" s="13" t="n">
        <f aca="false">ROUNDUP((F825+Parámetros!$C$15)/(1-G825),0)</f>
        <v>240</v>
      </c>
      <c r="M825" s="13" t="n">
        <f aca="false">MAX(ROUNDUP((F825+I825)/(1-G825),0),Parámetros!$B$7)</f>
        <v>299</v>
      </c>
      <c r="N825" s="12"/>
      <c r="O825" s="12"/>
      <c r="P825" s="13" t="n">
        <f aca="false">Parámetros!$B$6</f>
        <v>1</v>
      </c>
      <c r="Q825" s="13" t="n">
        <f aca="false">IF(AND(ISNUMBER(O825),O825-P825&gt;=Parámetros!$B$7),M825,IF(J825&lt;Parámetros!$B$13,J825,IF(K825&lt;Parámetros!$B$14,K825,IF(L825&lt;Parámetros!$B$15,L825,M825))))</f>
        <v>240</v>
      </c>
      <c r="R825" s="13" t="n">
        <f aca="false">IF(AND(ISNUMBER(O825),O825-P825&gt;=Q825),O825-P825,Q825)</f>
        <v>240</v>
      </c>
      <c r="S825" s="3" t="str">
        <f aca="false">IF(ISNUMBER(O825),R825/O825-1,"")</f>
        <v/>
      </c>
      <c r="T825" s="13" t="n">
        <f aca="false">VLOOKUP(R825,Parámetros!$A$13:$C$16,3,TRUE())</f>
        <v>37</v>
      </c>
      <c r="U825" s="13" t="n">
        <f aca="false">IF(R825&gt;=Parámetros!$B$7,I825,0)</f>
        <v>0</v>
      </c>
      <c r="V825" s="13" t="n">
        <f aca="false">R825*(1-G825)-T825-U825</f>
        <v>169.4</v>
      </c>
      <c r="W825" s="13" t="n">
        <f aca="false">V825-F825</f>
        <v>0.430000000000007</v>
      </c>
      <c r="X825" s="2" t="s">
        <v>13511</v>
      </c>
      <c r="Y825" s="2"/>
      <c r="Z825" s="13" t="n">
        <v>230</v>
      </c>
      <c r="AA825" s="2" t="s">
        <v>13537</v>
      </c>
    </row>
    <row r="826" customFormat="false" ht="15" hidden="false" customHeight="false" outlineLevel="0" collapsed="false">
      <c r="A826" s="8" t="s">
        <v>9879</v>
      </c>
      <c r="B826" s="10" t="str">
        <f aca="false">'Layout Mercado Libre'!C826</f>
        <v>Set Evenflo Peine y Cepillo para Bebé Zoo Friends 2 Piezas</v>
      </c>
      <c r="C826" s="10" t="str">
        <f aca="false">IFERROR(LEFT('Layout Mercado Libre'!E826,FIND(" &gt; ",'Layout Mercado Libre'!E826)-1),"")</f>
        <v>Bebés</v>
      </c>
      <c r="D826" s="12" t="n">
        <v>41.4</v>
      </c>
      <c r="E826" s="13" t="n">
        <f aca="false">Parámetros!$B$5</f>
        <v>4</v>
      </c>
      <c r="F826" s="13" t="n">
        <f aca="false">D826+E826</f>
        <v>45.4</v>
      </c>
      <c r="G826" s="3" t="n">
        <f aca="false">IF(C826="",Parámetros!$B$9,IFERROR(VLOOKUP(C826,Parámetros!$A$20:$B$23,2,FALSE()),Parámetros!$B$9))</f>
        <v>0.15</v>
      </c>
      <c r="H826" s="14" t="n">
        <v>0.16</v>
      </c>
      <c r="I826" s="12" t="n">
        <v>75</v>
      </c>
      <c r="J826" s="13" t="n">
        <f aca="false">ROUNDUP((F826+Parámetros!$C$13)/(1-G826),0)</f>
        <v>83</v>
      </c>
      <c r="K826" s="13" t="n">
        <f aca="false">ROUNDUP((F826+Parámetros!$C$14)/(1-G826),0)</f>
        <v>89</v>
      </c>
      <c r="L826" s="13" t="n">
        <f aca="false">ROUNDUP((F826+Parámetros!$C$15)/(1-G826),0)</f>
        <v>97</v>
      </c>
      <c r="M826" s="13" t="n">
        <f aca="false">MAX(ROUNDUP((F826+I826)/(1-G826),0),Parámetros!$B$7)</f>
        <v>299</v>
      </c>
      <c r="N826" s="12" t="n">
        <v>123</v>
      </c>
      <c r="O826" s="12" t="n">
        <v>120</v>
      </c>
      <c r="P826" s="13" t="n">
        <f aca="false">Parámetros!$B$6</f>
        <v>1</v>
      </c>
      <c r="Q826" s="13" t="n">
        <f aca="false">IF(AND(ISNUMBER(O826),O826-P826&gt;=Parámetros!$B$7),M826,IF(J826&lt;Parámetros!$B$13,J826,IF(K826&lt;Parámetros!$B$14,K826,IF(L826&lt;Parámetros!$B$15,L826,M826))))</f>
        <v>83</v>
      </c>
      <c r="R826" s="13" t="n">
        <f aca="false">IF(AND(ISNUMBER(O826),O826-P826&gt;=Q826),O826-P826,Q826)</f>
        <v>119</v>
      </c>
      <c r="S826" s="3" t="n">
        <f aca="false">IF(ISNUMBER(O826),R826/O826-1,"")</f>
        <v>-0.0083333333333333</v>
      </c>
      <c r="T826" s="13" t="n">
        <f aca="false">VLOOKUP(R826,Parámetros!$A$13:$C$16,3,TRUE())</f>
        <v>30</v>
      </c>
      <c r="U826" s="13" t="n">
        <f aca="false">IF(R826&gt;=Parámetros!$B$7,I826,0)</f>
        <v>0</v>
      </c>
      <c r="V826" s="13" t="n">
        <f aca="false">R826*(1-G826)-T826-U826</f>
        <v>71.15</v>
      </c>
      <c r="W826" s="13" t="n">
        <f aca="false">V826-F826</f>
        <v>25.75</v>
      </c>
      <c r="X826" s="2" t="s">
        <v>13772</v>
      </c>
      <c r="Y826" s="2"/>
      <c r="Z826" s="13"/>
      <c r="AA826" s="2"/>
    </row>
    <row r="827" customFormat="false" ht="15" hidden="false" customHeight="false" outlineLevel="0" collapsed="false">
      <c r="A827" s="8" t="s">
        <v>9893</v>
      </c>
      <c r="B827" s="10" t="str">
        <f aca="false">'Layout Mercado Libre'!C827</f>
        <v>Enjuague Bucal Listerine Cool Mint Antiséptico 500 ml</v>
      </c>
      <c r="C827" s="10" t="str">
        <f aca="false">IFERROR(LEFT('Layout Mercado Libre'!E827,FIND(" &gt; ",'Layout Mercado Libre'!E827)-1),"")</f>
        <v>Belleza y Cuidado Personal</v>
      </c>
      <c r="D827" s="12" t="n">
        <v>79.41</v>
      </c>
      <c r="E827" s="13" t="n">
        <f aca="false">Parámetros!$B$5</f>
        <v>4</v>
      </c>
      <c r="F827" s="13" t="n">
        <f aca="false">D827+E827</f>
        <v>83.41</v>
      </c>
      <c r="G827" s="3" t="n">
        <f aca="false">IF(C827="",Parámetros!$B$9,IFERROR(VLOOKUP(C827,Parámetros!$A$20:$B$23,2,FALSE()),Parámetros!$B$9))</f>
        <v>0.14</v>
      </c>
      <c r="H827" s="14" t="n">
        <v>0.65</v>
      </c>
      <c r="I827" s="12" t="n">
        <v>90</v>
      </c>
      <c r="J827" s="13" t="n">
        <f aca="false">ROUNDUP((F827+Parámetros!$C$13)/(1-G827),0)</f>
        <v>127</v>
      </c>
      <c r="K827" s="13" t="n">
        <f aca="false">ROUNDUP((F827+Parámetros!$C$14)/(1-G827),0)</f>
        <v>132</v>
      </c>
      <c r="L827" s="13" t="n">
        <f aca="false">ROUNDUP((F827+Parámetros!$C$15)/(1-G827),0)</f>
        <v>141</v>
      </c>
      <c r="M827" s="13" t="n">
        <f aca="false">MAX(ROUNDUP((F827+I827)/(1-G827),0),Parámetros!$B$7)</f>
        <v>299</v>
      </c>
      <c r="N827" s="12" t="n">
        <v>249.73</v>
      </c>
      <c r="O827" s="12" t="n">
        <v>91</v>
      </c>
      <c r="P827" s="13" t="n">
        <f aca="false">Parámetros!$B$6</f>
        <v>1</v>
      </c>
      <c r="Q827" s="13" t="n">
        <f aca="false">IF(AND(ISNUMBER(O827),O827-P827&gt;=Parámetros!$B$7),M827,IF(J827&lt;Parámetros!$B$13,J827,IF(K827&lt;Parámetros!$B$14,K827,IF(L827&lt;Parámetros!$B$15,L827,M827))))</f>
        <v>132</v>
      </c>
      <c r="R827" s="13" t="n">
        <f aca="false">IF(AND(ISNUMBER(O827),O827-P827&gt;=Q827),O827-P827,Q827)</f>
        <v>132</v>
      </c>
      <c r="S827" s="3" t="n">
        <f aca="false">IF(ISNUMBER(O827),R827/O827-1,"")</f>
        <v>0.450549450549451</v>
      </c>
      <c r="T827" s="13" t="n">
        <f aca="false">VLOOKUP(R827,Parámetros!$A$13:$C$16,3,TRUE())</f>
        <v>30</v>
      </c>
      <c r="U827" s="13" t="n">
        <f aca="false">IF(R827&gt;=Parámetros!$B$7,I827,0)</f>
        <v>0</v>
      </c>
      <c r="V827" s="13" t="n">
        <f aca="false">R827*(1-G827)-T827-U827</f>
        <v>83.52</v>
      </c>
      <c r="W827" s="13" t="n">
        <f aca="false">V827-F827</f>
        <v>0.109999999999999</v>
      </c>
      <c r="X827" s="2" t="s">
        <v>13691</v>
      </c>
      <c r="Y827" s="2"/>
      <c r="Z827" s="13" t="n">
        <v>142</v>
      </c>
      <c r="AA827" s="2" t="s">
        <v>13523</v>
      </c>
    </row>
    <row r="828" customFormat="false" ht="15" hidden="false" customHeight="false" outlineLevel="0" collapsed="false">
      <c r="A828" s="8" t="s">
        <v>9908</v>
      </c>
      <c r="B828" s="10" t="str">
        <f aca="false">'Layout Mercado Libre'!C828</f>
        <v>Proxalin Plus Paracetamol Naproxeno 250/300 mg 16 Tabletas</v>
      </c>
      <c r="C828" s="10" t="str">
        <f aca="false">IFERROR(LEFT('Layout Mercado Libre'!E828,FIND(" &gt; ",'Layout Mercado Libre'!E828)-1),"")</f>
        <v>Salud y Equipamiento Médico</v>
      </c>
      <c r="D828" s="12" t="n">
        <v>42.74</v>
      </c>
      <c r="E828" s="13" t="n">
        <f aca="false">Parámetros!$B$5</f>
        <v>4</v>
      </c>
      <c r="F828" s="13" t="n">
        <f aca="false">D828+E828</f>
        <v>46.74</v>
      </c>
      <c r="G828" s="3" t="n">
        <f aca="false">IF(C828="",Parámetros!$B$9,IFERROR(VLOOKUP(C828,Parámetros!$A$20:$B$23,2,FALSE()),Parámetros!$B$9))</f>
        <v>0.14</v>
      </c>
      <c r="H828" s="14" t="n">
        <v>0.16</v>
      </c>
      <c r="I828" s="12" t="n">
        <v>75</v>
      </c>
      <c r="J828" s="13" t="n">
        <f aca="false">ROUNDUP((F828+Parámetros!$C$13)/(1-G828),0)</f>
        <v>84</v>
      </c>
      <c r="K828" s="13" t="n">
        <f aca="false">ROUNDUP((F828+Parámetros!$C$14)/(1-G828),0)</f>
        <v>90</v>
      </c>
      <c r="L828" s="13" t="n">
        <f aca="false">ROUNDUP((F828+Parámetros!$C$15)/(1-G828),0)</f>
        <v>98</v>
      </c>
      <c r="M828" s="13" t="n">
        <f aca="false">MAX(ROUNDUP((F828+I828)/(1-G828),0),Parámetros!$B$7)</f>
        <v>299</v>
      </c>
      <c r="N828" s="12" t="n">
        <v>90.22</v>
      </c>
      <c r="O828" s="12" t="n">
        <v>74</v>
      </c>
      <c r="P828" s="13" t="n">
        <f aca="false">Parámetros!$B$6</f>
        <v>1</v>
      </c>
      <c r="Q828" s="13" t="n">
        <f aca="false">IF(AND(ISNUMBER(O828),O828-P828&gt;=Parámetros!$B$7),M828,IF(J828&lt;Parámetros!$B$13,J828,IF(K828&lt;Parámetros!$B$14,K828,IF(L828&lt;Parámetros!$B$15,L828,M828))))</f>
        <v>84</v>
      </c>
      <c r="R828" s="13" t="n">
        <f aca="false">IF(AND(ISNUMBER(O828),O828-P828&gt;=Q828),O828-P828,Q828)</f>
        <v>84</v>
      </c>
      <c r="S828" s="3" t="n">
        <f aca="false">IF(ISNUMBER(O828),R828/O828-1,"")</f>
        <v>0.135135135135135</v>
      </c>
      <c r="T828" s="13" t="n">
        <f aca="false">VLOOKUP(R828,Parámetros!$A$13:$C$16,3,TRUE())</f>
        <v>25</v>
      </c>
      <c r="U828" s="13" t="n">
        <f aca="false">IF(R828&gt;=Parámetros!$B$7,I828,0)</f>
        <v>0</v>
      </c>
      <c r="V828" s="13" t="n">
        <f aca="false">R828*(1-G828)-T828-U828</f>
        <v>47.24</v>
      </c>
      <c r="W828" s="13" t="n">
        <f aca="false">V828-F828</f>
        <v>0.499999999999993</v>
      </c>
      <c r="X828" s="2" t="s">
        <v>13751</v>
      </c>
      <c r="Y828" s="2"/>
      <c r="Z828" s="13"/>
      <c r="AA828" s="2"/>
    </row>
    <row r="829" customFormat="false" ht="15" hidden="false" customHeight="false" outlineLevel="0" collapsed="false">
      <c r="A829" s="8" t="s">
        <v>9921</v>
      </c>
      <c r="B829" s="10" t="str">
        <f aca="false">'Layout Mercado Libre'!C829</f>
        <v>Dimegan-D Loratadina Fenilefrina Jarabe 60 ml</v>
      </c>
      <c r="C829" s="10" t="str">
        <f aca="false">IFERROR(LEFT('Layout Mercado Libre'!E829,FIND(" &gt; ",'Layout Mercado Libre'!E829)-1),"")</f>
        <v>Salud y Equipamiento Médico</v>
      </c>
      <c r="D829" s="12" t="n">
        <v>335.5</v>
      </c>
      <c r="E829" s="13" t="n">
        <f aca="false">Parámetros!$B$5</f>
        <v>4</v>
      </c>
      <c r="F829" s="13" t="n">
        <f aca="false">D829+E829</f>
        <v>339.5</v>
      </c>
      <c r="G829" s="3" t="n">
        <f aca="false">IF(C829="",Parámetros!$B$9,IFERROR(VLOOKUP(C829,Parámetros!$A$20:$B$23,2,FALSE()),Parámetros!$B$9))</f>
        <v>0.14</v>
      </c>
      <c r="H829" s="14" t="n">
        <v>0.12</v>
      </c>
      <c r="I829" s="12" t="n">
        <v>75</v>
      </c>
      <c r="J829" s="13" t="n">
        <f aca="false">ROUNDUP((F829+Parámetros!$C$13)/(1-G829),0)</f>
        <v>424</v>
      </c>
      <c r="K829" s="13" t="n">
        <f aca="false">ROUNDUP((F829+Parámetros!$C$14)/(1-G829),0)</f>
        <v>430</v>
      </c>
      <c r="L829" s="13" t="n">
        <f aca="false">ROUNDUP((F829+Parámetros!$C$15)/(1-G829),0)</f>
        <v>438</v>
      </c>
      <c r="M829" s="13" t="n">
        <f aca="false">MAX(ROUNDUP((F829+I829)/(1-G829),0),Parámetros!$B$7)</f>
        <v>482</v>
      </c>
      <c r="N829" s="12" t="n">
        <v>621.5</v>
      </c>
      <c r="O829" s="12" t="n">
        <v>540.54</v>
      </c>
      <c r="P829" s="13" t="n">
        <f aca="false">Parámetros!$B$6</f>
        <v>1</v>
      </c>
      <c r="Q829" s="13" t="n">
        <f aca="false">IF(AND(ISNUMBER(O829),O829-P829&gt;=Parámetros!$B$7),M829,IF(J829&lt;Parámetros!$B$13,J829,IF(K829&lt;Parámetros!$B$14,K829,IF(L829&lt;Parámetros!$B$15,L829,M829))))</f>
        <v>482</v>
      </c>
      <c r="R829" s="13" t="n">
        <f aca="false">IF(AND(ISNUMBER(O829),O829-P829&gt;=Q829),O829-P829,Q829)</f>
        <v>539.54</v>
      </c>
      <c r="S829" s="3" t="n">
        <f aca="false">IF(ISNUMBER(O829),R829/O829-1,"")</f>
        <v>-0.00185000185000184</v>
      </c>
      <c r="T829" s="13" t="n">
        <f aca="false">VLOOKUP(R829,Parámetros!$A$13:$C$16,3,TRUE())</f>
        <v>0</v>
      </c>
      <c r="U829" s="13" t="n">
        <f aca="false">IF(R829&gt;=Parámetros!$B$7,I829,0)</f>
        <v>75</v>
      </c>
      <c r="V829" s="13" t="n">
        <f aca="false">R829*(1-G829)-T829-U829</f>
        <v>389.0044</v>
      </c>
      <c r="W829" s="13" t="n">
        <f aca="false">V829-F829</f>
        <v>49.5044</v>
      </c>
      <c r="X829" s="2" t="s">
        <v>13598</v>
      </c>
      <c r="Y829" s="2"/>
      <c r="Z829" s="13" t="n">
        <v>415</v>
      </c>
      <c r="AA829" s="2" t="s">
        <v>13523</v>
      </c>
    </row>
    <row r="830" customFormat="false" ht="15" hidden="false" customHeight="false" outlineLevel="0" collapsed="false">
      <c r="A830" s="8" t="s">
        <v>9933</v>
      </c>
      <c r="B830" s="10" t="str">
        <f aca="false">'Layout Mercado Libre'!C830</f>
        <v>Bonadoxina Meclozina 25 mg Piridoxina 50 mg 25 Tabletas</v>
      </c>
      <c r="C830" s="10" t="str">
        <f aca="false">IFERROR(LEFT('Layout Mercado Libre'!E830,FIND(" &gt; ",'Layout Mercado Libre'!E830)-1),"")</f>
        <v>Salud y Equipamiento Médico</v>
      </c>
      <c r="D830" s="12" t="n">
        <v>205.46</v>
      </c>
      <c r="E830" s="13" t="n">
        <f aca="false">Parámetros!$B$5</f>
        <v>4</v>
      </c>
      <c r="F830" s="13" t="n">
        <f aca="false">D830+E830</f>
        <v>209.46</v>
      </c>
      <c r="G830" s="3" t="n">
        <f aca="false">IF(C830="",Parámetros!$B$9,IFERROR(VLOOKUP(C830,Parámetros!$A$20:$B$23,2,FALSE()),Parámetros!$B$9))</f>
        <v>0.14</v>
      </c>
      <c r="H830" s="14" t="n">
        <v>0.18</v>
      </c>
      <c r="I830" s="12" t="n">
        <v>75</v>
      </c>
      <c r="J830" s="13" t="n">
        <f aca="false">ROUNDUP((F830+Parámetros!$C$13)/(1-G830),0)</f>
        <v>273</v>
      </c>
      <c r="K830" s="13" t="n">
        <f aca="false">ROUNDUP((F830+Parámetros!$C$14)/(1-G830),0)</f>
        <v>279</v>
      </c>
      <c r="L830" s="13" t="n">
        <f aca="false">ROUNDUP((F830+Parámetros!$C$15)/(1-G830),0)</f>
        <v>287</v>
      </c>
      <c r="M830" s="13" t="n">
        <f aca="false">MAX(ROUNDUP((F830+I830)/(1-G830),0),Parámetros!$B$7)</f>
        <v>331</v>
      </c>
      <c r="N830" s="12" t="n">
        <v>444.22</v>
      </c>
      <c r="O830" s="12" t="n">
        <v>299</v>
      </c>
      <c r="P830" s="13" t="n">
        <f aca="false">Parámetros!$B$6</f>
        <v>1</v>
      </c>
      <c r="Q830" s="13" t="n">
        <f aca="false">IF(AND(ISNUMBER(O830),O830-P830&gt;=Parámetros!$B$7),M830,IF(J830&lt;Parámetros!$B$13,J830,IF(K830&lt;Parámetros!$B$14,K830,IF(L830&lt;Parámetros!$B$15,L830,M830))))</f>
        <v>287</v>
      </c>
      <c r="R830" s="13" t="n">
        <f aca="false">IF(AND(ISNUMBER(O830),O830-P830&gt;=Q830),O830-P830,Q830)</f>
        <v>298</v>
      </c>
      <c r="S830" s="3" t="n">
        <f aca="false">IF(ISNUMBER(O830),R830/O830-1,"")</f>
        <v>-0.00334448160535117</v>
      </c>
      <c r="T830" s="13" t="n">
        <f aca="false">VLOOKUP(R830,Parámetros!$A$13:$C$16,3,TRUE())</f>
        <v>37</v>
      </c>
      <c r="U830" s="13" t="n">
        <f aca="false">IF(R830&gt;=Parámetros!$B$7,I830,0)</f>
        <v>0</v>
      </c>
      <c r="V830" s="13" t="n">
        <f aca="false">R830*(1-G830)-T830-U830</f>
        <v>219.28</v>
      </c>
      <c r="W830" s="13" t="n">
        <f aca="false">V830-F830</f>
        <v>9.81999999999997</v>
      </c>
      <c r="X830" s="2" t="s">
        <v>13645</v>
      </c>
      <c r="Y830" s="2"/>
      <c r="Z830" s="13" t="n">
        <v>318</v>
      </c>
      <c r="AA830" s="2" t="s">
        <v>13537</v>
      </c>
    </row>
    <row r="831" customFormat="false" ht="15" hidden="false" customHeight="false" outlineLevel="0" collapsed="false">
      <c r="A831" s="8" t="s">
        <v>9944</v>
      </c>
      <c r="B831" s="10" t="str">
        <f aca="false">'Layout Mercado Libre'!C831</f>
        <v>Desodorante Speed Stick ADN Gel 48 Horas 85 g</v>
      </c>
      <c r="C831" s="10" t="str">
        <f aca="false">IFERROR(LEFT('Layout Mercado Libre'!E831,FIND(" &gt; ",'Layout Mercado Libre'!E831)-1),"")</f>
        <v>Belleza y Cuidado Personal</v>
      </c>
      <c r="D831" s="12" t="n">
        <v>48.25</v>
      </c>
      <c r="E831" s="13" t="n">
        <f aca="false">Parámetros!$B$5</f>
        <v>4</v>
      </c>
      <c r="F831" s="13" t="n">
        <f aca="false">D831+E831</f>
        <v>52.25</v>
      </c>
      <c r="G831" s="3" t="n">
        <f aca="false">IF(C831="",Parámetros!$B$9,IFERROR(VLOOKUP(C831,Parámetros!$A$20:$B$23,2,FALSE()),Parámetros!$B$9))</f>
        <v>0.14</v>
      </c>
      <c r="H831" s="14" t="n">
        <v>0.15</v>
      </c>
      <c r="I831" s="12" t="n">
        <v>75</v>
      </c>
      <c r="J831" s="13" t="n">
        <f aca="false">ROUNDUP((F831+Parámetros!$C$13)/(1-G831),0)</f>
        <v>90</v>
      </c>
      <c r="K831" s="13" t="n">
        <f aca="false">ROUNDUP((F831+Parámetros!$C$14)/(1-G831),0)</f>
        <v>96</v>
      </c>
      <c r="L831" s="13" t="n">
        <f aca="false">ROUNDUP((F831+Parámetros!$C$15)/(1-G831),0)</f>
        <v>104</v>
      </c>
      <c r="M831" s="13" t="n">
        <f aca="false">MAX(ROUNDUP((F831+I831)/(1-G831),0),Parámetros!$B$7)</f>
        <v>299</v>
      </c>
      <c r="N831" s="12" t="n">
        <v>186.13</v>
      </c>
      <c r="O831" s="12" t="n">
        <v>52</v>
      </c>
      <c r="P831" s="13" t="n">
        <f aca="false">Parámetros!$B$6</f>
        <v>1</v>
      </c>
      <c r="Q831" s="13" t="n">
        <f aca="false">IF(AND(ISNUMBER(O831),O831-P831&gt;=Parámetros!$B$7),M831,IF(J831&lt;Parámetros!$B$13,J831,IF(K831&lt;Parámetros!$B$14,K831,IF(L831&lt;Parámetros!$B$15,L831,M831))))</f>
        <v>90</v>
      </c>
      <c r="R831" s="13" t="n">
        <f aca="false">IF(AND(ISNUMBER(O831),O831-P831&gt;=Q831),O831-P831,Q831)</f>
        <v>90</v>
      </c>
      <c r="S831" s="3" t="n">
        <f aca="false">IF(ISNUMBER(O831),R831/O831-1,"")</f>
        <v>0.730769230769231</v>
      </c>
      <c r="T831" s="13" t="n">
        <f aca="false">VLOOKUP(R831,Parámetros!$A$13:$C$16,3,TRUE())</f>
        <v>25</v>
      </c>
      <c r="U831" s="13" t="n">
        <f aca="false">IF(R831&gt;=Parámetros!$B$7,I831,0)</f>
        <v>0</v>
      </c>
      <c r="V831" s="13" t="n">
        <f aca="false">R831*(1-G831)-T831-U831</f>
        <v>52.4</v>
      </c>
      <c r="W831" s="13" t="n">
        <f aca="false">V831-F831</f>
        <v>0.150000000000006</v>
      </c>
      <c r="X831" s="2" t="s">
        <v>13611</v>
      </c>
      <c r="Y831" s="2"/>
      <c r="Z831" s="13" t="n">
        <v>52</v>
      </c>
      <c r="AA831" s="2" t="s">
        <v>13526</v>
      </c>
    </row>
    <row r="832" customFormat="false" ht="15" hidden="false" customHeight="false" outlineLevel="0" collapsed="false">
      <c r="A832" s="8" t="s">
        <v>9954</v>
      </c>
      <c r="B832" s="10" t="str">
        <f aca="false">'Layout Mercado Libre'!C832</f>
        <v>Janumet Sitagliptina Metformina 50/1000 mg 56 Comprimidos</v>
      </c>
      <c r="C832" s="10" t="str">
        <f aca="false">IFERROR(LEFT('Layout Mercado Libre'!E832,FIND(" &gt; ",'Layout Mercado Libre'!E832)-1),"")</f>
        <v>Salud y Equipamiento Médico</v>
      </c>
      <c r="D832" s="12" t="n">
        <v>768.49</v>
      </c>
      <c r="E832" s="13" t="n">
        <f aca="false">Parámetros!$B$5</f>
        <v>4</v>
      </c>
      <c r="F832" s="13" t="n">
        <f aca="false">D832+E832</f>
        <v>772.49</v>
      </c>
      <c r="G832" s="3" t="n">
        <f aca="false">IF(C832="",Parámetros!$B$9,IFERROR(VLOOKUP(C832,Parámetros!$A$20:$B$23,2,FALSE()),Parámetros!$B$9))</f>
        <v>0.14</v>
      </c>
      <c r="H832" s="14" t="n">
        <v>0.25</v>
      </c>
      <c r="I832" s="12" t="n">
        <v>75</v>
      </c>
      <c r="J832" s="13" t="n">
        <f aca="false">ROUNDUP((F832+Parámetros!$C$13)/(1-G832),0)</f>
        <v>928</v>
      </c>
      <c r="K832" s="13" t="n">
        <f aca="false">ROUNDUP((F832+Parámetros!$C$14)/(1-G832),0)</f>
        <v>934</v>
      </c>
      <c r="L832" s="13" t="n">
        <f aca="false">ROUNDUP((F832+Parámetros!$C$15)/(1-G832),0)</f>
        <v>942</v>
      </c>
      <c r="M832" s="13" t="n">
        <f aca="false">MAX(ROUNDUP((F832+I832)/(1-G832),0),Parámetros!$B$7)</f>
        <v>986</v>
      </c>
      <c r="N832" s="12" t="n">
        <v>1948.24</v>
      </c>
      <c r="O832" s="12" t="n">
        <v>1899.37</v>
      </c>
      <c r="P832" s="13" t="n">
        <f aca="false">Parámetros!$B$6</f>
        <v>1</v>
      </c>
      <c r="Q832" s="13" t="n">
        <f aca="false">IF(AND(ISNUMBER(O832),O832-P832&gt;=Parámetros!$B$7),M832,IF(J832&lt;Parámetros!$B$13,J832,IF(K832&lt;Parámetros!$B$14,K832,IF(L832&lt;Parámetros!$B$15,L832,M832))))</f>
        <v>986</v>
      </c>
      <c r="R832" s="13" t="n">
        <f aca="false">IF(AND(ISNUMBER(O832),O832-P832&gt;=Q832),O832-P832,Q832)</f>
        <v>1898.37</v>
      </c>
      <c r="S832" s="3" t="n">
        <f aca="false">IF(ISNUMBER(O832),R832/O832-1,"")</f>
        <v>-0.00052649036259389</v>
      </c>
      <c r="T832" s="13" t="n">
        <f aca="false">VLOOKUP(R832,Parámetros!$A$13:$C$16,3,TRUE())</f>
        <v>0</v>
      </c>
      <c r="U832" s="13" t="n">
        <f aca="false">IF(R832&gt;=Parámetros!$B$7,I832,0)</f>
        <v>75</v>
      </c>
      <c r="V832" s="13" t="n">
        <f aca="false">R832*(1-G832)-T832-U832</f>
        <v>1557.5982</v>
      </c>
      <c r="W832" s="13" t="n">
        <f aca="false">V832-F832</f>
        <v>785.1082</v>
      </c>
      <c r="X832" s="2" t="s">
        <v>13773</v>
      </c>
      <c r="Y832" s="2"/>
      <c r="Z832" s="13" t="n">
        <v>1902</v>
      </c>
      <c r="AA832" s="2" t="s">
        <v>13518</v>
      </c>
    </row>
    <row r="833" customFormat="false" ht="15" hidden="false" customHeight="false" outlineLevel="0" collapsed="false">
      <c r="A833" s="8" t="s">
        <v>9969</v>
      </c>
      <c r="B833" s="10" t="str">
        <f aca="false">'Layout Mercado Libre'!C833</f>
        <v>Metamucil Fibra Sin Azúcar Sabor Naranja 10 Sobres 5.8 g</v>
      </c>
      <c r="C833" s="10" t="str">
        <f aca="false">IFERROR(LEFT('Layout Mercado Libre'!E833,FIND(" &gt; ",'Layout Mercado Libre'!E833)-1),"")</f>
        <v>Salud y Equipamiento Médico</v>
      </c>
      <c r="D833" s="12" t="n">
        <v>110.83</v>
      </c>
      <c r="E833" s="13" t="n">
        <f aca="false">Parámetros!$B$5</f>
        <v>4</v>
      </c>
      <c r="F833" s="13" t="n">
        <f aca="false">D833+E833</f>
        <v>114.83</v>
      </c>
      <c r="G833" s="3" t="n">
        <f aca="false">IF(C833="",Parámetros!$B$9,IFERROR(VLOOKUP(C833,Parámetros!$A$20:$B$23,2,FALSE()),Parámetros!$B$9))</f>
        <v>0.14</v>
      </c>
      <c r="H833" s="14" t="n">
        <v>0.12</v>
      </c>
      <c r="I833" s="12" t="n">
        <v>75</v>
      </c>
      <c r="J833" s="13" t="n">
        <f aca="false">ROUNDUP((F833+Parámetros!$C$13)/(1-G833),0)</f>
        <v>163</v>
      </c>
      <c r="K833" s="13" t="n">
        <f aca="false">ROUNDUP((F833+Parámetros!$C$14)/(1-G833),0)</f>
        <v>169</v>
      </c>
      <c r="L833" s="13" t="n">
        <f aca="false">ROUNDUP((F833+Parámetros!$C$15)/(1-G833),0)</f>
        <v>177</v>
      </c>
      <c r="M833" s="13" t="n">
        <f aca="false">MAX(ROUNDUP((F833+I833)/(1-G833),0),Parámetros!$B$7)</f>
        <v>299</v>
      </c>
      <c r="N833" s="12" t="n">
        <v>213.2</v>
      </c>
      <c r="O833" s="12" t="n">
        <v>178</v>
      </c>
      <c r="P833" s="13" t="n">
        <f aca="false">Parámetros!$B$6</f>
        <v>1</v>
      </c>
      <c r="Q833" s="13" t="n">
        <f aca="false">IF(AND(ISNUMBER(O833),O833-P833&gt;=Parámetros!$B$7),M833,IF(J833&lt;Parámetros!$B$13,J833,IF(K833&lt;Parámetros!$B$14,K833,IF(L833&lt;Parámetros!$B$15,L833,M833))))</f>
        <v>177</v>
      </c>
      <c r="R833" s="13" t="n">
        <f aca="false">IF(AND(ISNUMBER(O833),O833-P833&gt;=Q833),O833-P833,Q833)</f>
        <v>177</v>
      </c>
      <c r="S833" s="3" t="n">
        <f aca="false">IF(ISNUMBER(O833),R833/O833-1,"")</f>
        <v>-0.0056179775280899</v>
      </c>
      <c r="T833" s="13" t="n">
        <f aca="false">VLOOKUP(R833,Parámetros!$A$13:$C$16,3,TRUE())</f>
        <v>37</v>
      </c>
      <c r="U833" s="13" t="n">
        <f aca="false">IF(R833&gt;=Parámetros!$B$7,I833,0)</f>
        <v>0</v>
      </c>
      <c r="V833" s="13" t="n">
        <f aca="false">R833*(1-G833)-T833-U833</f>
        <v>115.22</v>
      </c>
      <c r="W833" s="13" t="n">
        <f aca="false">V833-F833</f>
        <v>0.390000000000001</v>
      </c>
      <c r="X833" s="2" t="s">
        <v>13774</v>
      </c>
      <c r="Y833" s="2"/>
      <c r="Z833" s="13" t="n">
        <v>161.5</v>
      </c>
      <c r="AA833" s="2" t="s">
        <v>13518</v>
      </c>
    </row>
    <row r="834" customFormat="false" ht="15" hidden="false" customHeight="false" outlineLevel="0" collapsed="false">
      <c r="A834" s="8" t="s">
        <v>9981</v>
      </c>
      <c r="B834" s="10" t="str">
        <f aca="false">'Layout Mercado Libre'!C834</f>
        <v>Colonia para Bebé Mennen Baby Magic Hipoalergénica 200 ml</v>
      </c>
      <c r="C834" s="10" t="str">
        <f aca="false">IFERROR(LEFT('Layout Mercado Libre'!E834,FIND(" &gt; ",'Layout Mercado Libre'!E834)-1),"")</f>
        <v>Bebés</v>
      </c>
      <c r="D834" s="12" t="n">
        <v>57.42</v>
      </c>
      <c r="E834" s="13" t="n">
        <f aca="false">Parámetros!$B$5</f>
        <v>4</v>
      </c>
      <c r="F834" s="13" t="n">
        <f aca="false">D834+E834</f>
        <v>61.42</v>
      </c>
      <c r="G834" s="3" t="n">
        <f aca="false">IF(C834="",Parámetros!$B$9,IFERROR(VLOOKUP(C834,Parámetros!$A$20:$B$23,2,FALSE()),Parámetros!$B$9))</f>
        <v>0.15</v>
      </c>
      <c r="H834" s="14" t="n">
        <v>0.29</v>
      </c>
      <c r="I834" s="12" t="n">
        <v>75</v>
      </c>
      <c r="J834" s="13" t="n">
        <f aca="false">ROUNDUP((F834+Parámetros!$C$13)/(1-G834),0)</f>
        <v>102</v>
      </c>
      <c r="K834" s="13" t="n">
        <f aca="false">ROUNDUP((F834+Parámetros!$C$14)/(1-G834),0)</f>
        <v>108</v>
      </c>
      <c r="L834" s="13" t="n">
        <f aca="false">ROUNDUP((F834+Parámetros!$C$15)/(1-G834),0)</f>
        <v>116</v>
      </c>
      <c r="M834" s="13" t="n">
        <f aca="false">MAX(ROUNDUP((F834+I834)/(1-G834),0),Parámetros!$B$7)</f>
        <v>299</v>
      </c>
      <c r="N834" s="12" t="n">
        <v>390</v>
      </c>
      <c r="O834" s="12" t="n">
        <v>390</v>
      </c>
      <c r="P834" s="13" t="n">
        <f aca="false">Parámetros!$B$6</f>
        <v>1</v>
      </c>
      <c r="Q834" s="13" t="n">
        <f aca="false">IF(AND(ISNUMBER(O834),O834-P834&gt;=Parámetros!$B$7),M834,IF(J834&lt;Parámetros!$B$13,J834,IF(K834&lt;Parámetros!$B$14,K834,IF(L834&lt;Parámetros!$B$15,L834,M834))))</f>
        <v>299</v>
      </c>
      <c r="R834" s="13" t="n">
        <f aca="false">IF(AND(ISNUMBER(O834),O834-P834&gt;=Q834),O834-P834,Q834)</f>
        <v>389</v>
      </c>
      <c r="S834" s="3" t="n">
        <f aca="false">IF(ISNUMBER(O834),R834/O834-1,"")</f>
        <v>-0.00256410256410256</v>
      </c>
      <c r="T834" s="13" t="n">
        <f aca="false">VLOOKUP(R834,Parámetros!$A$13:$C$16,3,TRUE())</f>
        <v>0</v>
      </c>
      <c r="U834" s="13" t="n">
        <f aca="false">IF(R834&gt;=Parámetros!$B$7,I834,0)</f>
        <v>75</v>
      </c>
      <c r="V834" s="13" t="n">
        <f aca="false">R834*(1-G834)-T834-U834</f>
        <v>255.65</v>
      </c>
      <c r="W834" s="13" t="n">
        <f aca="false">V834-F834</f>
        <v>194.23</v>
      </c>
      <c r="X834" s="2" t="s">
        <v>13632</v>
      </c>
      <c r="Y834" s="2"/>
      <c r="Z834" s="13" t="n">
        <v>90.75</v>
      </c>
      <c r="AA834" s="2" t="s">
        <v>13523</v>
      </c>
    </row>
    <row r="835" customFormat="false" ht="15" hidden="false" customHeight="false" outlineLevel="0" collapsed="false">
      <c r="A835" s="8" t="s">
        <v>9992</v>
      </c>
      <c r="B835" s="10" t="str">
        <f aca="false">'Layout Mercado Libre'!C835</f>
        <v>Crema Corporal Lubriderm Protección Solar FPS 15 400 ml</v>
      </c>
      <c r="C835" s="10" t="str">
        <f aca="false">IFERROR(LEFT('Layout Mercado Libre'!E835,FIND(" &gt; ",'Layout Mercado Libre'!E835)-1),"")</f>
        <v>Belleza y Cuidado Personal</v>
      </c>
      <c r="D835" s="12" t="n">
        <v>89.1</v>
      </c>
      <c r="E835" s="13" t="n">
        <f aca="false">Parámetros!$B$5</f>
        <v>4</v>
      </c>
      <c r="F835" s="13" t="n">
        <f aca="false">D835+E835</f>
        <v>93.1</v>
      </c>
      <c r="G835" s="3" t="n">
        <f aca="false">IF(C835="",Parámetros!$B$9,IFERROR(VLOOKUP(C835,Parámetros!$A$20:$B$23,2,FALSE()),Parámetros!$B$9))</f>
        <v>0.14</v>
      </c>
      <c r="H835" s="14" t="n">
        <v>0.53</v>
      </c>
      <c r="I835" s="12" t="n">
        <v>90</v>
      </c>
      <c r="J835" s="13" t="n">
        <f aca="false">ROUNDUP((F835+Parámetros!$C$13)/(1-G835),0)</f>
        <v>138</v>
      </c>
      <c r="K835" s="13" t="n">
        <f aca="false">ROUNDUP((F835+Parámetros!$C$14)/(1-G835),0)</f>
        <v>144</v>
      </c>
      <c r="L835" s="13" t="n">
        <f aca="false">ROUNDUP((F835+Parámetros!$C$15)/(1-G835),0)</f>
        <v>152</v>
      </c>
      <c r="M835" s="13" t="n">
        <f aca="false">MAX(ROUNDUP((F835+I835)/(1-G835),0),Parámetros!$B$7)</f>
        <v>299</v>
      </c>
      <c r="N835" s="12" t="n">
        <v>262.45</v>
      </c>
      <c r="O835" s="12" t="n">
        <v>173.25</v>
      </c>
      <c r="P835" s="13" t="n">
        <f aca="false">Parámetros!$B$6</f>
        <v>1</v>
      </c>
      <c r="Q835" s="13" t="n">
        <f aca="false">IF(AND(ISNUMBER(O835),O835-P835&gt;=Parámetros!$B$7),M835,IF(J835&lt;Parámetros!$B$13,J835,IF(K835&lt;Parámetros!$B$14,K835,IF(L835&lt;Parámetros!$B$15,L835,M835))))</f>
        <v>144</v>
      </c>
      <c r="R835" s="13" t="n">
        <f aca="false">IF(AND(ISNUMBER(O835),O835-P835&gt;=Q835),O835-P835,Q835)</f>
        <v>172.25</v>
      </c>
      <c r="S835" s="3" t="n">
        <f aca="false">IF(ISNUMBER(O835),R835/O835-1,"")</f>
        <v>-0.00577200577200576</v>
      </c>
      <c r="T835" s="13" t="n">
        <f aca="false">VLOOKUP(R835,Parámetros!$A$13:$C$16,3,TRUE())</f>
        <v>37</v>
      </c>
      <c r="U835" s="13" t="n">
        <f aca="false">IF(R835&gt;=Parámetros!$B$7,I835,0)</f>
        <v>0</v>
      </c>
      <c r="V835" s="13" t="n">
        <f aca="false">R835*(1-G835)-T835-U835</f>
        <v>111.135</v>
      </c>
      <c r="W835" s="13" t="n">
        <f aca="false">V835-F835</f>
        <v>18.035</v>
      </c>
      <c r="X835" s="2" t="s">
        <v>13676</v>
      </c>
      <c r="Y835" s="2"/>
      <c r="Z835" s="13" t="n">
        <v>142</v>
      </c>
      <c r="AA835" s="2" t="s">
        <v>13537</v>
      </c>
    </row>
    <row r="836" customFormat="false" ht="15" hidden="false" customHeight="false" outlineLevel="0" collapsed="false">
      <c r="A836" s="8" t="s">
        <v>10002</v>
      </c>
      <c r="B836" s="10" t="str">
        <f aca="false">'Layout Mercado Libre'!C836</f>
        <v>Gaap PF Latanoprost 0.005% Solución Oftálmica 3 ml</v>
      </c>
      <c r="C836" s="10" t="str">
        <f aca="false">IFERROR(LEFT('Layout Mercado Libre'!E836,FIND(" &gt; ",'Layout Mercado Libre'!E836)-1),"")</f>
        <v>Salud y Equipamiento Médico</v>
      </c>
      <c r="D836" s="12" t="n">
        <v>519.43</v>
      </c>
      <c r="E836" s="13" t="n">
        <f aca="false">Parámetros!$B$5</f>
        <v>4</v>
      </c>
      <c r="F836" s="13" t="n">
        <f aca="false">D836+E836</f>
        <v>523.43</v>
      </c>
      <c r="G836" s="3" t="n">
        <f aca="false">IF(C836="",Parámetros!$B$9,IFERROR(VLOOKUP(C836,Parámetros!$A$20:$B$23,2,FALSE()),Parámetros!$B$9))</f>
        <v>0.14</v>
      </c>
      <c r="H836" s="14" t="n">
        <v>0.05</v>
      </c>
      <c r="I836" s="12" t="n">
        <v>75</v>
      </c>
      <c r="J836" s="13" t="n">
        <f aca="false">ROUNDUP((F836+Parámetros!$C$13)/(1-G836),0)</f>
        <v>638</v>
      </c>
      <c r="K836" s="13" t="n">
        <f aca="false">ROUNDUP((F836+Parámetros!$C$14)/(1-G836),0)</f>
        <v>644</v>
      </c>
      <c r="L836" s="13" t="n">
        <f aca="false">ROUNDUP((F836+Parámetros!$C$15)/(1-G836),0)</f>
        <v>652</v>
      </c>
      <c r="M836" s="13" t="n">
        <f aca="false">MAX(ROUNDUP((F836+I836)/(1-G836),0),Parámetros!$B$7)</f>
        <v>696</v>
      </c>
      <c r="N836" s="12" t="n">
        <v>846.81</v>
      </c>
      <c r="O836" s="12" t="n">
        <v>865</v>
      </c>
      <c r="P836" s="13" t="n">
        <f aca="false">Parámetros!$B$6</f>
        <v>1</v>
      </c>
      <c r="Q836" s="13" t="n">
        <f aca="false">IF(AND(ISNUMBER(O836),O836-P836&gt;=Parámetros!$B$7),M836,IF(J836&lt;Parámetros!$B$13,J836,IF(K836&lt;Parámetros!$B$14,K836,IF(L836&lt;Parámetros!$B$15,L836,M836))))</f>
        <v>696</v>
      </c>
      <c r="R836" s="13" t="n">
        <f aca="false">IF(AND(ISNUMBER(O836),O836-P836&gt;=Q836),O836-P836,Q836)</f>
        <v>864</v>
      </c>
      <c r="S836" s="3" t="n">
        <f aca="false">IF(ISNUMBER(O836),R836/O836-1,"")</f>
        <v>-0.0011560693641619</v>
      </c>
      <c r="T836" s="13" t="n">
        <f aca="false">VLOOKUP(R836,Parámetros!$A$13:$C$16,3,TRUE())</f>
        <v>0</v>
      </c>
      <c r="U836" s="13" t="n">
        <f aca="false">IF(R836&gt;=Parámetros!$B$7,I836,0)</f>
        <v>75</v>
      </c>
      <c r="V836" s="13" t="n">
        <f aca="false">R836*(1-G836)-T836-U836</f>
        <v>668.04</v>
      </c>
      <c r="W836" s="13" t="n">
        <f aca="false">V836-F836</f>
        <v>144.61</v>
      </c>
      <c r="X836" s="2" t="s">
        <v>13624</v>
      </c>
      <c r="Y836" s="2"/>
      <c r="Z836" s="13" t="n">
        <v>792</v>
      </c>
      <c r="AA836" s="2" t="s">
        <v>13504</v>
      </c>
    </row>
    <row r="837" customFormat="false" ht="15" hidden="false" customHeight="false" outlineLevel="0" collapsed="false">
      <c r="A837" s="8" t="s">
        <v>10015</v>
      </c>
      <c r="B837" s="10" t="str">
        <f aca="false">'Layout Mercado Libre'!C837</f>
        <v>Cera Xiomara Wax &amp; Shine Moldeadora Mate 60 g</v>
      </c>
      <c r="C837" s="10" t="str">
        <f aca="false">IFERROR(LEFT('Layout Mercado Libre'!E837,FIND(" &gt; ",'Layout Mercado Libre'!E837)-1),"")</f>
        <v>Belleza y Cuidado Personal</v>
      </c>
      <c r="D837" s="12" t="n">
        <v>34.15</v>
      </c>
      <c r="E837" s="13" t="n">
        <f aca="false">Parámetros!$B$5</f>
        <v>4</v>
      </c>
      <c r="F837" s="13" t="n">
        <f aca="false">D837+E837</f>
        <v>38.15</v>
      </c>
      <c r="G837" s="3" t="n">
        <f aca="false">IF(C837="",Parámetros!$B$9,IFERROR(VLOOKUP(C837,Parámetros!$A$20:$B$23,2,FALSE()),Parámetros!$B$9))</f>
        <v>0.14</v>
      </c>
      <c r="H837" s="14" t="n">
        <v>0.12</v>
      </c>
      <c r="I837" s="12" t="n">
        <v>75</v>
      </c>
      <c r="J837" s="13" t="n">
        <f aca="false">ROUNDUP((F837+Parámetros!$C$13)/(1-G837),0)</f>
        <v>74</v>
      </c>
      <c r="K837" s="13" t="n">
        <f aca="false">ROUNDUP((F837+Parámetros!$C$14)/(1-G837),0)</f>
        <v>80</v>
      </c>
      <c r="L837" s="13" t="n">
        <f aca="false">ROUNDUP((F837+Parámetros!$C$15)/(1-G837),0)</f>
        <v>88</v>
      </c>
      <c r="M837" s="13" t="n">
        <f aca="false">MAX(ROUNDUP((F837+I837)/(1-G837),0),Parámetros!$B$7)</f>
        <v>299</v>
      </c>
      <c r="N837" s="12" t="n">
        <v>147.39</v>
      </c>
      <c r="O837" s="12" t="n">
        <v>147.25</v>
      </c>
      <c r="P837" s="13" t="n">
        <f aca="false">Parámetros!$B$6</f>
        <v>1</v>
      </c>
      <c r="Q837" s="13" t="n">
        <f aca="false">IF(AND(ISNUMBER(O837),O837-P837&gt;=Parámetros!$B$7),M837,IF(J837&lt;Parámetros!$B$13,J837,IF(K837&lt;Parámetros!$B$14,K837,IF(L837&lt;Parámetros!$B$15,L837,M837))))</f>
        <v>74</v>
      </c>
      <c r="R837" s="13" t="n">
        <f aca="false">IF(AND(ISNUMBER(O837),O837-P837&gt;=Q837),O837-P837,Q837)</f>
        <v>146.25</v>
      </c>
      <c r="S837" s="3" t="n">
        <f aca="false">IF(ISNUMBER(O837),R837/O837-1,"")</f>
        <v>-0.00679117147707975</v>
      </c>
      <c r="T837" s="13" t="n">
        <f aca="false">VLOOKUP(R837,Parámetros!$A$13:$C$16,3,TRUE())</f>
        <v>30</v>
      </c>
      <c r="U837" s="13" t="n">
        <f aca="false">IF(R837&gt;=Parámetros!$B$7,I837,0)</f>
        <v>0</v>
      </c>
      <c r="V837" s="13" t="n">
        <f aca="false">R837*(1-G837)-T837-U837</f>
        <v>95.775</v>
      </c>
      <c r="W837" s="13" t="n">
        <f aca="false">V837-F837</f>
        <v>57.625</v>
      </c>
      <c r="X837" s="2" t="s">
        <v>13705</v>
      </c>
      <c r="Y837" s="2"/>
      <c r="Z837" s="13" t="n">
        <v>46</v>
      </c>
      <c r="AA837" s="2" t="s">
        <v>13526</v>
      </c>
    </row>
    <row r="838" customFormat="false" ht="15" hidden="false" customHeight="false" outlineLevel="0" collapsed="false">
      <c r="A838" s="8" t="s">
        <v>10023</v>
      </c>
      <c r="B838" s="10" t="str">
        <f aca="false">'Layout Mercado Libre'!C838</f>
        <v>Berocca Calcio y Magnesio 10 Comprimidos Efervescentes</v>
      </c>
      <c r="C838" s="10" t="str">
        <f aca="false">IFERROR(LEFT('Layout Mercado Libre'!E838,FIND(" &gt; ",'Layout Mercado Libre'!E838)-1),"")</f>
        <v>Salud y Equipamiento Médico</v>
      </c>
      <c r="D838" s="12" t="n">
        <v>144.05</v>
      </c>
      <c r="E838" s="13" t="n">
        <f aca="false">Parámetros!$B$5</f>
        <v>4</v>
      </c>
      <c r="F838" s="13" t="n">
        <f aca="false">D838+E838</f>
        <v>148.05</v>
      </c>
      <c r="G838" s="3" t="n">
        <f aca="false">IF(C838="",Parámetros!$B$9,IFERROR(VLOOKUP(C838,Parámetros!$A$20:$B$23,2,FALSE()),Parámetros!$B$9))</f>
        <v>0.14</v>
      </c>
      <c r="H838" s="14" t="n">
        <v>0.14</v>
      </c>
      <c r="I838" s="12" t="n">
        <v>75</v>
      </c>
      <c r="J838" s="13" t="n">
        <f aca="false">ROUNDUP((F838+Parámetros!$C$13)/(1-G838),0)</f>
        <v>202</v>
      </c>
      <c r="K838" s="13" t="n">
        <f aca="false">ROUNDUP((F838+Parámetros!$C$14)/(1-G838),0)</f>
        <v>208</v>
      </c>
      <c r="L838" s="13" t="n">
        <f aca="false">ROUNDUP((F838+Parámetros!$C$15)/(1-G838),0)</f>
        <v>216</v>
      </c>
      <c r="M838" s="13" t="n">
        <f aca="false">MAX(ROUNDUP((F838+I838)/(1-G838),0),Parámetros!$B$7)</f>
        <v>299</v>
      </c>
      <c r="N838" s="12" t="n">
        <v>265.6</v>
      </c>
      <c r="O838" s="12" t="n">
        <v>154.8</v>
      </c>
      <c r="P838" s="13" t="n">
        <f aca="false">Parámetros!$B$6</f>
        <v>1</v>
      </c>
      <c r="Q838" s="13" t="n">
        <f aca="false">IF(AND(ISNUMBER(O838),O838-P838&gt;=Parámetros!$B$7),M838,IF(J838&lt;Parámetros!$B$13,J838,IF(K838&lt;Parámetros!$B$14,K838,IF(L838&lt;Parámetros!$B$15,L838,M838))))</f>
        <v>216</v>
      </c>
      <c r="R838" s="13" t="n">
        <f aca="false">IF(AND(ISNUMBER(O838),O838-P838&gt;=Q838),O838-P838,Q838)</f>
        <v>216</v>
      </c>
      <c r="S838" s="3" t="n">
        <f aca="false">IF(ISNUMBER(O838),R838/O838-1,"")</f>
        <v>0.395348837209302</v>
      </c>
      <c r="T838" s="13" t="n">
        <f aca="false">VLOOKUP(R838,Parámetros!$A$13:$C$16,3,TRUE())</f>
        <v>37</v>
      </c>
      <c r="U838" s="13" t="n">
        <f aca="false">IF(R838&gt;=Parámetros!$B$7,I838,0)</f>
        <v>0</v>
      </c>
      <c r="V838" s="13" t="n">
        <f aca="false">R838*(1-G838)-T838-U838</f>
        <v>148.76</v>
      </c>
      <c r="W838" s="13" t="n">
        <f aca="false">V838-F838</f>
        <v>0.70999999999998</v>
      </c>
      <c r="X838" s="2" t="s">
        <v>13671</v>
      </c>
      <c r="Y838" s="2"/>
      <c r="Z838" s="13" t="n">
        <v>161</v>
      </c>
      <c r="AA838" s="2" t="s">
        <v>13507</v>
      </c>
    </row>
    <row r="839" customFormat="false" ht="15" hidden="false" customHeight="false" outlineLevel="0" collapsed="false">
      <c r="A839" s="8" t="s">
        <v>10037</v>
      </c>
      <c r="B839" s="10" t="str">
        <f aca="false">'Layout Mercado Libre'!C839</f>
        <v>Previta Mom Suplemento Prenatal DHA EPA 30 Cápsulas</v>
      </c>
      <c r="C839" s="10" t="str">
        <f aca="false">IFERROR(LEFT('Layout Mercado Libre'!E839,FIND(" &gt; ",'Layout Mercado Libre'!E839)-1),"")</f>
        <v>Salud y Equipamiento Médico</v>
      </c>
      <c r="D839" s="12" t="n">
        <v>246.37</v>
      </c>
      <c r="E839" s="13" t="n">
        <f aca="false">Parámetros!$B$5</f>
        <v>4</v>
      </c>
      <c r="F839" s="13" t="n">
        <f aca="false">D839+E839</f>
        <v>250.37</v>
      </c>
      <c r="G839" s="3" t="n">
        <f aca="false">IF(C839="",Parámetros!$B$9,IFERROR(VLOOKUP(C839,Parámetros!$A$20:$B$23,2,FALSE()),Parámetros!$B$9))</f>
        <v>0.14</v>
      </c>
      <c r="H839" s="14" t="n">
        <v>0.19</v>
      </c>
      <c r="I839" s="12" t="n">
        <v>75</v>
      </c>
      <c r="J839" s="13" t="n">
        <f aca="false">ROUNDUP((F839+Parámetros!$C$13)/(1-G839),0)</f>
        <v>321</v>
      </c>
      <c r="K839" s="13" t="n">
        <f aca="false">ROUNDUP((F839+Parámetros!$C$14)/(1-G839),0)</f>
        <v>327</v>
      </c>
      <c r="L839" s="13" t="n">
        <f aca="false">ROUNDUP((F839+Parámetros!$C$15)/(1-G839),0)</f>
        <v>335</v>
      </c>
      <c r="M839" s="13" t="n">
        <f aca="false">MAX(ROUNDUP((F839+I839)/(1-G839),0),Parámetros!$B$7)</f>
        <v>379</v>
      </c>
      <c r="N839" s="12" t="n">
        <v>500.08</v>
      </c>
      <c r="O839" s="12" t="n">
        <v>350</v>
      </c>
      <c r="P839" s="13" t="n">
        <f aca="false">Parámetros!$B$6</f>
        <v>1</v>
      </c>
      <c r="Q839" s="13" t="n">
        <f aca="false">IF(AND(ISNUMBER(O839),O839-P839&gt;=Parámetros!$B$7),M839,IF(J839&lt;Parámetros!$B$13,J839,IF(K839&lt;Parámetros!$B$14,K839,IF(L839&lt;Parámetros!$B$15,L839,M839))))</f>
        <v>379</v>
      </c>
      <c r="R839" s="13" t="n">
        <f aca="false">IF(AND(ISNUMBER(O839),O839-P839&gt;=Q839),O839-P839,Q839)</f>
        <v>379</v>
      </c>
      <c r="S839" s="3" t="n">
        <f aca="false">IF(ISNUMBER(O839),R839/O839-1,"")</f>
        <v>0.082857142857143</v>
      </c>
      <c r="T839" s="13" t="n">
        <f aca="false">VLOOKUP(R839,Parámetros!$A$13:$C$16,3,TRUE())</f>
        <v>0</v>
      </c>
      <c r="U839" s="13" t="n">
        <f aca="false">IF(R839&gt;=Parámetros!$B$7,I839,0)</f>
        <v>75</v>
      </c>
      <c r="V839" s="13" t="n">
        <f aca="false">R839*(1-G839)-T839-U839</f>
        <v>250.94</v>
      </c>
      <c r="W839" s="13" t="n">
        <f aca="false">V839-F839</f>
        <v>0.569999999999993</v>
      </c>
      <c r="X839" s="2" t="s">
        <v>13514</v>
      </c>
      <c r="Y839" s="2"/>
      <c r="Z839" s="13" t="n">
        <v>299</v>
      </c>
      <c r="AA839" s="2" t="s">
        <v>13518</v>
      </c>
    </row>
    <row r="840" customFormat="false" ht="15" hidden="false" customHeight="false" outlineLevel="0" collapsed="false">
      <c r="A840" s="8" t="s">
        <v>10051</v>
      </c>
      <c r="B840" s="10" t="str">
        <f aca="false">'Layout Mercado Libre'!C840</f>
        <v>Mascarilla Garnier Fructis Hair Food Coco 350 ml</v>
      </c>
      <c r="C840" s="10" t="str">
        <f aca="false">IFERROR(LEFT('Layout Mercado Libre'!E840,FIND(" &gt; ",'Layout Mercado Libre'!E840)-1),"")</f>
        <v>Belleza y Cuidado Personal</v>
      </c>
      <c r="D840" s="12" t="n">
        <v>47.74</v>
      </c>
      <c r="E840" s="13" t="n">
        <f aca="false">Parámetros!$B$5</f>
        <v>4</v>
      </c>
      <c r="F840" s="13" t="n">
        <f aca="false">D840+E840</f>
        <v>51.74</v>
      </c>
      <c r="G840" s="3" t="n">
        <f aca="false">IF(C840="",Parámetros!$B$9,IFERROR(VLOOKUP(C840,Parámetros!$A$20:$B$23,2,FALSE()),Parámetros!$B$9))</f>
        <v>0.14</v>
      </c>
      <c r="H840" s="14" t="n">
        <v>0.47</v>
      </c>
      <c r="I840" s="12" t="n">
        <v>75</v>
      </c>
      <c r="J840" s="13" t="n">
        <f aca="false">ROUNDUP((F840+Parámetros!$C$13)/(1-G840),0)</f>
        <v>90</v>
      </c>
      <c r="K840" s="13" t="n">
        <f aca="false">ROUNDUP((F840+Parámetros!$C$14)/(1-G840),0)</f>
        <v>96</v>
      </c>
      <c r="L840" s="13" t="n">
        <f aca="false">ROUNDUP((F840+Parámetros!$C$15)/(1-G840),0)</f>
        <v>104</v>
      </c>
      <c r="M840" s="13" t="n">
        <f aca="false">MAX(ROUNDUP((F840+I840)/(1-G840),0),Parámetros!$B$7)</f>
        <v>299</v>
      </c>
      <c r="N840" s="12" t="n">
        <v>191.77</v>
      </c>
      <c r="O840" s="12" t="n">
        <v>132</v>
      </c>
      <c r="P840" s="13" t="n">
        <f aca="false">Parámetros!$B$6</f>
        <v>1</v>
      </c>
      <c r="Q840" s="13" t="n">
        <f aca="false">IF(AND(ISNUMBER(O840),O840-P840&gt;=Parámetros!$B$7),M840,IF(J840&lt;Parámetros!$B$13,J840,IF(K840&lt;Parámetros!$B$14,K840,IF(L840&lt;Parámetros!$B$15,L840,M840))))</f>
        <v>90</v>
      </c>
      <c r="R840" s="13" t="n">
        <f aca="false">IF(AND(ISNUMBER(O840),O840-P840&gt;=Q840),O840-P840,Q840)</f>
        <v>131</v>
      </c>
      <c r="S840" s="3" t="n">
        <f aca="false">IF(ISNUMBER(O840),R840/O840-1,"")</f>
        <v>-0.00757575757575757</v>
      </c>
      <c r="T840" s="13" t="n">
        <f aca="false">VLOOKUP(R840,Parámetros!$A$13:$C$16,3,TRUE())</f>
        <v>30</v>
      </c>
      <c r="U840" s="13" t="n">
        <f aca="false">IF(R840&gt;=Parámetros!$B$7,I840,0)</f>
        <v>0</v>
      </c>
      <c r="V840" s="13" t="n">
        <f aca="false">R840*(1-G840)-T840-U840</f>
        <v>82.66</v>
      </c>
      <c r="W840" s="13" t="n">
        <f aca="false">V840-F840</f>
        <v>30.92</v>
      </c>
      <c r="X840" s="2" t="s">
        <v>13575</v>
      </c>
      <c r="Y840" s="2"/>
      <c r="Z840" s="13" t="n">
        <v>106</v>
      </c>
      <c r="AA840" s="2" t="s">
        <v>13504</v>
      </c>
    </row>
    <row r="841" customFormat="false" ht="15" hidden="false" customHeight="false" outlineLevel="0" collapsed="false">
      <c r="A841" s="8" t="s">
        <v>10066</v>
      </c>
      <c r="B841" s="10" t="str">
        <f aca="false">'Layout Mercado Libre'!C841</f>
        <v>Pomada Xiomara Wax &amp; Shine Black Barba y Cabello 60 g</v>
      </c>
      <c r="C841" s="10" t="str">
        <f aca="false">IFERROR(LEFT('Layout Mercado Libre'!E841,FIND(" &gt; ",'Layout Mercado Libre'!E841)-1),"")</f>
        <v>Belleza y Cuidado Personal</v>
      </c>
      <c r="D841" s="12" t="n">
        <v>34.15</v>
      </c>
      <c r="E841" s="13" t="n">
        <f aca="false">Parámetros!$B$5</f>
        <v>4</v>
      </c>
      <c r="F841" s="13" t="n">
        <f aca="false">D841+E841</f>
        <v>38.15</v>
      </c>
      <c r="G841" s="3" t="n">
        <f aca="false">IF(C841="",Parámetros!$B$9,IFERROR(VLOOKUP(C841,Parámetros!$A$20:$B$23,2,FALSE()),Parámetros!$B$9))</f>
        <v>0.14</v>
      </c>
      <c r="H841" s="14" t="n">
        <v>0.12</v>
      </c>
      <c r="I841" s="12" t="n">
        <v>75</v>
      </c>
      <c r="J841" s="13" t="n">
        <f aca="false">ROUNDUP((F841+Parámetros!$C$13)/(1-G841),0)</f>
        <v>74</v>
      </c>
      <c r="K841" s="13" t="n">
        <f aca="false">ROUNDUP((F841+Parámetros!$C$14)/(1-G841),0)</f>
        <v>80</v>
      </c>
      <c r="L841" s="13" t="n">
        <f aca="false">ROUNDUP((F841+Parámetros!$C$15)/(1-G841),0)</f>
        <v>88</v>
      </c>
      <c r="M841" s="13" t="n">
        <f aca="false">MAX(ROUNDUP((F841+I841)/(1-G841),0),Parámetros!$B$7)</f>
        <v>299</v>
      </c>
      <c r="N841" s="12" t="n">
        <v>117.81</v>
      </c>
      <c r="O841" s="12" t="n">
        <v>50</v>
      </c>
      <c r="P841" s="13" t="n">
        <f aca="false">Parámetros!$B$6</f>
        <v>1</v>
      </c>
      <c r="Q841" s="13" t="n">
        <f aca="false">IF(AND(ISNUMBER(O841),O841-P841&gt;=Parámetros!$B$7),M841,IF(J841&lt;Parámetros!$B$13,J841,IF(K841&lt;Parámetros!$B$14,K841,IF(L841&lt;Parámetros!$B$15,L841,M841))))</f>
        <v>74</v>
      </c>
      <c r="R841" s="13" t="n">
        <f aca="false">IF(AND(ISNUMBER(O841),O841-P841&gt;=Q841),O841-P841,Q841)</f>
        <v>74</v>
      </c>
      <c r="S841" s="3" t="n">
        <f aca="false">IF(ISNUMBER(O841),R841/O841-1,"")</f>
        <v>0.48</v>
      </c>
      <c r="T841" s="13" t="n">
        <f aca="false">VLOOKUP(R841,Parámetros!$A$13:$C$16,3,TRUE())</f>
        <v>25</v>
      </c>
      <c r="U841" s="13" t="n">
        <f aca="false">IF(R841&gt;=Parámetros!$B$7,I841,0)</f>
        <v>0</v>
      </c>
      <c r="V841" s="13" t="n">
        <f aca="false">R841*(1-G841)-T841-U841</f>
        <v>38.64</v>
      </c>
      <c r="W841" s="13" t="n">
        <f aca="false">V841-F841</f>
        <v>0.490000000000002</v>
      </c>
      <c r="X841" s="2" t="s">
        <v>13705</v>
      </c>
      <c r="Y841" s="2"/>
      <c r="Z841" s="13" t="n">
        <v>48</v>
      </c>
      <c r="AA841" s="2" t="s">
        <v>13526</v>
      </c>
    </row>
    <row r="842" customFormat="false" ht="15" hidden="false" customHeight="false" outlineLevel="0" collapsed="false">
      <c r="A842" s="8" t="s">
        <v>10075</v>
      </c>
      <c r="B842" s="10" t="str">
        <f aca="false">'Layout Mercado Libre'!C842</f>
        <v>Braxan Amiodarona 200 mg 20 Tabletas</v>
      </c>
      <c r="C842" s="10" t="str">
        <f aca="false">IFERROR(LEFT('Layout Mercado Libre'!E842,FIND(" &gt; ",'Layout Mercado Libre'!E842)-1),"")</f>
        <v>Salud y Equipamiento Médico</v>
      </c>
      <c r="D842" s="12" t="n">
        <v>399.08</v>
      </c>
      <c r="E842" s="13" t="n">
        <f aca="false">Parámetros!$B$5</f>
        <v>4</v>
      </c>
      <c r="F842" s="13" t="n">
        <f aca="false">D842+E842</f>
        <v>403.08</v>
      </c>
      <c r="G842" s="3" t="n">
        <f aca="false">IF(C842="",Parámetros!$B$9,IFERROR(VLOOKUP(C842,Parámetros!$A$20:$B$23,2,FALSE()),Parámetros!$B$9))</f>
        <v>0.14</v>
      </c>
      <c r="H842" s="14" t="n">
        <v>0.17</v>
      </c>
      <c r="I842" s="12" t="n">
        <v>75</v>
      </c>
      <c r="J842" s="13" t="n">
        <f aca="false">ROUNDUP((F842+Parámetros!$C$13)/(1-G842),0)</f>
        <v>498</v>
      </c>
      <c r="K842" s="13" t="n">
        <f aca="false">ROUNDUP((F842+Parámetros!$C$14)/(1-G842),0)</f>
        <v>504</v>
      </c>
      <c r="L842" s="13" t="n">
        <f aca="false">ROUNDUP((F842+Parámetros!$C$15)/(1-G842),0)</f>
        <v>512</v>
      </c>
      <c r="M842" s="13" t="n">
        <f aca="false">MAX(ROUNDUP((F842+I842)/(1-G842),0),Parámetros!$B$7)</f>
        <v>556</v>
      </c>
      <c r="N842" s="12" t="n">
        <v>701.11</v>
      </c>
      <c r="O842" s="12" t="n">
        <v>515</v>
      </c>
      <c r="P842" s="13" t="n">
        <f aca="false">Parámetros!$B$6</f>
        <v>1</v>
      </c>
      <c r="Q842" s="13" t="n">
        <f aca="false">IF(AND(ISNUMBER(O842),O842-P842&gt;=Parámetros!$B$7),M842,IF(J842&lt;Parámetros!$B$13,J842,IF(K842&lt;Parámetros!$B$14,K842,IF(L842&lt;Parámetros!$B$15,L842,M842))))</f>
        <v>556</v>
      </c>
      <c r="R842" s="13" t="n">
        <f aca="false">IF(AND(ISNUMBER(O842),O842-P842&gt;=Q842),O842-P842,Q842)</f>
        <v>556</v>
      </c>
      <c r="S842" s="3" t="n">
        <f aca="false">IF(ISNUMBER(O842),R842/O842-1,"")</f>
        <v>0.079611650485437</v>
      </c>
      <c r="T842" s="13" t="n">
        <f aca="false">VLOOKUP(R842,Parámetros!$A$13:$C$16,3,TRUE())</f>
        <v>0</v>
      </c>
      <c r="U842" s="13" t="n">
        <f aca="false">IF(R842&gt;=Parámetros!$B$7,I842,0)</f>
        <v>75</v>
      </c>
      <c r="V842" s="13" t="n">
        <f aca="false">R842*(1-G842)-T842-U842</f>
        <v>403.16</v>
      </c>
      <c r="W842" s="13" t="n">
        <f aca="false">V842-F842</f>
        <v>0.0799999999999841</v>
      </c>
      <c r="X842" s="2" t="s">
        <v>13521</v>
      </c>
      <c r="Y842" s="2"/>
      <c r="Z842" s="13" t="n">
        <v>482.5</v>
      </c>
      <c r="AA842" s="2" t="s">
        <v>13523</v>
      </c>
    </row>
    <row r="843" customFormat="false" ht="15" hidden="false" customHeight="false" outlineLevel="0" collapsed="false">
      <c r="A843" s="8" t="s">
        <v>10086</v>
      </c>
      <c r="B843" s="10" t="str">
        <f aca="false">'Layout Mercado Libre'!C843</f>
        <v>Troferit Dropropizina 30 mg 15 Tabletas</v>
      </c>
      <c r="C843" s="10" t="str">
        <f aca="false">IFERROR(LEFT('Layout Mercado Libre'!E843,FIND(" &gt; ",'Layout Mercado Libre'!E843)-1),"")</f>
        <v>Salud y Equipamiento Médico</v>
      </c>
      <c r="D843" s="12" t="n">
        <v>150.79</v>
      </c>
      <c r="E843" s="13" t="n">
        <f aca="false">Parámetros!$B$5</f>
        <v>4</v>
      </c>
      <c r="F843" s="13" t="n">
        <f aca="false">D843+E843</f>
        <v>154.79</v>
      </c>
      <c r="G843" s="3" t="n">
        <f aca="false">IF(C843="",Parámetros!$B$9,IFERROR(VLOOKUP(C843,Parámetros!$A$20:$B$23,2,FALSE()),Parámetros!$B$9))</f>
        <v>0.14</v>
      </c>
      <c r="H843" s="14" t="n">
        <v>0.15</v>
      </c>
      <c r="I843" s="12" t="n">
        <v>75</v>
      </c>
      <c r="J843" s="13" t="n">
        <f aca="false">ROUNDUP((F843+Parámetros!$C$13)/(1-G843),0)</f>
        <v>210</v>
      </c>
      <c r="K843" s="13" t="n">
        <f aca="false">ROUNDUP((F843+Parámetros!$C$14)/(1-G843),0)</f>
        <v>215</v>
      </c>
      <c r="L843" s="13" t="n">
        <f aca="false">ROUNDUP((F843+Parámetros!$C$15)/(1-G843),0)</f>
        <v>224</v>
      </c>
      <c r="M843" s="13" t="n">
        <f aca="false">MAX(ROUNDUP((F843+I843)/(1-G843),0),Parámetros!$B$7)</f>
        <v>299</v>
      </c>
      <c r="N843" s="12" t="n">
        <v>235.78</v>
      </c>
      <c r="O843" s="12" t="n">
        <v>201.96</v>
      </c>
      <c r="P843" s="13" t="n">
        <f aca="false">Parámetros!$B$6</f>
        <v>1</v>
      </c>
      <c r="Q843" s="13" t="n">
        <f aca="false">IF(AND(ISNUMBER(O843),O843-P843&gt;=Parámetros!$B$7),M843,IF(J843&lt;Parámetros!$B$13,J843,IF(K843&lt;Parámetros!$B$14,K843,IF(L843&lt;Parámetros!$B$15,L843,M843))))</f>
        <v>224</v>
      </c>
      <c r="R843" s="13" t="n">
        <f aca="false">IF(AND(ISNUMBER(O843),O843-P843&gt;=Q843),O843-P843,Q843)</f>
        <v>224</v>
      </c>
      <c r="S843" s="3" t="n">
        <f aca="false">IF(ISNUMBER(O843),R843/O843-1,"")</f>
        <v>0.109130520895227</v>
      </c>
      <c r="T843" s="13" t="n">
        <f aca="false">VLOOKUP(R843,Parámetros!$A$13:$C$16,3,TRUE())</f>
        <v>37</v>
      </c>
      <c r="U843" s="13" t="n">
        <f aca="false">IF(R843&gt;=Parámetros!$B$7,I843,0)</f>
        <v>0</v>
      </c>
      <c r="V843" s="13" t="n">
        <f aca="false">R843*(1-G843)-T843-U843</f>
        <v>155.64</v>
      </c>
      <c r="W843" s="13" t="n">
        <f aca="false">V843-F843</f>
        <v>0.849999999999994</v>
      </c>
      <c r="X843" s="2" t="s">
        <v>13535</v>
      </c>
      <c r="Y843" s="2"/>
      <c r="Z843" s="13" t="n">
        <v>124.95</v>
      </c>
      <c r="AA843" s="2" t="s">
        <v>13523</v>
      </c>
    </row>
    <row r="844" customFormat="false" ht="15" hidden="false" customHeight="false" outlineLevel="0" collapsed="false">
      <c r="A844" s="8" t="s">
        <v>10095</v>
      </c>
      <c r="B844" s="10" t="str">
        <f aca="false">'Layout Mercado Libre'!C844</f>
        <v>Crema Facial Vitacilina Antiarrugas Día y Noche 100 g</v>
      </c>
      <c r="C844" s="10" t="str">
        <f aca="false">IFERROR(LEFT('Layout Mercado Libre'!E844,FIND(" &gt; ",'Layout Mercado Libre'!E844)-1),"")</f>
        <v>Belleza y Cuidado Personal</v>
      </c>
      <c r="D844" s="12" t="n">
        <v>65.5</v>
      </c>
      <c r="E844" s="13" t="n">
        <f aca="false">Parámetros!$B$5</f>
        <v>4</v>
      </c>
      <c r="F844" s="13" t="n">
        <f aca="false">D844+E844</f>
        <v>69.5</v>
      </c>
      <c r="G844" s="3" t="n">
        <f aca="false">IF(C844="",Parámetros!$B$9,IFERROR(VLOOKUP(C844,Parámetros!$A$20:$B$23,2,FALSE()),Parámetros!$B$9))</f>
        <v>0.14</v>
      </c>
      <c r="H844" s="14" t="n">
        <v>0.16</v>
      </c>
      <c r="I844" s="12" t="n">
        <v>75</v>
      </c>
      <c r="J844" s="13" t="n">
        <f aca="false">ROUNDUP((F844+Parámetros!$C$13)/(1-G844),0)</f>
        <v>110</v>
      </c>
      <c r="K844" s="13" t="n">
        <f aca="false">ROUNDUP((F844+Parámetros!$C$14)/(1-G844),0)</f>
        <v>116</v>
      </c>
      <c r="L844" s="13" t="n">
        <f aca="false">ROUNDUP((F844+Parámetros!$C$15)/(1-G844),0)</f>
        <v>124</v>
      </c>
      <c r="M844" s="13" t="n">
        <f aca="false">MAX(ROUNDUP((F844+I844)/(1-G844),0),Parámetros!$B$7)</f>
        <v>299</v>
      </c>
      <c r="N844" s="12" t="n">
        <v>209.41</v>
      </c>
      <c r="O844" s="12" t="n">
        <v>98</v>
      </c>
      <c r="P844" s="13" t="n">
        <f aca="false">Parámetros!$B$6</f>
        <v>1</v>
      </c>
      <c r="Q844" s="13" t="n">
        <f aca="false">IF(AND(ISNUMBER(O844),O844-P844&gt;=Parámetros!$B$7),M844,IF(J844&lt;Parámetros!$B$13,J844,IF(K844&lt;Parámetros!$B$14,K844,IF(L844&lt;Parámetros!$B$15,L844,M844))))</f>
        <v>116</v>
      </c>
      <c r="R844" s="13" t="n">
        <f aca="false">IF(AND(ISNUMBER(O844),O844-P844&gt;=Q844),O844-P844,Q844)</f>
        <v>116</v>
      </c>
      <c r="S844" s="3" t="n">
        <f aca="false">IF(ISNUMBER(O844),R844/O844-1,"")</f>
        <v>0.183673469387755</v>
      </c>
      <c r="T844" s="13" t="n">
        <f aca="false">VLOOKUP(R844,Parámetros!$A$13:$C$16,3,TRUE())</f>
        <v>30</v>
      </c>
      <c r="U844" s="13" t="n">
        <f aca="false">IF(R844&gt;=Parámetros!$B$7,I844,0)</f>
        <v>0</v>
      </c>
      <c r="V844" s="13" t="n">
        <f aca="false">R844*(1-G844)-T844-U844</f>
        <v>69.76</v>
      </c>
      <c r="W844" s="13" t="n">
        <f aca="false">V844-F844</f>
        <v>0.260000000000005</v>
      </c>
      <c r="X844" s="2" t="s">
        <v>13550</v>
      </c>
      <c r="Y844" s="2"/>
      <c r="Z844" s="13" t="n">
        <v>83</v>
      </c>
      <c r="AA844" s="2" t="s">
        <v>13586</v>
      </c>
    </row>
    <row r="845" customFormat="false" ht="15" hidden="false" customHeight="false" outlineLevel="0" collapsed="false">
      <c r="A845" s="8" t="s">
        <v>10105</v>
      </c>
      <c r="B845" s="10" t="str">
        <f aca="false">'Layout Mercado Libre'!C845</f>
        <v>Crema Nivea Creme Tarro 400 ml con Lata 50 ml</v>
      </c>
      <c r="C845" s="10" t="str">
        <f aca="false">IFERROR(LEFT('Layout Mercado Libre'!E845,FIND(" &gt; ",'Layout Mercado Libre'!E845)-1),"")</f>
        <v>Belleza y Cuidado Personal</v>
      </c>
      <c r="D845" s="12" t="n">
        <v>140.36</v>
      </c>
      <c r="E845" s="13" t="n">
        <f aca="false">Parámetros!$B$5</f>
        <v>4</v>
      </c>
      <c r="F845" s="13" t="n">
        <f aca="false">D845+E845</f>
        <v>144.36</v>
      </c>
      <c r="G845" s="3" t="n">
        <f aca="false">IF(C845="",Parámetros!$B$9,IFERROR(VLOOKUP(C845,Parámetros!$A$20:$B$23,2,FALSE()),Parámetros!$B$9))</f>
        <v>0.14</v>
      </c>
      <c r="H845" s="14" t="n">
        <v>0.59</v>
      </c>
      <c r="I845" s="12" t="n">
        <v>90</v>
      </c>
      <c r="J845" s="13" t="n">
        <f aca="false">ROUNDUP((F845+Parámetros!$C$13)/(1-G845),0)</f>
        <v>197</v>
      </c>
      <c r="K845" s="13" t="n">
        <f aca="false">ROUNDUP((F845+Parámetros!$C$14)/(1-G845),0)</f>
        <v>203</v>
      </c>
      <c r="L845" s="13" t="n">
        <f aca="false">ROUNDUP((F845+Parámetros!$C$15)/(1-G845),0)</f>
        <v>211</v>
      </c>
      <c r="M845" s="13" t="n">
        <f aca="false">MAX(ROUNDUP((F845+I845)/(1-G845),0),Parámetros!$B$7)</f>
        <v>299</v>
      </c>
      <c r="N845" s="12"/>
      <c r="O845" s="12"/>
      <c r="P845" s="13" t="n">
        <f aca="false">Parámetros!$B$6</f>
        <v>1</v>
      </c>
      <c r="Q845" s="13" t="n">
        <f aca="false">IF(AND(ISNUMBER(O845),O845-P845&gt;=Parámetros!$B$7),M845,IF(J845&lt;Parámetros!$B$13,J845,IF(K845&lt;Parámetros!$B$14,K845,IF(L845&lt;Parámetros!$B$15,L845,M845))))</f>
        <v>211</v>
      </c>
      <c r="R845" s="13" t="n">
        <f aca="false">IF(AND(ISNUMBER(O845),O845-P845&gt;=Q845),O845-P845,Q845)</f>
        <v>211</v>
      </c>
      <c r="S845" s="3" t="str">
        <f aca="false">IF(ISNUMBER(O845),R845/O845-1,"")</f>
        <v/>
      </c>
      <c r="T845" s="13" t="n">
        <f aca="false">VLOOKUP(R845,Parámetros!$A$13:$C$16,3,TRUE())</f>
        <v>37</v>
      </c>
      <c r="U845" s="13" t="n">
        <f aca="false">IF(R845&gt;=Parámetros!$B$7,I845,0)</f>
        <v>0</v>
      </c>
      <c r="V845" s="13" t="n">
        <f aca="false">R845*(1-G845)-T845-U845</f>
        <v>144.46</v>
      </c>
      <c r="W845" s="13" t="n">
        <f aca="false">V845-F845</f>
        <v>0.0999999999999943</v>
      </c>
      <c r="X845" s="2" t="s">
        <v>13775</v>
      </c>
      <c r="Y845" s="2"/>
      <c r="Z845" s="13"/>
      <c r="AA845" s="2"/>
    </row>
    <row r="846" customFormat="false" ht="15" hidden="false" customHeight="false" outlineLevel="0" collapsed="false">
      <c r="A846" s="8" t="s">
        <v>10113</v>
      </c>
      <c r="B846" s="10" t="str">
        <f aca="false">'Layout Mercado Libre'!C846</f>
        <v>Ficonax Metformina 1 g 30 Tabletas Recubiertas</v>
      </c>
      <c r="C846" s="10" t="str">
        <f aca="false">IFERROR(LEFT('Layout Mercado Libre'!E846,FIND(" &gt; ",'Layout Mercado Libre'!E846)-1),"")</f>
        <v>Salud y Equipamiento Médico</v>
      </c>
      <c r="D846" s="12" t="n">
        <v>183.72</v>
      </c>
      <c r="E846" s="13" t="n">
        <f aca="false">Parámetros!$B$5</f>
        <v>4</v>
      </c>
      <c r="F846" s="13" t="n">
        <f aca="false">D846+E846</f>
        <v>187.72</v>
      </c>
      <c r="G846" s="3" t="n">
        <f aca="false">IF(C846="",Parámetros!$B$9,IFERROR(VLOOKUP(C846,Parámetros!$A$20:$B$23,2,FALSE()),Parámetros!$B$9))</f>
        <v>0.14</v>
      </c>
      <c r="H846" s="14" t="n">
        <v>0.19</v>
      </c>
      <c r="I846" s="12" t="n">
        <v>75</v>
      </c>
      <c r="J846" s="13" t="n">
        <f aca="false">ROUNDUP((F846+Parámetros!$C$13)/(1-G846),0)</f>
        <v>248</v>
      </c>
      <c r="K846" s="13" t="n">
        <f aca="false">ROUNDUP((F846+Parámetros!$C$14)/(1-G846),0)</f>
        <v>254</v>
      </c>
      <c r="L846" s="13" t="n">
        <f aca="false">ROUNDUP((F846+Parámetros!$C$15)/(1-G846),0)</f>
        <v>262</v>
      </c>
      <c r="M846" s="13" t="n">
        <f aca="false">MAX(ROUNDUP((F846+I846)/(1-G846),0),Parámetros!$B$7)</f>
        <v>306</v>
      </c>
      <c r="N846" s="12" t="n">
        <v>375.69</v>
      </c>
      <c r="O846" s="12" t="n">
        <v>299</v>
      </c>
      <c r="P846" s="13" t="n">
        <f aca="false">Parámetros!$B$6</f>
        <v>1</v>
      </c>
      <c r="Q846" s="13" t="n">
        <f aca="false">IF(AND(ISNUMBER(O846),O846-P846&gt;=Parámetros!$B$7),M846,IF(J846&lt;Parámetros!$B$13,J846,IF(K846&lt;Parámetros!$B$14,K846,IF(L846&lt;Parámetros!$B$15,L846,M846))))</f>
        <v>262</v>
      </c>
      <c r="R846" s="13" t="n">
        <f aca="false">IF(AND(ISNUMBER(O846),O846-P846&gt;=Q846),O846-P846,Q846)</f>
        <v>298</v>
      </c>
      <c r="S846" s="3" t="n">
        <f aca="false">IF(ISNUMBER(O846),R846/O846-1,"")</f>
        <v>-0.00334448160535117</v>
      </c>
      <c r="T846" s="13" t="n">
        <f aca="false">VLOOKUP(R846,Parámetros!$A$13:$C$16,3,TRUE())</f>
        <v>37</v>
      </c>
      <c r="U846" s="13" t="n">
        <f aca="false">IF(R846&gt;=Parámetros!$B$7,I846,0)</f>
        <v>0</v>
      </c>
      <c r="V846" s="13" t="n">
        <f aca="false">R846*(1-G846)-T846-U846</f>
        <v>219.28</v>
      </c>
      <c r="W846" s="13" t="n">
        <f aca="false">V846-F846</f>
        <v>31.56</v>
      </c>
      <c r="X846" s="2" t="s">
        <v>13501</v>
      </c>
      <c r="Y846" s="2"/>
      <c r="Z846" s="13" t="n">
        <v>315</v>
      </c>
      <c r="AA846" s="2" t="s">
        <v>13519</v>
      </c>
    </row>
    <row r="847" customFormat="false" ht="15" hidden="false" customHeight="false" outlineLevel="0" collapsed="false">
      <c r="A847" s="8" t="s">
        <v>10124</v>
      </c>
      <c r="B847" s="10" t="str">
        <f aca="false">'Layout Mercado Libre'!C847</f>
        <v>Dalvear Infantil Jarabe Dropropizina Bromhexina 200 ml</v>
      </c>
      <c r="C847" s="10" t="str">
        <f aca="false">IFERROR(LEFT('Layout Mercado Libre'!E847,FIND(" &gt; ",'Layout Mercado Libre'!E847)-1),"")</f>
        <v>Salud y Equipamiento Médico</v>
      </c>
      <c r="D847" s="12" t="n">
        <v>208</v>
      </c>
      <c r="E847" s="13" t="n">
        <f aca="false">Parámetros!$B$5</f>
        <v>4</v>
      </c>
      <c r="F847" s="13" t="n">
        <f aca="false">D847+E847</f>
        <v>212</v>
      </c>
      <c r="G847" s="3" t="n">
        <f aca="false">IF(C847="",Parámetros!$B$9,IFERROR(VLOOKUP(C847,Parámetros!$A$20:$B$23,2,FALSE()),Parámetros!$B$9))</f>
        <v>0.14</v>
      </c>
      <c r="H847" s="14" t="n">
        <v>0.29</v>
      </c>
      <c r="I847" s="12" t="n">
        <v>75</v>
      </c>
      <c r="J847" s="13" t="n">
        <f aca="false">ROUNDUP((F847+Parámetros!$C$13)/(1-G847),0)</f>
        <v>276</v>
      </c>
      <c r="K847" s="13" t="n">
        <f aca="false">ROUNDUP((F847+Parámetros!$C$14)/(1-G847),0)</f>
        <v>282</v>
      </c>
      <c r="L847" s="13" t="n">
        <f aca="false">ROUNDUP((F847+Parámetros!$C$15)/(1-G847),0)</f>
        <v>290</v>
      </c>
      <c r="M847" s="13" t="n">
        <f aca="false">MAX(ROUNDUP((F847+I847)/(1-G847),0),Parámetros!$B$7)</f>
        <v>334</v>
      </c>
      <c r="N847" s="12" t="n">
        <v>404.48</v>
      </c>
      <c r="O847" s="12" t="n">
        <v>385.11</v>
      </c>
      <c r="P847" s="13" t="n">
        <f aca="false">Parámetros!$B$6</f>
        <v>1</v>
      </c>
      <c r="Q847" s="13" t="n">
        <f aca="false">IF(AND(ISNUMBER(O847),O847-P847&gt;=Parámetros!$B$7),M847,IF(J847&lt;Parámetros!$B$13,J847,IF(K847&lt;Parámetros!$B$14,K847,IF(L847&lt;Parámetros!$B$15,L847,M847))))</f>
        <v>334</v>
      </c>
      <c r="R847" s="13" t="n">
        <f aca="false">IF(AND(ISNUMBER(O847),O847-P847&gt;=Q847),O847-P847,Q847)</f>
        <v>384.11</v>
      </c>
      <c r="S847" s="3" t="n">
        <f aca="false">IF(ISNUMBER(O847),R847/O847-1,"")</f>
        <v>-0.00259666069434705</v>
      </c>
      <c r="T847" s="13" t="n">
        <f aca="false">VLOOKUP(R847,Parámetros!$A$13:$C$16,3,TRUE())</f>
        <v>0</v>
      </c>
      <c r="U847" s="13" t="n">
        <f aca="false">IF(R847&gt;=Parámetros!$B$7,I847,0)</f>
        <v>75</v>
      </c>
      <c r="V847" s="13" t="n">
        <f aca="false">R847*(1-G847)-T847-U847</f>
        <v>255.3346</v>
      </c>
      <c r="W847" s="13" t="n">
        <f aca="false">V847-F847</f>
        <v>43.3346</v>
      </c>
      <c r="X847" s="2" t="s">
        <v>13632</v>
      </c>
      <c r="Y847" s="2"/>
      <c r="Z847" s="13" t="n">
        <v>328.5</v>
      </c>
      <c r="AA847" s="2" t="s">
        <v>13518</v>
      </c>
    </row>
    <row r="848" customFormat="false" ht="15" hidden="false" customHeight="false" outlineLevel="0" collapsed="false">
      <c r="A848" s="8" t="s">
        <v>10137</v>
      </c>
      <c r="B848" s="10" t="str">
        <f aca="false">'Layout Mercado Libre'!C848</f>
        <v>Prueba de Embarazo Prebios 1 Pieza</v>
      </c>
      <c r="C848" s="10" t="str">
        <f aca="false">IFERROR(LEFT('Layout Mercado Libre'!E848,FIND(" &gt; ",'Layout Mercado Libre'!E848)-1),"")</f>
        <v>Salud y Equipamiento Médico</v>
      </c>
      <c r="D848" s="12" t="n">
        <v>17.06</v>
      </c>
      <c r="E848" s="13" t="n">
        <f aca="false">Parámetros!$B$5</f>
        <v>4</v>
      </c>
      <c r="F848" s="13" t="n">
        <f aca="false">D848+E848</f>
        <v>21.06</v>
      </c>
      <c r="G848" s="3" t="n">
        <f aca="false">IF(C848="",Parámetros!$B$9,IFERROR(VLOOKUP(C848,Parámetros!$A$20:$B$23,2,FALSE()),Parámetros!$B$9))</f>
        <v>0.14</v>
      </c>
      <c r="H848" s="14" t="n">
        <v>0.16</v>
      </c>
      <c r="I848" s="12" t="n">
        <v>75</v>
      </c>
      <c r="J848" s="13" t="n">
        <f aca="false">ROUNDUP((F848+Parámetros!$C$13)/(1-G848),0)</f>
        <v>54</v>
      </c>
      <c r="K848" s="13" t="n">
        <f aca="false">ROUNDUP((F848+Parámetros!$C$14)/(1-G848),0)</f>
        <v>60</v>
      </c>
      <c r="L848" s="13" t="n">
        <f aca="false">ROUNDUP((F848+Parámetros!$C$15)/(1-G848),0)</f>
        <v>68</v>
      </c>
      <c r="M848" s="13" t="n">
        <f aca="false">MAX(ROUNDUP((F848+I848)/(1-G848),0),Parámetros!$B$7)</f>
        <v>299</v>
      </c>
      <c r="N848" s="12"/>
      <c r="O848" s="12"/>
      <c r="P848" s="13" t="n">
        <f aca="false">Parámetros!$B$6</f>
        <v>1</v>
      </c>
      <c r="Q848" s="13" t="n">
        <f aca="false">IF(AND(ISNUMBER(O848),O848-P848&gt;=Parámetros!$B$7),M848,IF(J848&lt;Parámetros!$B$13,J848,IF(K848&lt;Parámetros!$B$14,K848,IF(L848&lt;Parámetros!$B$15,L848,M848))))</f>
        <v>54</v>
      </c>
      <c r="R848" s="13" t="n">
        <f aca="false">IF(AND(ISNUMBER(O848),O848-P848&gt;=Q848),O848-P848,Q848)</f>
        <v>54</v>
      </c>
      <c r="S848" s="3" t="str">
        <f aca="false">IF(ISNUMBER(O848),R848/O848-1,"")</f>
        <v/>
      </c>
      <c r="T848" s="13" t="n">
        <f aca="false">VLOOKUP(R848,Parámetros!$A$13:$C$16,3,TRUE())</f>
        <v>25</v>
      </c>
      <c r="U848" s="13" t="n">
        <f aca="false">IF(R848&gt;=Parámetros!$B$7,I848,0)</f>
        <v>0</v>
      </c>
      <c r="V848" s="13" t="n">
        <f aca="false">R848*(1-G848)-T848-U848</f>
        <v>21.44</v>
      </c>
      <c r="W848" s="13" t="n">
        <f aca="false">V848-F848</f>
        <v>0.379999999999999</v>
      </c>
      <c r="X848" s="2" t="s">
        <v>13551</v>
      </c>
      <c r="Y848" s="2"/>
      <c r="Z848" s="13"/>
      <c r="AA848" s="2"/>
    </row>
    <row r="849" customFormat="false" ht="15" hidden="false" customHeight="false" outlineLevel="0" collapsed="false">
      <c r="A849" s="8" t="s">
        <v>10147</v>
      </c>
      <c r="B849" s="10" t="str">
        <f aca="false">'Layout Mercado Libre'!C849</f>
        <v>Talco para Bebé Mennen Baby Magic Rosa 200 g</v>
      </c>
      <c r="C849" s="10" t="str">
        <f aca="false">IFERROR(LEFT('Layout Mercado Libre'!E849,FIND(" &gt; ",'Layout Mercado Libre'!E849)-1),"")</f>
        <v>Bebés</v>
      </c>
      <c r="D849" s="12" t="n">
        <v>62.81</v>
      </c>
      <c r="E849" s="13" t="n">
        <f aca="false">Parámetros!$B$5</f>
        <v>4</v>
      </c>
      <c r="F849" s="13" t="n">
        <f aca="false">D849+E849</f>
        <v>66.81</v>
      </c>
      <c r="G849" s="3" t="n">
        <f aca="false">IF(C849="",Parámetros!$B$9,IFERROR(VLOOKUP(C849,Parámetros!$A$20:$B$23,2,FALSE()),Parámetros!$B$9))</f>
        <v>0.15</v>
      </c>
      <c r="H849" s="14" t="n">
        <v>0.28</v>
      </c>
      <c r="I849" s="12" t="n">
        <v>75</v>
      </c>
      <c r="J849" s="13" t="n">
        <f aca="false">ROUNDUP((F849+Parámetros!$C$13)/(1-G849),0)</f>
        <v>109</v>
      </c>
      <c r="K849" s="13" t="n">
        <f aca="false">ROUNDUP((F849+Parámetros!$C$14)/(1-G849),0)</f>
        <v>114</v>
      </c>
      <c r="L849" s="13" t="n">
        <f aca="false">ROUNDUP((F849+Parámetros!$C$15)/(1-G849),0)</f>
        <v>123</v>
      </c>
      <c r="M849" s="13" t="n">
        <f aca="false">MAX(ROUNDUP((F849+I849)/(1-G849),0),Parámetros!$B$7)</f>
        <v>299</v>
      </c>
      <c r="N849" s="12" t="n">
        <v>220.05</v>
      </c>
      <c r="O849" s="12" t="n">
        <v>79</v>
      </c>
      <c r="P849" s="13" t="n">
        <f aca="false">Parámetros!$B$6</f>
        <v>1</v>
      </c>
      <c r="Q849" s="13" t="n">
        <f aca="false">IF(AND(ISNUMBER(O849),O849-P849&gt;=Parámetros!$B$7),M849,IF(J849&lt;Parámetros!$B$13,J849,IF(K849&lt;Parámetros!$B$14,K849,IF(L849&lt;Parámetros!$B$15,L849,M849))))</f>
        <v>114</v>
      </c>
      <c r="R849" s="13" t="n">
        <f aca="false">IF(AND(ISNUMBER(O849),O849-P849&gt;=Q849),O849-P849,Q849)</f>
        <v>114</v>
      </c>
      <c r="S849" s="3" t="n">
        <f aca="false">IF(ISNUMBER(O849),R849/O849-1,"")</f>
        <v>0.443037974683544</v>
      </c>
      <c r="T849" s="13" t="n">
        <f aca="false">VLOOKUP(R849,Parámetros!$A$13:$C$16,3,TRUE())</f>
        <v>30</v>
      </c>
      <c r="U849" s="13" t="n">
        <f aca="false">IF(R849&gt;=Parámetros!$B$7,I849,0)</f>
        <v>0</v>
      </c>
      <c r="V849" s="13" t="n">
        <f aca="false">R849*(1-G849)-T849-U849</f>
        <v>66.9</v>
      </c>
      <c r="W849" s="13" t="n">
        <f aca="false">V849-F849</f>
        <v>0.0899999999999892</v>
      </c>
      <c r="X849" s="2" t="s">
        <v>13680</v>
      </c>
      <c r="Y849" s="2"/>
      <c r="Z849" s="13" t="n">
        <v>100.12</v>
      </c>
      <c r="AA849" s="2" t="s">
        <v>13523</v>
      </c>
    </row>
    <row r="850" customFormat="false" ht="15" hidden="false" customHeight="false" outlineLevel="0" collapsed="false">
      <c r="A850" s="8" t="s">
        <v>10156</v>
      </c>
      <c r="B850" s="10" t="str">
        <f aca="false">'Layout Mercado Libre'!C850</f>
        <v>Desodorante Roll-On Palmolive Neutro Balance 65 ml</v>
      </c>
      <c r="C850" s="10" t="str">
        <f aca="false">IFERROR(LEFT('Layout Mercado Libre'!E850,FIND(" &gt; ",'Layout Mercado Libre'!E850)-1),"")</f>
        <v>Belleza y Cuidado Personal</v>
      </c>
      <c r="D850" s="12" t="n">
        <v>25.42</v>
      </c>
      <c r="E850" s="13" t="n">
        <f aca="false">Parámetros!$B$5</f>
        <v>4</v>
      </c>
      <c r="F850" s="13" t="n">
        <f aca="false">D850+E850</f>
        <v>29.42</v>
      </c>
      <c r="G850" s="3" t="n">
        <f aca="false">IF(C850="",Parámetros!$B$9,IFERROR(VLOOKUP(C850,Parámetros!$A$20:$B$23,2,FALSE()),Parámetros!$B$9))</f>
        <v>0.14</v>
      </c>
      <c r="H850" s="14" t="n">
        <v>0.13</v>
      </c>
      <c r="I850" s="12" t="n">
        <v>75</v>
      </c>
      <c r="J850" s="13" t="n">
        <f aca="false">ROUNDUP((F850+Parámetros!$C$13)/(1-G850),0)</f>
        <v>64</v>
      </c>
      <c r="K850" s="13" t="n">
        <f aca="false">ROUNDUP((F850+Parámetros!$C$14)/(1-G850),0)</f>
        <v>70</v>
      </c>
      <c r="L850" s="13" t="n">
        <f aca="false">ROUNDUP((F850+Parámetros!$C$15)/(1-G850),0)</f>
        <v>78</v>
      </c>
      <c r="M850" s="13" t="n">
        <f aca="false">MAX(ROUNDUP((F850+I850)/(1-G850),0),Parámetros!$B$7)</f>
        <v>299</v>
      </c>
      <c r="N850" s="12" t="n">
        <v>119.63</v>
      </c>
      <c r="O850" s="12" t="n">
        <v>95</v>
      </c>
      <c r="P850" s="13" t="n">
        <f aca="false">Parámetros!$B$6</f>
        <v>1</v>
      </c>
      <c r="Q850" s="13" t="n">
        <f aca="false">IF(AND(ISNUMBER(O850),O850-P850&gt;=Parámetros!$B$7),M850,IF(J850&lt;Parámetros!$B$13,J850,IF(K850&lt;Parámetros!$B$14,K850,IF(L850&lt;Parámetros!$B$15,L850,M850))))</f>
        <v>64</v>
      </c>
      <c r="R850" s="13" t="n">
        <f aca="false">IF(AND(ISNUMBER(O850),O850-P850&gt;=Q850),O850-P850,Q850)</f>
        <v>94</v>
      </c>
      <c r="S850" s="3" t="n">
        <f aca="false">IF(ISNUMBER(O850),R850/O850-1,"")</f>
        <v>-0.0105263157894737</v>
      </c>
      <c r="T850" s="13" t="n">
        <f aca="false">VLOOKUP(R850,Parámetros!$A$13:$C$16,3,TRUE())</f>
        <v>25</v>
      </c>
      <c r="U850" s="13" t="n">
        <f aca="false">IF(R850&gt;=Parámetros!$B$7,I850,0)</f>
        <v>0</v>
      </c>
      <c r="V850" s="13" t="n">
        <f aca="false">R850*(1-G850)-T850-U850</f>
        <v>55.84</v>
      </c>
      <c r="W850" s="13" t="n">
        <f aca="false">V850-F850</f>
        <v>26.42</v>
      </c>
      <c r="X850" s="2" t="s">
        <v>13776</v>
      </c>
      <c r="Y850" s="2"/>
      <c r="Z850" s="13" t="n">
        <v>47</v>
      </c>
      <c r="AA850" s="2" t="s">
        <v>13552</v>
      </c>
    </row>
    <row r="851" customFormat="false" ht="15" hidden="false" customHeight="false" outlineLevel="0" collapsed="false">
      <c r="A851" s="8" t="s">
        <v>10167</v>
      </c>
      <c r="B851" s="10" t="str">
        <f aca="false">'Layout Mercado Libre'!C851</f>
        <v>Dabex Metformina 1000 mg 30 Tabletas</v>
      </c>
      <c r="C851" s="10" t="str">
        <f aca="false">IFERROR(LEFT('Layout Mercado Libre'!E851,FIND(" &gt; ",'Layout Mercado Libre'!E851)-1),"")</f>
        <v>Salud y Equipamiento Médico</v>
      </c>
      <c r="D851" s="12" t="n">
        <v>305</v>
      </c>
      <c r="E851" s="13" t="n">
        <f aca="false">Parámetros!$B$5</f>
        <v>4</v>
      </c>
      <c r="F851" s="13" t="n">
        <f aca="false">D851+E851</f>
        <v>309</v>
      </c>
      <c r="G851" s="3" t="n">
        <f aca="false">IF(C851="",Parámetros!$B$9,IFERROR(VLOOKUP(C851,Parámetros!$A$20:$B$23,2,FALSE()),Parámetros!$B$9))</f>
        <v>0.14</v>
      </c>
      <c r="H851" s="14" t="n">
        <v>0.19</v>
      </c>
      <c r="I851" s="12" t="n">
        <v>75</v>
      </c>
      <c r="J851" s="13" t="n">
        <f aca="false">ROUNDUP((F851+Parámetros!$C$13)/(1-G851),0)</f>
        <v>389</v>
      </c>
      <c r="K851" s="13" t="n">
        <f aca="false">ROUNDUP((F851+Parámetros!$C$14)/(1-G851),0)</f>
        <v>395</v>
      </c>
      <c r="L851" s="13" t="n">
        <f aca="false">ROUNDUP((F851+Parámetros!$C$15)/(1-G851),0)</f>
        <v>403</v>
      </c>
      <c r="M851" s="13" t="n">
        <f aca="false">MAX(ROUNDUP((F851+I851)/(1-G851),0),Parámetros!$B$7)</f>
        <v>447</v>
      </c>
      <c r="N851" s="12" t="n">
        <v>1360.4</v>
      </c>
      <c r="O851" s="12" t="n">
        <v>1360.4</v>
      </c>
      <c r="P851" s="13" t="n">
        <f aca="false">Parámetros!$B$6</f>
        <v>1</v>
      </c>
      <c r="Q851" s="13" t="n">
        <f aca="false">IF(AND(ISNUMBER(O851),O851-P851&gt;=Parámetros!$B$7),M851,IF(J851&lt;Parámetros!$B$13,J851,IF(K851&lt;Parámetros!$B$14,K851,IF(L851&lt;Parámetros!$B$15,L851,M851))))</f>
        <v>447</v>
      </c>
      <c r="R851" s="13" t="n">
        <f aca="false">IF(AND(ISNUMBER(O851),O851-P851&gt;=Q851),O851-P851,Q851)</f>
        <v>1359.4</v>
      </c>
      <c r="S851" s="3" t="n">
        <f aca="false">IF(ISNUMBER(O851),R851/O851-1,"")</f>
        <v>-0.00073507791825933</v>
      </c>
      <c r="T851" s="13" t="n">
        <f aca="false">VLOOKUP(R851,Parámetros!$A$13:$C$16,3,TRUE())</f>
        <v>0</v>
      </c>
      <c r="U851" s="13" t="n">
        <f aca="false">IF(R851&gt;=Parámetros!$B$7,I851,0)</f>
        <v>75</v>
      </c>
      <c r="V851" s="13" t="n">
        <f aca="false">R851*(1-G851)-T851-U851</f>
        <v>1094.084</v>
      </c>
      <c r="W851" s="13" t="n">
        <f aca="false">V851-F851</f>
        <v>785.084</v>
      </c>
      <c r="X851" s="2" t="s">
        <v>13501</v>
      </c>
      <c r="Y851" s="2"/>
      <c r="Z851" s="13" t="n">
        <v>689.5</v>
      </c>
      <c r="AA851" s="2" t="s">
        <v>13518</v>
      </c>
    </row>
    <row r="852" customFormat="false" ht="15" hidden="false" customHeight="false" outlineLevel="0" collapsed="false">
      <c r="A852" s="8" t="s">
        <v>10178</v>
      </c>
      <c r="B852" s="10" t="str">
        <f aca="false">'Layout Mercado Libre'!C852</f>
        <v>Talco para Bebé Mennen Baby Magic Hipoalergénico 400 g</v>
      </c>
      <c r="C852" s="10" t="str">
        <f aca="false">IFERROR(LEFT('Layout Mercado Libre'!E852,FIND(" &gt; ",'Layout Mercado Libre'!E852)-1),"")</f>
        <v>Bebés</v>
      </c>
      <c r="D852" s="12" t="n">
        <v>94.58</v>
      </c>
      <c r="E852" s="13" t="n">
        <f aca="false">Parámetros!$B$5</f>
        <v>4</v>
      </c>
      <c r="F852" s="13" t="n">
        <f aca="false">D852+E852</f>
        <v>98.58</v>
      </c>
      <c r="G852" s="3" t="n">
        <f aca="false">IF(C852="",Parámetros!$B$9,IFERROR(VLOOKUP(C852,Parámetros!$A$20:$B$23,2,FALSE()),Parámetros!$B$9))</f>
        <v>0.15</v>
      </c>
      <c r="H852" s="14" t="n">
        <v>0.51</v>
      </c>
      <c r="I852" s="12" t="n">
        <v>90</v>
      </c>
      <c r="J852" s="13" t="n">
        <f aca="false">ROUNDUP((F852+Parámetros!$C$13)/(1-G852),0)</f>
        <v>146</v>
      </c>
      <c r="K852" s="13" t="n">
        <f aca="false">ROUNDUP((F852+Parámetros!$C$14)/(1-G852),0)</f>
        <v>152</v>
      </c>
      <c r="L852" s="13" t="n">
        <f aca="false">ROUNDUP((F852+Parámetros!$C$15)/(1-G852),0)</f>
        <v>160</v>
      </c>
      <c r="M852" s="13" t="n">
        <f aca="false">MAX(ROUNDUP((F852+I852)/(1-G852),0),Parámetros!$B$7)</f>
        <v>299</v>
      </c>
      <c r="N852" s="12" t="n">
        <v>277.3</v>
      </c>
      <c r="O852" s="12" t="n">
        <v>160</v>
      </c>
      <c r="P852" s="13" t="n">
        <f aca="false">Parámetros!$B$6</f>
        <v>1</v>
      </c>
      <c r="Q852" s="13" t="n">
        <f aca="false">IF(AND(ISNUMBER(O852),O852-P852&gt;=Parámetros!$B$7),M852,IF(J852&lt;Parámetros!$B$13,J852,IF(K852&lt;Parámetros!$B$14,K852,IF(L852&lt;Parámetros!$B$15,L852,M852))))</f>
        <v>160</v>
      </c>
      <c r="R852" s="13" t="n">
        <f aca="false">IF(AND(ISNUMBER(O852),O852-P852&gt;=Q852),O852-P852,Q852)</f>
        <v>160</v>
      </c>
      <c r="S852" s="3" t="n">
        <f aca="false">IF(ISNUMBER(O852),R852/O852-1,"")</f>
        <v>0</v>
      </c>
      <c r="T852" s="13" t="n">
        <f aca="false">VLOOKUP(R852,Parámetros!$A$13:$C$16,3,TRUE())</f>
        <v>37</v>
      </c>
      <c r="U852" s="13" t="n">
        <f aca="false">IF(R852&gt;=Parámetros!$B$7,I852,0)</f>
        <v>0</v>
      </c>
      <c r="V852" s="13" t="n">
        <f aca="false">R852*(1-G852)-T852-U852</f>
        <v>99</v>
      </c>
      <c r="W852" s="13" t="n">
        <f aca="false">V852-F852</f>
        <v>0.420000000000002</v>
      </c>
      <c r="X852" s="2" t="s">
        <v>13505</v>
      </c>
      <c r="Y852" s="2"/>
      <c r="Z852" s="13"/>
      <c r="AA852" s="2"/>
    </row>
    <row r="853" customFormat="false" ht="15" hidden="false" customHeight="false" outlineLevel="0" collapsed="false">
      <c r="A853" s="8" t="s">
        <v>10188</v>
      </c>
      <c r="B853" s="10" t="str">
        <f aca="false">'Layout Mercado Libre'!C853</f>
        <v>Mydocalm-A Tolperisona Paracetamol 50/300 mg 30 Cápsulas</v>
      </c>
      <c r="C853" s="10" t="str">
        <f aca="false">IFERROR(LEFT('Layout Mercado Libre'!E853,FIND(" &gt; ",'Layout Mercado Libre'!E853)-1),"")</f>
        <v>Salud y Equipamiento Médico</v>
      </c>
      <c r="D853" s="12" t="n">
        <v>392.99</v>
      </c>
      <c r="E853" s="13" t="n">
        <f aca="false">Parámetros!$B$5</f>
        <v>4</v>
      </c>
      <c r="F853" s="13" t="n">
        <f aca="false">D853+E853</f>
        <v>396.99</v>
      </c>
      <c r="G853" s="3" t="n">
        <f aca="false">IF(C853="",Parámetros!$B$9,IFERROR(VLOOKUP(C853,Parámetros!$A$20:$B$23,2,FALSE()),Parámetros!$B$9))</f>
        <v>0.14</v>
      </c>
      <c r="H853" s="14" t="n">
        <v>0.19</v>
      </c>
      <c r="I853" s="12" t="n">
        <v>75</v>
      </c>
      <c r="J853" s="13" t="n">
        <f aca="false">ROUNDUP((F853+Parámetros!$C$13)/(1-G853),0)</f>
        <v>491</v>
      </c>
      <c r="K853" s="13" t="n">
        <f aca="false">ROUNDUP((F853+Parámetros!$C$14)/(1-G853),0)</f>
        <v>497</v>
      </c>
      <c r="L853" s="13" t="n">
        <f aca="false">ROUNDUP((F853+Parámetros!$C$15)/(1-G853),0)</f>
        <v>505</v>
      </c>
      <c r="M853" s="13" t="n">
        <f aca="false">MAX(ROUNDUP((F853+I853)/(1-G853),0),Parámetros!$B$7)</f>
        <v>549</v>
      </c>
      <c r="N853" s="12" t="n">
        <v>685.9</v>
      </c>
      <c r="O853" s="12" t="n">
        <v>599</v>
      </c>
      <c r="P853" s="13" t="n">
        <f aca="false">Parámetros!$B$6</f>
        <v>1</v>
      </c>
      <c r="Q853" s="13" t="n">
        <f aca="false">IF(AND(ISNUMBER(O853),O853-P853&gt;=Parámetros!$B$7),M853,IF(J853&lt;Parámetros!$B$13,J853,IF(K853&lt;Parámetros!$B$14,K853,IF(L853&lt;Parámetros!$B$15,L853,M853))))</f>
        <v>549</v>
      </c>
      <c r="R853" s="13" t="n">
        <f aca="false">IF(AND(ISNUMBER(O853),O853-P853&gt;=Q853),O853-P853,Q853)</f>
        <v>598</v>
      </c>
      <c r="S853" s="3" t="n">
        <f aca="false">IF(ISNUMBER(O853),R853/O853-1,"")</f>
        <v>-0.001669449081803</v>
      </c>
      <c r="T853" s="13" t="n">
        <f aca="false">VLOOKUP(R853,Parámetros!$A$13:$C$16,3,TRUE())</f>
        <v>0</v>
      </c>
      <c r="U853" s="13" t="n">
        <f aca="false">IF(R853&gt;=Parámetros!$B$7,I853,0)</f>
        <v>75</v>
      </c>
      <c r="V853" s="13" t="n">
        <f aca="false">R853*(1-G853)-T853-U853</f>
        <v>439.28</v>
      </c>
      <c r="W853" s="13" t="n">
        <f aca="false">V853-F853</f>
        <v>42.29</v>
      </c>
      <c r="X853" s="2" t="s">
        <v>13514</v>
      </c>
      <c r="Y853" s="2"/>
      <c r="Z853" s="13" t="n">
        <v>439</v>
      </c>
      <c r="AA853" s="2" t="s">
        <v>13504</v>
      </c>
    </row>
    <row r="854" customFormat="false" ht="15" hidden="false" customHeight="false" outlineLevel="0" collapsed="false">
      <c r="A854" s="8" t="s">
        <v>10200</v>
      </c>
      <c r="B854" s="10" t="str">
        <f aca="false">'Layout Mercado Libre'!C854</f>
        <v>Desodorante Axe Intense 48h Aerosol 150 ml</v>
      </c>
      <c r="C854" s="10" t="str">
        <f aca="false">IFERROR(LEFT('Layout Mercado Libre'!E854,FIND(" &gt; ",'Layout Mercado Libre'!E854)-1),"")</f>
        <v>Belleza y Cuidado Personal</v>
      </c>
      <c r="D854" s="12" t="n">
        <v>39.51</v>
      </c>
      <c r="E854" s="13" t="n">
        <f aca="false">Parámetros!$B$5</f>
        <v>4</v>
      </c>
      <c r="F854" s="13" t="n">
        <f aca="false">D854+E854</f>
        <v>43.51</v>
      </c>
      <c r="G854" s="3" t="n">
        <f aca="false">IF(C854="",Parámetros!$B$9,IFERROR(VLOOKUP(C854,Parámetros!$A$20:$B$23,2,FALSE()),Parámetros!$B$9))</f>
        <v>0.14</v>
      </c>
      <c r="H854" s="14" t="n">
        <v>0.23</v>
      </c>
      <c r="I854" s="12" t="n">
        <v>75</v>
      </c>
      <c r="J854" s="13" t="n">
        <f aca="false">ROUNDUP((F854+Parámetros!$C$13)/(1-G854),0)</f>
        <v>80</v>
      </c>
      <c r="K854" s="13" t="n">
        <f aca="false">ROUNDUP((F854+Parámetros!$C$14)/(1-G854),0)</f>
        <v>86</v>
      </c>
      <c r="L854" s="13" t="n">
        <f aca="false">ROUNDUP((F854+Parámetros!$C$15)/(1-G854),0)</f>
        <v>94</v>
      </c>
      <c r="M854" s="13" t="n">
        <f aca="false">MAX(ROUNDUP((F854+I854)/(1-G854),0),Parámetros!$B$7)</f>
        <v>299</v>
      </c>
      <c r="N854" s="12" t="n">
        <v>126.92</v>
      </c>
      <c r="O854" s="12" t="n">
        <v>68</v>
      </c>
      <c r="P854" s="13" t="n">
        <f aca="false">Parámetros!$B$6</f>
        <v>1</v>
      </c>
      <c r="Q854" s="13" t="n">
        <f aca="false">IF(AND(ISNUMBER(O854),O854-P854&gt;=Parámetros!$B$7),M854,IF(J854&lt;Parámetros!$B$13,J854,IF(K854&lt;Parámetros!$B$14,K854,IF(L854&lt;Parámetros!$B$15,L854,M854))))</f>
        <v>80</v>
      </c>
      <c r="R854" s="13" t="n">
        <f aca="false">IF(AND(ISNUMBER(O854),O854-P854&gt;=Q854),O854-P854,Q854)</f>
        <v>80</v>
      </c>
      <c r="S854" s="3" t="n">
        <f aca="false">IF(ISNUMBER(O854),R854/O854-1,"")</f>
        <v>0.176470588235294</v>
      </c>
      <c r="T854" s="13" t="n">
        <f aca="false">VLOOKUP(R854,Parámetros!$A$13:$C$16,3,TRUE())</f>
        <v>25</v>
      </c>
      <c r="U854" s="13" t="n">
        <f aca="false">IF(R854&gt;=Parámetros!$B$7,I854,0)</f>
        <v>0</v>
      </c>
      <c r="V854" s="13" t="n">
        <f aca="false">R854*(1-G854)-T854-U854</f>
        <v>43.8</v>
      </c>
      <c r="W854" s="13" t="n">
        <f aca="false">V854-F854</f>
        <v>0.289999999999999</v>
      </c>
      <c r="X854" s="2" t="s">
        <v>13625</v>
      </c>
      <c r="Y854" s="2"/>
      <c r="Z854" s="13"/>
      <c r="AA854" s="2"/>
    </row>
    <row r="855" customFormat="false" ht="15" hidden="false" customHeight="false" outlineLevel="0" collapsed="false">
      <c r="A855" s="8" t="s">
        <v>10210</v>
      </c>
      <c r="B855" s="10" t="str">
        <f aca="false">'Layout Mercado Libre'!C855</f>
        <v>Pepto-Bismol Cereza 262 mg 24 Tabletas Masticables</v>
      </c>
      <c r="C855" s="10" t="str">
        <f aca="false">IFERROR(LEFT('Layout Mercado Libre'!E855,FIND(" &gt; ",'Layout Mercado Libre'!E855)-1),"")</f>
        <v>Salud y Equipamiento Médico</v>
      </c>
      <c r="D855" s="12" t="n">
        <v>84.02</v>
      </c>
      <c r="E855" s="13" t="n">
        <f aca="false">Parámetros!$B$5</f>
        <v>4</v>
      </c>
      <c r="F855" s="13" t="n">
        <f aca="false">D855+E855</f>
        <v>88.02</v>
      </c>
      <c r="G855" s="3" t="n">
        <f aca="false">IF(C855="",Parámetros!$B$9,IFERROR(VLOOKUP(C855,Parámetros!$A$20:$B$23,2,FALSE()),Parámetros!$B$9))</f>
        <v>0.14</v>
      </c>
      <c r="H855" s="14" t="n">
        <v>0.17</v>
      </c>
      <c r="I855" s="12" t="n">
        <v>75</v>
      </c>
      <c r="J855" s="13" t="n">
        <f aca="false">ROUNDUP((F855+Parámetros!$C$13)/(1-G855),0)</f>
        <v>132</v>
      </c>
      <c r="K855" s="13" t="n">
        <f aca="false">ROUNDUP((F855+Parámetros!$C$14)/(1-G855),0)</f>
        <v>138</v>
      </c>
      <c r="L855" s="13" t="n">
        <f aca="false">ROUNDUP((F855+Parámetros!$C$15)/(1-G855),0)</f>
        <v>146</v>
      </c>
      <c r="M855" s="13" t="n">
        <f aca="false">MAX(ROUNDUP((F855+I855)/(1-G855),0),Parámetros!$B$7)</f>
        <v>299</v>
      </c>
      <c r="N855" s="12" t="n">
        <v>178.46</v>
      </c>
      <c r="O855" s="12" t="n">
        <v>160</v>
      </c>
      <c r="P855" s="13" t="n">
        <f aca="false">Parámetros!$B$6</f>
        <v>1</v>
      </c>
      <c r="Q855" s="13" t="n">
        <f aca="false">IF(AND(ISNUMBER(O855),O855-P855&gt;=Parámetros!$B$7),M855,IF(J855&lt;Parámetros!$B$13,J855,IF(K855&lt;Parámetros!$B$14,K855,IF(L855&lt;Parámetros!$B$15,L855,M855))))</f>
        <v>138</v>
      </c>
      <c r="R855" s="13" t="n">
        <f aca="false">IF(AND(ISNUMBER(O855),O855-P855&gt;=Q855),O855-P855,Q855)</f>
        <v>159</v>
      </c>
      <c r="S855" s="3" t="n">
        <f aca="false">IF(ISNUMBER(O855),R855/O855-1,"")</f>
        <v>-0.00624999999999998</v>
      </c>
      <c r="T855" s="13" t="n">
        <f aca="false">VLOOKUP(R855,Parámetros!$A$13:$C$16,3,TRUE())</f>
        <v>37</v>
      </c>
      <c r="U855" s="13" t="n">
        <f aca="false">IF(R855&gt;=Parámetros!$B$7,I855,0)</f>
        <v>0</v>
      </c>
      <c r="V855" s="13" t="n">
        <f aca="false">R855*(1-G855)-T855-U855</f>
        <v>99.74</v>
      </c>
      <c r="W855" s="13" t="n">
        <f aca="false">V855-F855</f>
        <v>11.72</v>
      </c>
      <c r="X855" s="2" t="s">
        <v>13593</v>
      </c>
      <c r="Y855" s="2"/>
      <c r="Z855" s="13" t="n">
        <v>115</v>
      </c>
      <c r="AA855" s="2" t="s">
        <v>13518</v>
      </c>
    </row>
    <row r="856" customFormat="false" ht="15" hidden="false" customHeight="false" outlineLevel="0" collapsed="false">
      <c r="A856" s="8" t="s">
        <v>10222</v>
      </c>
      <c r="B856" s="10" t="str">
        <f aca="false">'Layout Mercado Libre'!C856</f>
        <v>Shampoo Grisi Ricitos de Oro Manzanilla 250 ml</v>
      </c>
      <c r="C856" s="10" t="str">
        <f aca="false">IFERROR(LEFT('Layout Mercado Libre'!E856,FIND(" &gt; ",'Layout Mercado Libre'!E856)-1),"")</f>
        <v>Bebés</v>
      </c>
      <c r="D856" s="12" t="n">
        <v>58.36</v>
      </c>
      <c r="E856" s="13" t="n">
        <f aca="false">Parámetros!$B$5</f>
        <v>4</v>
      </c>
      <c r="F856" s="13" t="n">
        <f aca="false">D856+E856</f>
        <v>62.36</v>
      </c>
      <c r="G856" s="3" t="n">
        <f aca="false">IF(C856="",Parámetros!$B$9,IFERROR(VLOOKUP(C856,Parámetros!$A$20:$B$23,2,FALSE()),Parámetros!$B$9))</f>
        <v>0.15</v>
      </c>
      <c r="H856" s="14" t="n">
        <v>0.35</v>
      </c>
      <c r="I856" s="12" t="n">
        <v>75</v>
      </c>
      <c r="J856" s="13" t="n">
        <f aca="false">ROUNDUP((F856+Parámetros!$C$13)/(1-G856),0)</f>
        <v>103</v>
      </c>
      <c r="K856" s="13" t="n">
        <f aca="false">ROUNDUP((F856+Parámetros!$C$14)/(1-G856),0)</f>
        <v>109</v>
      </c>
      <c r="L856" s="13" t="n">
        <f aca="false">ROUNDUP((F856+Parámetros!$C$15)/(1-G856),0)</f>
        <v>117</v>
      </c>
      <c r="M856" s="13" t="n">
        <f aca="false">MAX(ROUNDUP((F856+I856)/(1-G856),0),Parámetros!$B$7)</f>
        <v>299</v>
      </c>
      <c r="N856" s="12" t="n">
        <v>181.16</v>
      </c>
      <c r="O856" s="12" t="n">
        <v>64</v>
      </c>
      <c r="P856" s="13" t="n">
        <f aca="false">Parámetros!$B$6</f>
        <v>1</v>
      </c>
      <c r="Q856" s="13" t="n">
        <f aca="false">IF(AND(ISNUMBER(O856),O856-P856&gt;=Parámetros!$B$7),M856,IF(J856&lt;Parámetros!$B$13,J856,IF(K856&lt;Parámetros!$B$14,K856,IF(L856&lt;Parámetros!$B$15,L856,M856))))</f>
        <v>109</v>
      </c>
      <c r="R856" s="13" t="n">
        <f aca="false">IF(AND(ISNUMBER(O856),O856-P856&gt;=Q856),O856-P856,Q856)</f>
        <v>109</v>
      </c>
      <c r="S856" s="3" t="n">
        <f aca="false">IF(ISNUMBER(O856),R856/O856-1,"")</f>
        <v>0.703125</v>
      </c>
      <c r="T856" s="13" t="n">
        <f aca="false">VLOOKUP(R856,Parámetros!$A$13:$C$16,3,TRUE())</f>
        <v>30</v>
      </c>
      <c r="U856" s="13" t="n">
        <f aca="false">IF(R856&gt;=Parámetros!$B$7,I856,0)</f>
        <v>0</v>
      </c>
      <c r="V856" s="13" t="n">
        <f aca="false">R856*(1-G856)-T856-U856</f>
        <v>62.65</v>
      </c>
      <c r="W856" s="13" t="n">
        <f aca="false">V856-F856</f>
        <v>0.289999999999992</v>
      </c>
      <c r="X856" s="2" t="s">
        <v>13580</v>
      </c>
      <c r="Y856" s="2"/>
      <c r="Z856" s="13" t="n">
        <v>97</v>
      </c>
      <c r="AA856" s="2" t="s">
        <v>13504</v>
      </c>
    </row>
    <row r="857" customFormat="false" ht="15" hidden="false" customHeight="false" outlineLevel="0" collapsed="false">
      <c r="A857" s="8" t="s">
        <v>10233</v>
      </c>
      <c r="B857" s="10" t="str">
        <f aca="false">'Layout Mercado Libre'!C857</f>
        <v>Crema Corporal Nivea Milk Nutritiva Piel Extra Seca 100 ml</v>
      </c>
      <c r="C857" s="10" t="str">
        <f aca="false">IFERROR(LEFT('Layout Mercado Libre'!E857,FIND(" &gt; ",'Layout Mercado Libre'!E857)-1),"")</f>
        <v>Belleza y Cuidado Personal</v>
      </c>
      <c r="D857" s="12" t="n">
        <v>23.24</v>
      </c>
      <c r="E857" s="13" t="n">
        <f aca="false">Parámetros!$B$5</f>
        <v>4</v>
      </c>
      <c r="F857" s="13" t="n">
        <f aca="false">D857+E857</f>
        <v>27.24</v>
      </c>
      <c r="G857" s="3" t="n">
        <f aca="false">IF(C857="",Parámetros!$B$9,IFERROR(VLOOKUP(C857,Parámetros!$A$20:$B$23,2,FALSE()),Parámetros!$B$9))</f>
        <v>0.14</v>
      </c>
      <c r="H857" s="14" t="n">
        <v>0.17</v>
      </c>
      <c r="I857" s="12" t="n">
        <v>75</v>
      </c>
      <c r="J857" s="13" t="n">
        <f aca="false">ROUNDUP((F857+Parámetros!$C$13)/(1-G857),0)</f>
        <v>61</v>
      </c>
      <c r="K857" s="13" t="n">
        <f aca="false">ROUNDUP((F857+Parámetros!$C$14)/(1-G857),0)</f>
        <v>67</v>
      </c>
      <c r="L857" s="13" t="n">
        <f aca="false">ROUNDUP((F857+Parámetros!$C$15)/(1-G857),0)</f>
        <v>75</v>
      </c>
      <c r="M857" s="13" t="n">
        <f aca="false">MAX(ROUNDUP((F857+I857)/(1-G857),0),Parámetros!$B$7)</f>
        <v>299</v>
      </c>
      <c r="N857" s="12" t="n">
        <v>106.88</v>
      </c>
      <c r="O857" s="12" t="n">
        <v>68.31</v>
      </c>
      <c r="P857" s="13" t="n">
        <f aca="false">Parámetros!$B$6</f>
        <v>1</v>
      </c>
      <c r="Q857" s="13" t="n">
        <f aca="false">IF(AND(ISNUMBER(O857),O857-P857&gt;=Parámetros!$B$7),M857,IF(J857&lt;Parámetros!$B$13,J857,IF(K857&lt;Parámetros!$B$14,K857,IF(L857&lt;Parámetros!$B$15,L857,M857))))</f>
        <v>61</v>
      </c>
      <c r="R857" s="13" t="n">
        <f aca="false">IF(AND(ISNUMBER(O857),O857-P857&gt;=Q857),O857-P857,Q857)</f>
        <v>67.31</v>
      </c>
      <c r="S857" s="3" t="n">
        <f aca="false">IF(ISNUMBER(O857),R857/O857-1,"")</f>
        <v>-0.0146391450739277</v>
      </c>
      <c r="T857" s="13" t="n">
        <f aca="false">VLOOKUP(R857,Parámetros!$A$13:$C$16,3,TRUE())</f>
        <v>25</v>
      </c>
      <c r="U857" s="13" t="n">
        <f aca="false">IF(R857&gt;=Parámetros!$B$7,I857,0)</f>
        <v>0</v>
      </c>
      <c r="V857" s="13" t="n">
        <f aca="false">R857*(1-G857)-T857-U857</f>
        <v>32.8866</v>
      </c>
      <c r="W857" s="13" t="n">
        <f aca="false">V857-F857</f>
        <v>5.6466</v>
      </c>
      <c r="X857" s="2" t="s">
        <v>13608</v>
      </c>
      <c r="Y857" s="2"/>
      <c r="Z857" s="13" t="n">
        <v>26.6</v>
      </c>
      <c r="AA857" s="2" t="s">
        <v>13504</v>
      </c>
    </row>
    <row r="858" customFormat="false" ht="15" hidden="false" customHeight="false" outlineLevel="0" collapsed="false">
      <c r="A858" s="8" t="s">
        <v>10243</v>
      </c>
      <c r="B858" s="10" t="str">
        <f aca="false">'Layout Mercado Libre'!C858</f>
        <v>Pylopac Lansoprazol Claritromicina Amoxicilina 7 Carteras</v>
      </c>
      <c r="C858" s="10" t="str">
        <f aca="false">IFERROR(LEFT('Layout Mercado Libre'!E858,FIND(" &gt; ",'Layout Mercado Libre'!E858)-1),"")</f>
        <v>Salud y Equipamiento Médico</v>
      </c>
      <c r="D858" s="12" t="n">
        <v>1284.06</v>
      </c>
      <c r="E858" s="13" t="n">
        <f aca="false">Parámetros!$B$5</f>
        <v>4</v>
      </c>
      <c r="F858" s="13" t="n">
        <f aca="false">D858+E858</f>
        <v>1288.06</v>
      </c>
      <c r="G858" s="3" t="n">
        <f aca="false">IF(C858="",Parámetros!$B$9,IFERROR(VLOOKUP(C858,Parámetros!$A$20:$B$23,2,FALSE()),Parámetros!$B$9))</f>
        <v>0.14</v>
      </c>
      <c r="H858" s="14" t="n">
        <v>0.33</v>
      </c>
      <c r="I858" s="12" t="n">
        <v>75</v>
      </c>
      <c r="J858" s="13" t="n">
        <f aca="false">ROUNDUP((F858+Parámetros!$C$13)/(1-G858),0)</f>
        <v>1527</v>
      </c>
      <c r="K858" s="13" t="n">
        <f aca="false">ROUNDUP((F858+Parámetros!$C$14)/(1-G858),0)</f>
        <v>1533</v>
      </c>
      <c r="L858" s="13" t="n">
        <f aca="false">ROUNDUP((F858+Parámetros!$C$15)/(1-G858),0)</f>
        <v>1541</v>
      </c>
      <c r="M858" s="13" t="n">
        <f aca="false">MAX(ROUNDUP((F858+I858)/(1-G858),0),Parámetros!$B$7)</f>
        <v>1585</v>
      </c>
      <c r="N858" s="12"/>
      <c r="O858" s="12"/>
      <c r="P858" s="13" t="n">
        <f aca="false">Parámetros!$B$6</f>
        <v>1</v>
      </c>
      <c r="Q858" s="13" t="n">
        <f aca="false">IF(AND(ISNUMBER(O858),O858-P858&gt;=Parámetros!$B$7),M858,IF(J858&lt;Parámetros!$B$13,J858,IF(K858&lt;Parámetros!$B$14,K858,IF(L858&lt;Parámetros!$B$15,L858,M858))))</f>
        <v>1585</v>
      </c>
      <c r="R858" s="13" t="n">
        <f aca="false">IF(AND(ISNUMBER(O858),O858-P858&gt;=Q858),O858-P858,Q858)</f>
        <v>1585</v>
      </c>
      <c r="S858" s="3" t="str">
        <f aca="false">IF(ISNUMBER(O858),R858/O858-1,"")</f>
        <v/>
      </c>
      <c r="T858" s="13" t="n">
        <f aca="false">VLOOKUP(R858,Parámetros!$A$13:$C$16,3,TRUE())</f>
        <v>0</v>
      </c>
      <c r="U858" s="13" t="n">
        <f aca="false">IF(R858&gt;=Parámetros!$B$7,I858,0)</f>
        <v>75</v>
      </c>
      <c r="V858" s="13" t="n">
        <f aca="false">R858*(1-G858)-T858-U858</f>
        <v>1288.1</v>
      </c>
      <c r="W858" s="13" t="n">
        <f aca="false">V858-F858</f>
        <v>0.0399999999999636</v>
      </c>
      <c r="X858" s="2" t="s">
        <v>13777</v>
      </c>
      <c r="Y858" s="2"/>
      <c r="Z858" s="13" t="n">
        <v>1516.5</v>
      </c>
      <c r="AA858" s="2" t="s">
        <v>13518</v>
      </c>
    </row>
    <row r="859" customFormat="false" ht="15" hidden="false" customHeight="false" outlineLevel="0" collapsed="false">
      <c r="A859" s="8" t="s">
        <v>10258</v>
      </c>
      <c r="B859" s="10" t="str">
        <f aca="false">'Layout Mercado Libre'!C859</f>
        <v>Tiras Reactivas FreeStyle Optium Glucosa 50 Piezas</v>
      </c>
      <c r="C859" s="10" t="str">
        <f aca="false">IFERROR(LEFT('Layout Mercado Libre'!E859,FIND(" &gt; ",'Layout Mercado Libre'!E859)-1),"")</f>
        <v>Salud y Equipamiento Médico</v>
      </c>
      <c r="D859" s="12" t="n">
        <v>271.28</v>
      </c>
      <c r="E859" s="13" t="n">
        <f aca="false">Parámetros!$B$5</f>
        <v>4</v>
      </c>
      <c r="F859" s="13" t="n">
        <f aca="false">D859+E859</f>
        <v>275.28</v>
      </c>
      <c r="G859" s="3" t="n">
        <f aca="false">IF(C859="",Parámetros!$B$9,IFERROR(VLOOKUP(C859,Parámetros!$A$20:$B$23,2,FALSE()),Parámetros!$B$9))</f>
        <v>0.14</v>
      </c>
      <c r="H859" s="14" t="n">
        <v>0.27</v>
      </c>
      <c r="I859" s="12" t="n">
        <v>75</v>
      </c>
      <c r="J859" s="13" t="n">
        <f aca="false">ROUNDUP((F859+Parámetros!$C$13)/(1-G859),0)</f>
        <v>350</v>
      </c>
      <c r="K859" s="13" t="n">
        <f aca="false">ROUNDUP((F859+Parámetros!$C$14)/(1-G859),0)</f>
        <v>355</v>
      </c>
      <c r="L859" s="13" t="n">
        <f aca="false">ROUNDUP((F859+Parámetros!$C$15)/(1-G859),0)</f>
        <v>364</v>
      </c>
      <c r="M859" s="13" t="n">
        <f aca="false">MAX(ROUNDUP((F859+I859)/(1-G859),0),Parámetros!$B$7)</f>
        <v>408</v>
      </c>
      <c r="N859" s="12"/>
      <c r="O859" s="12"/>
      <c r="P859" s="13" t="n">
        <f aca="false">Parámetros!$B$6</f>
        <v>1</v>
      </c>
      <c r="Q859" s="13" t="n">
        <f aca="false">IF(AND(ISNUMBER(O859),O859-P859&gt;=Parámetros!$B$7),M859,IF(J859&lt;Parámetros!$B$13,J859,IF(K859&lt;Parámetros!$B$14,K859,IF(L859&lt;Parámetros!$B$15,L859,M859))))</f>
        <v>408</v>
      </c>
      <c r="R859" s="13" t="n">
        <f aca="false">IF(AND(ISNUMBER(O859),O859-P859&gt;=Q859),O859-P859,Q859)</f>
        <v>408</v>
      </c>
      <c r="S859" s="3" t="str">
        <f aca="false">IF(ISNUMBER(O859),R859/O859-1,"")</f>
        <v/>
      </c>
      <c r="T859" s="13" t="n">
        <f aca="false">VLOOKUP(R859,Parámetros!$A$13:$C$16,3,TRUE())</f>
        <v>0</v>
      </c>
      <c r="U859" s="13" t="n">
        <f aca="false">IF(R859&gt;=Parámetros!$B$7,I859,0)</f>
        <v>75</v>
      </c>
      <c r="V859" s="13" t="n">
        <f aca="false">R859*(1-G859)-T859-U859</f>
        <v>275.88</v>
      </c>
      <c r="W859" s="13" t="n">
        <f aca="false">V859-F859</f>
        <v>0.600000000000023</v>
      </c>
      <c r="X859" s="2" t="s">
        <v>13506</v>
      </c>
      <c r="Y859" s="2"/>
      <c r="Z859" s="13" t="n">
        <v>325.5</v>
      </c>
      <c r="AA859" s="2" t="s">
        <v>13778</v>
      </c>
    </row>
    <row r="860" customFormat="false" ht="15" hidden="false" customHeight="false" outlineLevel="0" collapsed="false">
      <c r="A860" s="8" t="s">
        <v>10269</v>
      </c>
      <c r="B860" s="10" t="str">
        <f aca="false">'Layout Mercado Libre'!C860</f>
        <v>Lomecan V Clotrimazol 200 mg 3 Óvulos Vaginales</v>
      </c>
      <c r="C860" s="10" t="str">
        <f aca="false">IFERROR(LEFT('Layout Mercado Libre'!E860,FIND(" &gt; ",'Layout Mercado Libre'!E860)-1),"")</f>
        <v>Salud y Equipamiento Médico</v>
      </c>
      <c r="D860" s="12" t="n">
        <v>106.59</v>
      </c>
      <c r="E860" s="13" t="n">
        <f aca="false">Parámetros!$B$5</f>
        <v>4</v>
      </c>
      <c r="F860" s="13" t="n">
        <f aca="false">D860+E860</f>
        <v>110.59</v>
      </c>
      <c r="G860" s="3" t="n">
        <f aca="false">IF(C860="",Parámetros!$B$9,IFERROR(VLOOKUP(C860,Parámetros!$A$20:$B$23,2,FALSE()),Parámetros!$B$9))</f>
        <v>0.14</v>
      </c>
      <c r="H860" s="14" t="n">
        <v>0.13</v>
      </c>
      <c r="I860" s="12" t="n">
        <v>75</v>
      </c>
      <c r="J860" s="13" t="n">
        <f aca="false">ROUNDUP((F860+Parámetros!$C$13)/(1-G860),0)</f>
        <v>158</v>
      </c>
      <c r="K860" s="13" t="n">
        <f aca="false">ROUNDUP((F860+Parámetros!$C$14)/(1-G860),0)</f>
        <v>164</v>
      </c>
      <c r="L860" s="13" t="n">
        <f aca="false">ROUNDUP((F860+Parámetros!$C$15)/(1-G860),0)</f>
        <v>172</v>
      </c>
      <c r="M860" s="13" t="n">
        <f aca="false">MAX(ROUNDUP((F860+I860)/(1-G860),0),Parámetros!$B$7)</f>
        <v>299</v>
      </c>
      <c r="N860" s="12" t="n">
        <v>176.35</v>
      </c>
      <c r="O860" s="12" t="n">
        <v>117.96</v>
      </c>
      <c r="P860" s="13" t="n">
        <f aca="false">Parámetros!$B$6</f>
        <v>1</v>
      </c>
      <c r="Q860" s="13" t="n">
        <f aca="false">IF(AND(ISNUMBER(O860),O860-P860&gt;=Parámetros!$B$7),M860,IF(J860&lt;Parámetros!$B$13,J860,IF(K860&lt;Parámetros!$B$14,K860,IF(L860&lt;Parámetros!$B$15,L860,M860))))</f>
        <v>172</v>
      </c>
      <c r="R860" s="13" t="n">
        <f aca="false">IF(AND(ISNUMBER(O860),O860-P860&gt;=Q860),O860-P860,Q860)</f>
        <v>172</v>
      </c>
      <c r="S860" s="3" t="n">
        <f aca="false">IF(ISNUMBER(O860),R860/O860-1,"")</f>
        <v>0.458121397083757</v>
      </c>
      <c r="T860" s="13" t="n">
        <f aca="false">VLOOKUP(R860,Parámetros!$A$13:$C$16,3,TRUE())</f>
        <v>37</v>
      </c>
      <c r="U860" s="13" t="n">
        <f aca="false">IF(R860&gt;=Parámetros!$B$7,I860,0)</f>
        <v>0</v>
      </c>
      <c r="V860" s="13" t="n">
        <f aca="false">R860*(1-G860)-T860-U860</f>
        <v>110.92</v>
      </c>
      <c r="W860" s="13" t="n">
        <f aca="false">V860-F860</f>
        <v>0.329999999999984</v>
      </c>
      <c r="X860" s="2" t="s">
        <v>13659</v>
      </c>
      <c r="Y860" s="2"/>
      <c r="Z860" s="13" t="n">
        <v>148.75</v>
      </c>
      <c r="AA860" s="2" t="s">
        <v>13518</v>
      </c>
    </row>
    <row r="861" customFormat="false" ht="15" hidden="false" customHeight="false" outlineLevel="0" collapsed="false">
      <c r="A861" s="8" t="s">
        <v>10280</v>
      </c>
      <c r="B861" s="10" t="str">
        <f aca="false">'Layout Mercado Libre'!C861</f>
        <v>Dramamine Infantil Jarabe 250 mg/100 ml 120 ml</v>
      </c>
      <c r="C861" s="10" t="str">
        <f aca="false">IFERROR(LEFT('Layout Mercado Libre'!E861,FIND(" &gt; ",'Layout Mercado Libre'!E861)-1),"")</f>
        <v>Salud y Equipamiento Médico</v>
      </c>
      <c r="D861" s="12" t="n">
        <v>171.79</v>
      </c>
      <c r="E861" s="13" t="n">
        <f aca="false">Parámetros!$B$5</f>
        <v>4</v>
      </c>
      <c r="F861" s="13" t="n">
        <f aca="false">D861+E861</f>
        <v>175.79</v>
      </c>
      <c r="G861" s="3" t="n">
        <f aca="false">IF(C861="",Parámetros!$B$9,IFERROR(VLOOKUP(C861,Parámetros!$A$20:$B$23,2,FALSE()),Parámetros!$B$9))</f>
        <v>0.14</v>
      </c>
      <c r="H861" s="14" t="n">
        <v>0.19</v>
      </c>
      <c r="I861" s="12" t="n">
        <v>75</v>
      </c>
      <c r="J861" s="13" t="n">
        <f aca="false">ROUNDUP((F861+Parámetros!$C$13)/(1-G861),0)</f>
        <v>234</v>
      </c>
      <c r="K861" s="13" t="n">
        <f aca="false">ROUNDUP((F861+Parámetros!$C$14)/(1-G861),0)</f>
        <v>240</v>
      </c>
      <c r="L861" s="13" t="n">
        <f aca="false">ROUNDUP((F861+Parámetros!$C$15)/(1-G861),0)</f>
        <v>248</v>
      </c>
      <c r="M861" s="13" t="n">
        <f aca="false">MAX(ROUNDUP((F861+I861)/(1-G861),0),Parámetros!$B$7)</f>
        <v>299</v>
      </c>
      <c r="N861" s="12" t="n">
        <v>351.38</v>
      </c>
      <c r="O861" s="12" t="n">
        <v>241.05</v>
      </c>
      <c r="P861" s="13" t="n">
        <f aca="false">Parámetros!$B$6</f>
        <v>1</v>
      </c>
      <c r="Q861" s="13" t="n">
        <f aca="false">IF(AND(ISNUMBER(O861),O861-P861&gt;=Parámetros!$B$7),M861,IF(J861&lt;Parámetros!$B$13,J861,IF(K861&lt;Parámetros!$B$14,K861,IF(L861&lt;Parámetros!$B$15,L861,M861))))</f>
        <v>248</v>
      </c>
      <c r="R861" s="13" t="n">
        <f aca="false">IF(AND(ISNUMBER(O861),O861-P861&gt;=Q861),O861-P861,Q861)</f>
        <v>248</v>
      </c>
      <c r="S861" s="3" t="n">
        <f aca="false">IF(ISNUMBER(O861),R861/O861-1,"")</f>
        <v>0.0288321924911843</v>
      </c>
      <c r="T861" s="13" t="n">
        <f aca="false">VLOOKUP(R861,Parámetros!$A$13:$C$16,3,TRUE())</f>
        <v>37</v>
      </c>
      <c r="U861" s="13" t="n">
        <f aca="false">IF(R861&gt;=Parámetros!$B$7,I861,0)</f>
        <v>0</v>
      </c>
      <c r="V861" s="13" t="n">
        <f aca="false">R861*(1-G861)-T861-U861</f>
        <v>176.28</v>
      </c>
      <c r="W861" s="13" t="n">
        <f aca="false">V861-F861</f>
        <v>0.490000000000009</v>
      </c>
      <c r="X861" s="2" t="s">
        <v>13511</v>
      </c>
      <c r="Y861" s="2"/>
      <c r="Z861" s="13" t="n">
        <v>193.8</v>
      </c>
      <c r="AA861" s="2" t="s">
        <v>13504</v>
      </c>
    </row>
    <row r="862" customFormat="false" ht="15" hidden="false" customHeight="false" outlineLevel="0" collapsed="false">
      <c r="A862" s="8" t="s">
        <v>10292</v>
      </c>
      <c r="B862" s="10" t="str">
        <f aca="false">'Layout Mercado Libre'!C862</f>
        <v>Ultra Bengué Gel Rojo Naproxeno Lidocaína 35 g</v>
      </c>
      <c r="C862" s="10" t="str">
        <f aca="false">IFERROR(LEFT('Layout Mercado Libre'!E862,FIND(" &gt; ",'Layout Mercado Libre'!E862)-1),"")</f>
        <v>Salud y Equipamiento Médico</v>
      </c>
      <c r="D862" s="12" t="n">
        <v>95.65</v>
      </c>
      <c r="E862" s="13" t="n">
        <f aca="false">Parámetros!$B$5</f>
        <v>4</v>
      </c>
      <c r="F862" s="13" t="n">
        <f aca="false">D862+E862</f>
        <v>99.65</v>
      </c>
      <c r="G862" s="3" t="n">
        <f aca="false">IF(C862="",Parámetros!$B$9,IFERROR(VLOOKUP(C862,Parámetros!$A$20:$B$23,2,FALSE()),Parámetros!$B$9))</f>
        <v>0.14</v>
      </c>
      <c r="H862" s="14" t="n">
        <v>0.09</v>
      </c>
      <c r="I862" s="12" t="n">
        <v>75</v>
      </c>
      <c r="J862" s="13" t="n">
        <f aca="false">ROUNDUP((F862+Parámetros!$C$13)/(1-G862),0)</f>
        <v>145</v>
      </c>
      <c r="K862" s="13" t="n">
        <f aca="false">ROUNDUP((F862+Parámetros!$C$14)/(1-G862),0)</f>
        <v>151</v>
      </c>
      <c r="L862" s="13" t="n">
        <f aca="false">ROUNDUP((F862+Parámetros!$C$15)/(1-G862),0)</f>
        <v>159</v>
      </c>
      <c r="M862" s="13" t="n">
        <f aca="false">MAX(ROUNDUP((F862+I862)/(1-G862),0),Parámetros!$B$7)</f>
        <v>299</v>
      </c>
      <c r="N862" s="12" t="n">
        <v>237.18</v>
      </c>
      <c r="O862" s="12" t="n">
        <v>199</v>
      </c>
      <c r="P862" s="13" t="n">
        <f aca="false">Parámetros!$B$6</f>
        <v>1</v>
      </c>
      <c r="Q862" s="13" t="n">
        <f aca="false">IF(AND(ISNUMBER(O862),O862-P862&gt;=Parámetros!$B$7),M862,IF(J862&lt;Parámetros!$B$13,J862,IF(K862&lt;Parámetros!$B$14,K862,IF(L862&lt;Parámetros!$B$15,L862,M862))))</f>
        <v>159</v>
      </c>
      <c r="R862" s="13" t="n">
        <f aca="false">IF(AND(ISNUMBER(O862),O862-P862&gt;=Q862),O862-P862,Q862)</f>
        <v>198</v>
      </c>
      <c r="S862" s="3" t="n">
        <f aca="false">IF(ISNUMBER(O862),R862/O862-1,"")</f>
        <v>-0.00502512562814073</v>
      </c>
      <c r="T862" s="13" t="n">
        <f aca="false">VLOOKUP(R862,Parámetros!$A$13:$C$16,3,TRUE())</f>
        <v>37</v>
      </c>
      <c r="U862" s="13" t="n">
        <f aca="false">IF(R862&gt;=Parámetros!$B$7,I862,0)</f>
        <v>0</v>
      </c>
      <c r="V862" s="13" t="n">
        <f aca="false">R862*(1-G862)-T862-U862</f>
        <v>133.28</v>
      </c>
      <c r="W862" s="13" t="n">
        <f aca="false">V862-F862</f>
        <v>33.63</v>
      </c>
      <c r="X862" s="2" t="s">
        <v>13779</v>
      </c>
      <c r="Y862" s="2"/>
      <c r="Z862" s="13" t="n">
        <v>137</v>
      </c>
      <c r="AA862" s="2" t="s">
        <v>13504</v>
      </c>
    </row>
    <row r="863" customFormat="false" ht="15" hidden="false" customHeight="false" outlineLevel="0" collapsed="false">
      <c r="A863" s="8" t="s">
        <v>10305</v>
      </c>
      <c r="B863" s="10" t="str">
        <f aca="false">'Layout Mercado Libre'!C863</f>
        <v>Flanax Gel Naproxeno Sódico 5.5% Tubo 40 g</v>
      </c>
      <c r="C863" s="10" t="str">
        <f aca="false">IFERROR(LEFT('Layout Mercado Libre'!E863,FIND(" &gt; ",'Layout Mercado Libre'!E863)-1),"")</f>
        <v>Salud y Equipamiento Médico</v>
      </c>
      <c r="D863" s="12" t="n">
        <v>116.99</v>
      </c>
      <c r="E863" s="13" t="n">
        <f aca="false">Parámetros!$B$5</f>
        <v>4</v>
      </c>
      <c r="F863" s="13" t="n">
        <f aca="false">D863+E863</f>
        <v>120.99</v>
      </c>
      <c r="G863" s="3" t="n">
        <f aca="false">IF(C863="",Parámetros!$B$9,IFERROR(VLOOKUP(C863,Parámetros!$A$20:$B$23,2,FALSE()),Parámetros!$B$9))</f>
        <v>0.14</v>
      </c>
      <c r="H863" s="14" t="n">
        <v>0.1</v>
      </c>
      <c r="I863" s="12" t="n">
        <v>75</v>
      </c>
      <c r="J863" s="13" t="n">
        <f aca="false">ROUNDUP((F863+Parámetros!$C$13)/(1-G863),0)</f>
        <v>170</v>
      </c>
      <c r="K863" s="13" t="n">
        <f aca="false">ROUNDUP((F863+Parámetros!$C$14)/(1-G863),0)</f>
        <v>176</v>
      </c>
      <c r="L863" s="13" t="n">
        <f aca="false">ROUNDUP((F863+Parámetros!$C$15)/(1-G863),0)</f>
        <v>184</v>
      </c>
      <c r="M863" s="13" t="n">
        <f aca="false">MAX(ROUNDUP((F863+I863)/(1-G863),0),Parámetros!$B$7)</f>
        <v>299</v>
      </c>
      <c r="N863" s="12" t="n">
        <v>209.48</v>
      </c>
      <c r="O863" s="12" t="n">
        <v>116.62</v>
      </c>
      <c r="P863" s="13" t="n">
        <f aca="false">Parámetros!$B$6</f>
        <v>1</v>
      </c>
      <c r="Q863" s="13" t="n">
        <f aca="false">IF(AND(ISNUMBER(O863),O863-P863&gt;=Parámetros!$B$7),M863,IF(J863&lt;Parámetros!$B$13,J863,IF(K863&lt;Parámetros!$B$14,K863,IF(L863&lt;Parámetros!$B$15,L863,M863))))</f>
        <v>184</v>
      </c>
      <c r="R863" s="13" t="n">
        <f aca="false">IF(AND(ISNUMBER(O863),O863-P863&gt;=Q863),O863-P863,Q863)</f>
        <v>184</v>
      </c>
      <c r="S863" s="3" t="n">
        <f aca="false">IF(ISNUMBER(O863),R863/O863-1,"")</f>
        <v>0.577773966729549</v>
      </c>
      <c r="T863" s="13" t="n">
        <f aca="false">VLOOKUP(R863,Parámetros!$A$13:$C$16,3,TRUE())</f>
        <v>37</v>
      </c>
      <c r="U863" s="13" t="n">
        <f aca="false">IF(R863&gt;=Parámetros!$B$7,I863,0)</f>
        <v>0</v>
      </c>
      <c r="V863" s="13" t="n">
        <f aca="false">R863*(1-G863)-T863-U863</f>
        <v>121.24</v>
      </c>
      <c r="W863" s="13" t="n">
        <f aca="false">V863-F863</f>
        <v>0.250000000000014</v>
      </c>
      <c r="X863" s="2" t="s">
        <v>13601</v>
      </c>
      <c r="Y863" s="2"/>
      <c r="Z863" s="13" t="n">
        <v>136</v>
      </c>
      <c r="AA863" s="2" t="s">
        <v>13504</v>
      </c>
    </row>
    <row r="864" customFormat="false" ht="15" hidden="false" customHeight="false" outlineLevel="0" collapsed="false">
      <c r="A864" s="8" t="s">
        <v>10315</v>
      </c>
      <c r="B864" s="10" t="str">
        <f aca="false">'Layout Mercado Libre'!C864</f>
        <v>Obrydex Tobramicina Dexametasona Solución Oftálmica 5 ml</v>
      </c>
      <c r="C864" s="10" t="str">
        <f aca="false">IFERROR(LEFT('Layout Mercado Libre'!E864,FIND(" &gt; ",'Layout Mercado Libre'!E864)-1),"")</f>
        <v>Salud y Equipamiento Médico</v>
      </c>
      <c r="D864" s="12" t="n">
        <v>338.3</v>
      </c>
      <c r="E864" s="13" t="n">
        <f aca="false">Parámetros!$B$5</f>
        <v>4</v>
      </c>
      <c r="F864" s="13" t="n">
        <f aca="false">D864+E864</f>
        <v>342.3</v>
      </c>
      <c r="G864" s="3" t="n">
        <f aca="false">IF(C864="",Parámetros!$B$9,IFERROR(VLOOKUP(C864,Parámetros!$A$20:$B$23,2,FALSE()),Parámetros!$B$9))</f>
        <v>0.14</v>
      </c>
      <c r="H864" s="14" t="n">
        <v>0.06</v>
      </c>
      <c r="I864" s="12" t="n">
        <v>75</v>
      </c>
      <c r="J864" s="13" t="n">
        <f aca="false">ROUNDUP((F864+Parámetros!$C$13)/(1-G864),0)</f>
        <v>428</v>
      </c>
      <c r="K864" s="13" t="n">
        <f aca="false">ROUNDUP((F864+Parámetros!$C$14)/(1-G864),0)</f>
        <v>433</v>
      </c>
      <c r="L864" s="13" t="n">
        <f aca="false">ROUNDUP((F864+Parámetros!$C$15)/(1-G864),0)</f>
        <v>442</v>
      </c>
      <c r="M864" s="13" t="n">
        <f aca="false">MAX(ROUNDUP((F864+I864)/(1-G864),0),Parámetros!$B$7)</f>
        <v>486</v>
      </c>
      <c r="N864" s="12" t="n">
        <v>661.5</v>
      </c>
      <c r="O864" s="12" t="n">
        <v>567</v>
      </c>
      <c r="P864" s="13" t="n">
        <f aca="false">Parámetros!$B$6</f>
        <v>1</v>
      </c>
      <c r="Q864" s="13" t="n">
        <f aca="false">IF(AND(ISNUMBER(O864),O864-P864&gt;=Parámetros!$B$7),M864,IF(J864&lt;Parámetros!$B$13,J864,IF(K864&lt;Parámetros!$B$14,K864,IF(L864&lt;Parámetros!$B$15,L864,M864))))</f>
        <v>486</v>
      </c>
      <c r="R864" s="13" t="n">
        <f aca="false">IF(AND(ISNUMBER(O864),O864-P864&gt;=Q864),O864-P864,Q864)</f>
        <v>566</v>
      </c>
      <c r="S864" s="3" t="n">
        <f aca="false">IF(ISNUMBER(O864),R864/O864-1,"")</f>
        <v>-0.00176366843033515</v>
      </c>
      <c r="T864" s="13" t="n">
        <f aca="false">VLOOKUP(R864,Parámetros!$A$13:$C$16,3,TRUE())</f>
        <v>0</v>
      </c>
      <c r="U864" s="13" t="n">
        <f aca="false">IF(R864&gt;=Parámetros!$B$7,I864,0)</f>
        <v>75</v>
      </c>
      <c r="V864" s="13" t="n">
        <f aca="false">R864*(1-G864)-T864-U864</f>
        <v>411.76</v>
      </c>
      <c r="W864" s="13" t="n">
        <f aca="false">V864-F864</f>
        <v>69.46</v>
      </c>
      <c r="X864" s="2" t="s">
        <v>13542</v>
      </c>
      <c r="Y864" s="2"/>
      <c r="Z864" s="13" t="n">
        <v>588</v>
      </c>
      <c r="AA864" s="2" t="s">
        <v>13512</v>
      </c>
    </row>
    <row r="865" customFormat="false" ht="15" hidden="false" customHeight="false" outlineLevel="0" collapsed="false">
      <c r="A865" s="8" t="s">
        <v>10324</v>
      </c>
      <c r="B865" s="10" t="str">
        <f aca="false">'Layout Mercado Libre'!C865</f>
        <v>Jeringa BD Plastipak 3 ml 22G x 32 mm Caja 100 Piezas</v>
      </c>
      <c r="C865" s="10" t="str">
        <f aca="false">IFERROR(LEFT('Layout Mercado Libre'!E865,FIND(" &gt; ",'Layout Mercado Libre'!E865)-1),"")</f>
        <v>Salud y Equipamiento Médico</v>
      </c>
      <c r="D865" s="12" t="n">
        <v>223.18</v>
      </c>
      <c r="E865" s="13" t="n">
        <f aca="false">Parámetros!$B$5</f>
        <v>4</v>
      </c>
      <c r="F865" s="13" t="n">
        <f aca="false">D865+E865</f>
        <v>227.18</v>
      </c>
      <c r="G865" s="3" t="n">
        <f aca="false">IF(C865="",Parámetros!$B$9,IFERROR(VLOOKUP(C865,Parámetros!$A$20:$B$23,2,FALSE()),Parámetros!$B$9))</f>
        <v>0.14</v>
      </c>
      <c r="H865" s="14" t="n">
        <v>1.28</v>
      </c>
      <c r="I865" s="12" t="n">
        <v>105</v>
      </c>
      <c r="J865" s="13" t="n">
        <f aca="false">ROUNDUP((F865+Parámetros!$C$13)/(1-G865),0)</f>
        <v>294</v>
      </c>
      <c r="K865" s="13" t="n">
        <f aca="false">ROUNDUP((F865+Parámetros!$C$14)/(1-G865),0)</f>
        <v>300</v>
      </c>
      <c r="L865" s="13" t="n">
        <f aca="false">ROUNDUP((F865+Parámetros!$C$15)/(1-G865),0)</f>
        <v>308</v>
      </c>
      <c r="M865" s="13" t="n">
        <f aca="false">MAX(ROUNDUP((F865+I865)/(1-G865),0),Parámetros!$B$7)</f>
        <v>387</v>
      </c>
      <c r="N865" s="12"/>
      <c r="O865" s="12"/>
      <c r="P865" s="13" t="n">
        <f aca="false">Parámetros!$B$6</f>
        <v>1</v>
      </c>
      <c r="Q865" s="13" t="n">
        <f aca="false">IF(AND(ISNUMBER(O865),O865-P865&gt;=Parámetros!$B$7),M865,IF(J865&lt;Parámetros!$B$13,J865,IF(K865&lt;Parámetros!$B$14,K865,IF(L865&lt;Parámetros!$B$15,L865,M865))))</f>
        <v>387</v>
      </c>
      <c r="R865" s="13" t="n">
        <f aca="false">IF(AND(ISNUMBER(O865),O865-P865&gt;=Q865),O865-P865,Q865)</f>
        <v>387</v>
      </c>
      <c r="S865" s="3" t="str">
        <f aca="false">IF(ISNUMBER(O865),R865/O865-1,"")</f>
        <v/>
      </c>
      <c r="T865" s="13" t="n">
        <f aca="false">VLOOKUP(R865,Parámetros!$A$13:$C$16,3,TRUE())</f>
        <v>0</v>
      </c>
      <c r="U865" s="13" t="n">
        <f aca="false">IF(R865&gt;=Parámetros!$B$7,I865,0)</f>
        <v>105</v>
      </c>
      <c r="V865" s="13" t="n">
        <f aca="false">R865*(1-G865)-T865-U865</f>
        <v>227.82</v>
      </c>
      <c r="W865" s="13" t="n">
        <f aca="false">V865-F865</f>
        <v>0.639999999999986</v>
      </c>
      <c r="X865" s="2" t="s">
        <v>13682</v>
      </c>
      <c r="Y865" s="2"/>
      <c r="Z865" s="13"/>
      <c r="AA865" s="2"/>
    </row>
    <row r="866" customFormat="false" ht="15" hidden="false" customHeight="false" outlineLevel="0" collapsed="false">
      <c r="A866" s="8" t="s">
        <v>10332</v>
      </c>
      <c r="B866" s="10" t="str">
        <f aca="false">'Layout Mercado Libre'!C866</f>
        <v>Tums Antiácido Surtido 750 mg 3 Rollos de 8 Tabletas</v>
      </c>
      <c r="C866" s="10" t="str">
        <f aca="false">IFERROR(LEFT('Layout Mercado Libre'!E866,FIND(" &gt; ",'Layout Mercado Libre'!E866)-1),"")</f>
        <v>Salud y Equipamiento Médico</v>
      </c>
      <c r="D866" s="12" t="n">
        <v>39.44</v>
      </c>
      <c r="E866" s="13" t="n">
        <f aca="false">Parámetros!$B$5</f>
        <v>4</v>
      </c>
      <c r="F866" s="13" t="n">
        <f aca="false">D866+E866</f>
        <v>43.44</v>
      </c>
      <c r="G866" s="3" t="n">
        <f aca="false">IF(C866="",Parámetros!$B$9,IFERROR(VLOOKUP(C866,Parámetros!$A$20:$B$23,2,FALSE()),Parámetros!$B$9))</f>
        <v>0.14</v>
      </c>
      <c r="H866" s="14" t="n">
        <v>0.17</v>
      </c>
      <c r="I866" s="12" t="n">
        <v>75</v>
      </c>
      <c r="J866" s="13" t="n">
        <f aca="false">ROUNDUP((F866+Parámetros!$C$13)/(1-G866),0)</f>
        <v>80</v>
      </c>
      <c r="K866" s="13" t="n">
        <f aca="false">ROUNDUP((F866+Parámetros!$C$14)/(1-G866),0)</f>
        <v>86</v>
      </c>
      <c r="L866" s="13" t="n">
        <f aca="false">ROUNDUP((F866+Parámetros!$C$15)/(1-G866),0)</f>
        <v>94</v>
      </c>
      <c r="M866" s="13" t="n">
        <f aca="false">MAX(ROUNDUP((F866+I866)/(1-G866),0),Parámetros!$B$7)</f>
        <v>299</v>
      </c>
      <c r="N866" s="12" t="n">
        <v>74.99</v>
      </c>
      <c r="O866" s="12" t="n">
        <v>36.67</v>
      </c>
      <c r="P866" s="13" t="n">
        <f aca="false">Parámetros!$B$6</f>
        <v>1</v>
      </c>
      <c r="Q866" s="13" t="n">
        <f aca="false">IF(AND(ISNUMBER(O866),O866-P866&gt;=Parámetros!$B$7),M866,IF(J866&lt;Parámetros!$B$13,J866,IF(K866&lt;Parámetros!$B$14,K866,IF(L866&lt;Parámetros!$B$15,L866,M866))))</f>
        <v>80</v>
      </c>
      <c r="R866" s="13" t="n">
        <f aca="false">IF(AND(ISNUMBER(O866),O866-P866&gt;=Q866),O866-P866,Q866)</f>
        <v>80</v>
      </c>
      <c r="S866" s="3" t="n">
        <f aca="false">IF(ISNUMBER(O866),R866/O866-1,"")</f>
        <v>1.18161985274066</v>
      </c>
      <c r="T866" s="13" t="n">
        <f aca="false">VLOOKUP(R866,Parámetros!$A$13:$C$16,3,TRUE())</f>
        <v>25</v>
      </c>
      <c r="U866" s="13" t="n">
        <f aca="false">IF(R866&gt;=Parámetros!$B$7,I866,0)</f>
        <v>0</v>
      </c>
      <c r="V866" s="13" t="n">
        <f aca="false">R866*(1-G866)-T866-U866</f>
        <v>43.8</v>
      </c>
      <c r="W866" s="13" t="n">
        <f aca="false">V866-F866</f>
        <v>0.359999999999999</v>
      </c>
      <c r="X866" s="2" t="s">
        <v>13593</v>
      </c>
      <c r="Y866" s="2"/>
      <c r="Z866" s="13" t="n">
        <v>42</v>
      </c>
      <c r="AA866" s="2" t="s">
        <v>13507</v>
      </c>
    </row>
    <row r="867" customFormat="false" ht="15" hidden="false" customHeight="false" outlineLevel="0" collapsed="false">
      <c r="A867" s="8" t="s">
        <v>10341</v>
      </c>
      <c r="B867" s="10" t="str">
        <f aca="false">'Layout Mercado Libre'!C867</f>
        <v>Xarelto Rivaroxabán 15 mg 28 Comprimidos</v>
      </c>
      <c r="C867" s="10" t="str">
        <f aca="false">IFERROR(LEFT('Layout Mercado Libre'!E867,FIND(" &gt; ",'Layout Mercado Libre'!E867)-1),"")</f>
        <v>Salud y Equipamiento Médico</v>
      </c>
      <c r="D867" s="12" t="n">
        <v>750</v>
      </c>
      <c r="E867" s="13" t="n">
        <f aca="false">Parámetros!$B$5</f>
        <v>4</v>
      </c>
      <c r="F867" s="13" t="n">
        <f aca="false">D867+E867</f>
        <v>754</v>
      </c>
      <c r="G867" s="3" t="n">
        <f aca="false">IF(C867="",Parámetros!$B$9,IFERROR(VLOOKUP(C867,Parámetros!$A$20:$B$23,2,FALSE()),Parámetros!$B$9))</f>
        <v>0.14</v>
      </c>
      <c r="H867" s="14" t="n">
        <v>0.18</v>
      </c>
      <c r="I867" s="12" t="n">
        <v>75</v>
      </c>
      <c r="J867" s="13" t="n">
        <f aca="false">ROUNDUP((F867+Parámetros!$C$13)/(1-G867),0)</f>
        <v>906</v>
      </c>
      <c r="K867" s="13" t="n">
        <f aca="false">ROUNDUP((F867+Parámetros!$C$14)/(1-G867),0)</f>
        <v>912</v>
      </c>
      <c r="L867" s="13" t="n">
        <f aca="false">ROUNDUP((F867+Parámetros!$C$15)/(1-G867),0)</f>
        <v>920</v>
      </c>
      <c r="M867" s="13" t="n">
        <f aca="false">MAX(ROUNDUP((F867+I867)/(1-G867),0),Parámetros!$B$7)</f>
        <v>964</v>
      </c>
      <c r="N867" s="12" t="n">
        <v>2881.25</v>
      </c>
      <c r="O867" s="12" t="n">
        <v>876.9</v>
      </c>
      <c r="P867" s="13" t="n">
        <f aca="false">Parámetros!$B$6</f>
        <v>1</v>
      </c>
      <c r="Q867" s="13" t="n">
        <f aca="false">IF(AND(ISNUMBER(O867),O867-P867&gt;=Parámetros!$B$7),M867,IF(J867&lt;Parámetros!$B$13,J867,IF(K867&lt;Parámetros!$B$14,K867,IF(L867&lt;Parámetros!$B$15,L867,M867))))</f>
        <v>964</v>
      </c>
      <c r="R867" s="13" t="n">
        <f aca="false">IF(AND(ISNUMBER(O867),O867-P867&gt;=Q867),O867-P867,Q867)</f>
        <v>964</v>
      </c>
      <c r="S867" s="3" t="n">
        <f aca="false">IF(ISNUMBER(O867),R867/O867-1,"")</f>
        <v>0.0993271752765423</v>
      </c>
      <c r="T867" s="13" t="n">
        <f aca="false">VLOOKUP(R867,Parámetros!$A$13:$C$16,3,TRUE())</f>
        <v>0</v>
      </c>
      <c r="U867" s="13" t="n">
        <f aca="false">IF(R867&gt;=Parámetros!$B$7,I867,0)</f>
        <v>75</v>
      </c>
      <c r="V867" s="13" t="n">
        <f aca="false">R867*(1-G867)-T867-U867</f>
        <v>754.04</v>
      </c>
      <c r="W867" s="13" t="n">
        <f aca="false">V867-F867</f>
        <v>0.0399999999999636</v>
      </c>
      <c r="X867" s="2" t="s">
        <v>13648</v>
      </c>
      <c r="Y867" s="2"/>
      <c r="Z867" s="13" t="n">
        <v>3053.5</v>
      </c>
      <c r="AA867" s="2" t="s">
        <v>13523</v>
      </c>
    </row>
    <row r="868" customFormat="false" ht="15" hidden="false" customHeight="false" outlineLevel="0" collapsed="false">
      <c r="A868" s="8" t="s">
        <v>10350</v>
      </c>
      <c r="B868" s="10" t="str">
        <f aca="false">'Layout Mercado Libre'!C868</f>
        <v>Crema Facial Pond's Rejuveness Antiarrugas 100 g</v>
      </c>
      <c r="C868" s="10" t="str">
        <f aca="false">IFERROR(LEFT('Layout Mercado Libre'!E868,FIND(" &gt; ",'Layout Mercado Libre'!E868)-1),"")</f>
        <v>Belleza y Cuidado Personal</v>
      </c>
      <c r="D868" s="12" t="n">
        <v>62.33</v>
      </c>
      <c r="E868" s="13" t="n">
        <f aca="false">Parámetros!$B$5</f>
        <v>4</v>
      </c>
      <c r="F868" s="13" t="n">
        <f aca="false">D868+E868</f>
        <v>66.33</v>
      </c>
      <c r="G868" s="3" t="n">
        <f aca="false">IF(C868="",Parámetros!$B$9,IFERROR(VLOOKUP(C868,Parámetros!$A$20:$B$23,2,FALSE()),Parámetros!$B$9))</f>
        <v>0.14</v>
      </c>
      <c r="H868" s="14" t="n">
        <v>0.16</v>
      </c>
      <c r="I868" s="12" t="n">
        <v>75</v>
      </c>
      <c r="J868" s="13" t="n">
        <f aca="false">ROUNDUP((F868+Parámetros!$C$13)/(1-G868),0)</f>
        <v>107</v>
      </c>
      <c r="K868" s="13" t="n">
        <f aca="false">ROUNDUP((F868+Parámetros!$C$14)/(1-G868),0)</f>
        <v>113</v>
      </c>
      <c r="L868" s="13" t="n">
        <f aca="false">ROUNDUP((F868+Parámetros!$C$15)/(1-G868),0)</f>
        <v>121</v>
      </c>
      <c r="M868" s="13" t="n">
        <f aca="false">MAX(ROUNDUP((F868+I868)/(1-G868),0),Parámetros!$B$7)</f>
        <v>299</v>
      </c>
      <c r="N868" s="12" t="n">
        <v>239.88</v>
      </c>
      <c r="O868" s="12" t="n">
        <v>77.5</v>
      </c>
      <c r="P868" s="13" t="n">
        <f aca="false">Parámetros!$B$6</f>
        <v>1</v>
      </c>
      <c r="Q868" s="13" t="n">
        <f aca="false">IF(AND(ISNUMBER(O868),O868-P868&gt;=Parámetros!$B$7),M868,IF(J868&lt;Parámetros!$B$13,J868,IF(K868&lt;Parámetros!$B$14,K868,IF(L868&lt;Parámetros!$B$15,L868,M868))))</f>
        <v>113</v>
      </c>
      <c r="R868" s="13" t="n">
        <f aca="false">IF(AND(ISNUMBER(O868),O868-P868&gt;=Q868),O868-P868,Q868)</f>
        <v>113</v>
      </c>
      <c r="S868" s="3" t="n">
        <f aca="false">IF(ISNUMBER(O868),R868/O868-1,"")</f>
        <v>0.458064516129032</v>
      </c>
      <c r="T868" s="13" t="n">
        <f aca="false">VLOOKUP(R868,Parámetros!$A$13:$C$16,3,TRUE())</f>
        <v>30</v>
      </c>
      <c r="U868" s="13" t="n">
        <f aca="false">IF(R868&gt;=Parámetros!$B$7,I868,0)</f>
        <v>0</v>
      </c>
      <c r="V868" s="13" t="n">
        <f aca="false">R868*(1-G868)-T868-U868</f>
        <v>67.18</v>
      </c>
      <c r="W868" s="13" t="n">
        <f aca="false">V868-F868</f>
        <v>0.849999999999994</v>
      </c>
      <c r="X868" s="2" t="s">
        <v>13550</v>
      </c>
      <c r="Y868" s="2"/>
      <c r="Z868" s="13" t="n">
        <v>88</v>
      </c>
      <c r="AA868" s="2" t="s">
        <v>13586</v>
      </c>
    </row>
    <row r="869" customFormat="false" ht="15" hidden="false" customHeight="false" outlineLevel="0" collapsed="false">
      <c r="A869" s="8" t="s">
        <v>10360</v>
      </c>
      <c r="B869" s="10" t="str">
        <f aca="false">'Layout Mercado Libre'!C869</f>
        <v>Systane Hidratación SP Gotas Oftálmicas Lubricantes 10 ml</v>
      </c>
      <c r="C869" s="10" t="str">
        <f aca="false">IFERROR(LEFT('Layout Mercado Libre'!E869,FIND(" &gt; ",'Layout Mercado Libre'!E869)-1),"")</f>
        <v>Salud y Equipamiento Médico</v>
      </c>
      <c r="D869" s="12" t="n">
        <v>434.78</v>
      </c>
      <c r="E869" s="13" t="n">
        <f aca="false">Parámetros!$B$5</f>
        <v>4</v>
      </c>
      <c r="F869" s="13" t="n">
        <f aca="false">D869+E869</f>
        <v>438.78</v>
      </c>
      <c r="G869" s="3" t="n">
        <f aca="false">IF(C869="",Parámetros!$B$9,IFERROR(VLOOKUP(C869,Parámetros!$A$20:$B$23,2,FALSE()),Parámetros!$B$9))</f>
        <v>0.14</v>
      </c>
      <c r="H869" s="14" t="n">
        <v>0.06</v>
      </c>
      <c r="I869" s="12" t="n">
        <v>75</v>
      </c>
      <c r="J869" s="13" t="n">
        <f aca="false">ROUNDUP((F869+Parámetros!$C$13)/(1-G869),0)</f>
        <v>540</v>
      </c>
      <c r="K869" s="13" t="n">
        <f aca="false">ROUNDUP((F869+Parámetros!$C$14)/(1-G869),0)</f>
        <v>546</v>
      </c>
      <c r="L869" s="13" t="n">
        <f aca="false">ROUNDUP((F869+Parámetros!$C$15)/(1-G869),0)</f>
        <v>554</v>
      </c>
      <c r="M869" s="13" t="n">
        <f aca="false">MAX(ROUNDUP((F869+I869)/(1-G869),0),Parámetros!$B$7)</f>
        <v>598</v>
      </c>
      <c r="N869" s="12" t="n">
        <v>719.37</v>
      </c>
      <c r="O869" s="12" t="n">
        <v>581.24</v>
      </c>
      <c r="P869" s="13" t="n">
        <f aca="false">Parámetros!$B$6</f>
        <v>1</v>
      </c>
      <c r="Q869" s="13" t="n">
        <f aca="false">IF(AND(ISNUMBER(O869),O869-P869&gt;=Parámetros!$B$7),M869,IF(J869&lt;Parámetros!$B$13,J869,IF(K869&lt;Parámetros!$B$14,K869,IF(L869&lt;Parámetros!$B$15,L869,M869))))</f>
        <v>598</v>
      </c>
      <c r="R869" s="13" t="n">
        <f aca="false">IF(AND(ISNUMBER(O869),O869-P869&gt;=Q869),O869-P869,Q869)</f>
        <v>598</v>
      </c>
      <c r="S869" s="3" t="n">
        <f aca="false">IF(ISNUMBER(O869),R869/O869-1,"")</f>
        <v>0.0288349046865322</v>
      </c>
      <c r="T869" s="13" t="n">
        <f aca="false">VLOOKUP(R869,Parámetros!$A$13:$C$16,3,TRUE())</f>
        <v>0</v>
      </c>
      <c r="U869" s="13" t="n">
        <f aca="false">IF(R869&gt;=Parámetros!$B$7,I869,0)</f>
        <v>75</v>
      </c>
      <c r="V869" s="13" t="n">
        <f aca="false">R869*(1-G869)-T869-U869</f>
        <v>439.28</v>
      </c>
      <c r="W869" s="13" t="n">
        <f aca="false">V869-F869</f>
        <v>0.5</v>
      </c>
      <c r="X869" s="2" t="s">
        <v>13525</v>
      </c>
      <c r="Y869" s="2"/>
      <c r="Z869" s="13" t="n">
        <v>669</v>
      </c>
      <c r="AA869" s="2" t="s">
        <v>13552</v>
      </c>
    </row>
    <row r="870" customFormat="false" ht="15" hidden="false" customHeight="false" outlineLevel="0" collapsed="false">
      <c r="A870" s="8" t="s">
        <v>10372</v>
      </c>
      <c r="B870" s="10" t="str">
        <f aca="false">'Layout Mercado Libre'!C870</f>
        <v>Prueba de Embarazo Postinor Ultrasensible 1 Pieza</v>
      </c>
      <c r="C870" s="10" t="str">
        <f aca="false">IFERROR(LEFT('Layout Mercado Libre'!E870,FIND(" &gt; ",'Layout Mercado Libre'!E870)-1),"")</f>
        <v>Salud y Equipamiento Médico</v>
      </c>
      <c r="D870" s="12" t="n">
        <v>37.78</v>
      </c>
      <c r="E870" s="13" t="n">
        <f aca="false">Parámetros!$B$5</f>
        <v>4</v>
      </c>
      <c r="F870" s="13" t="n">
        <f aca="false">D870+E870</f>
        <v>41.78</v>
      </c>
      <c r="G870" s="3" t="n">
        <f aca="false">IF(C870="",Parámetros!$B$9,IFERROR(VLOOKUP(C870,Parámetros!$A$20:$B$23,2,FALSE()),Parámetros!$B$9))</f>
        <v>0.14</v>
      </c>
      <c r="H870" s="14" t="n">
        <v>0.16</v>
      </c>
      <c r="I870" s="12" t="n">
        <v>75</v>
      </c>
      <c r="J870" s="13" t="n">
        <f aca="false">ROUNDUP((F870+Parámetros!$C$13)/(1-G870),0)</f>
        <v>78</v>
      </c>
      <c r="K870" s="13" t="n">
        <f aca="false">ROUNDUP((F870+Parámetros!$C$14)/(1-G870),0)</f>
        <v>84</v>
      </c>
      <c r="L870" s="13" t="n">
        <f aca="false">ROUNDUP((F870+Parámetros!$C$15)/(1-G870),0)</f>
        <v>92</v>
      </c>
      <c r="M870" s="13" t="n">
        <f aca="false">MAX(ROUNDUP((F870+I870)/(1-G870),0),Parámetros!$B$7)</f>
        <v>299</v>
      </c>
      <c r="N870" s="12" t="n">
        <v>194</v>
      </c>
      <c r="O870" s="12" t="n">
        <v>122.76</v>
      </c>
      <c r="P870" s="13" t="n">
        <f aca="false">Parámetros!$B$6</f>
        <v>1</v>
      </c>
      <c r="Q870" s="13" t="n">
        <f aca="false">IF(AND(ISNUMBER(O870),O870-P870&gt;=Parámetros!$B$7),M870,IF(J870&lt;Parámetros!$B$13,J870,IF(K870&lt;Parámetros!$B$14,K870,IF(L870&lt;Parámetros!$B$15,L870,M870))))</f>
        <v>78</v>
      </c>
      <c r="R870" s="13" t="n">
        <f aca="false">IF(AND(ISNUMBER(O870),O870-P870&gt;=Q870),O870-P870,Q870)</f>
        <v>121.76</v>
      </c>
      <c r="S870" s="3" t="n">
        <f aca="false">IF(ISNUMBER(O870),R870/O870-1,"")</f>
        <v>-0.00814597588791133</v>
      </c>
      <c r="T870" s="13" t="n">
        <f aca="false">VLOOKUP(R870,Parámetros!$A$13:$C$16,3,TRUE())</f>
        <v>30</v>
      </c>
      <c r="U870" s="13" t="n">
        <f aca="false">IF(R870&gt;=Parámetros!$B$7,I870,0)</f>
        <v>0</v>
      </c>
      <c r="V870" s="13" t="n">
        <f aca="false">R870*(1-G870)-T870-U870</f>
        <v>74.7136</v>
      </c>
      <c r="W870" s="13" t="n">
        <f aca="false">V870-F870</f>
        <v>32.9336</v>
      </c>
      <c r="X870" s="2" t="s">
        <v>13551</v>
      </c>
      <c r="Y870" s="2"/>
      <c r="Z870" s="13" t="n">
        <v>96</v>
      </c>
      <c r="AA870" s="2" t="s">
        <v>13617</v>
      </c>
    </row>
    <row r="871" customFormat="false" ht="15" hidden="false" customHeight="false" outlineLevel="0" collapsed="false">
      <c r="A871" s="8" t="s">
        <v>10384</v>
      </c>
      <c r="B871" s="10" t="str">
        <f aca="false">'Layout Mercado Libre'!C871</f>
        <v>Sophixin Ofteno Ciprofloxacino 0.3% Solución Oftálmica 5 ml</v>
      </c>
      <c r="C871" s="10" t="str">
        <f aca="false">IFERROR(LEFT('Layout Mercado Libre'!E871,FIND(" &gt; ",'Layout Mercado Libre'!E871)-1),"")</f>
        <v>Salud y Equipamiento Médico</v>
      </c>
      <c r="D871" s="12" t="n">
        <v>467.37</v>
      </c>
      <c r="E871" s="13" t="n">
        <f aca="false">Parámetros!$B$5</f>
        <v>4</v>
      </c>
      <c r="F871" s="13" t="n">
        <f aca="false">D871+E871</f>
        <v>471.37</v>
      </c>
      <c r="G871" s="3" t="n">
        <f aca="false">IF(C871="",Parámetros!$B$9,IFERROR(VLOOKUP(C871,Parámetros!$A$20:$B$23,2,FALSE()),Parámetros!$B$9))</f>
        <v>0.14</v>
      </c>
      <c r="H871" s="14" t="n">
        <v>0.06</v>
      </c>
      <c r="I871" s="12" t="n">
        <v>75</v>
      </c>
      <c r="J871" s="13" t="n">
        <f aca="false">ROUNDUP((F871+Parámetros!$C$13)/(1-G871),0)</f>
        <v>578</v>
      </c>
      <c r="K871" s="13" t="n">
        <f aca="false">ROUNDUP((F871+Parámetros!$C$14)/(1-G871),0)</f>
        <v>583</v>
      </c>
      <c r="L871" s="13" t="n">
        <f aca="false">ROUNDUP((F871+Parámetros!$C$15)/(1-G871),0)</f>
        <v>592</v>
      </c>
      <c r="M871" s="13" t="n">
        <f aca="false">MAX(ROUNDUP((F871+I871)/(1-G871),0),Parámetros!$B$7)</f>
        <v>636</v>
      </c>
      <c r="N871" s="12" t="n">
        <v>737.18</v>
      </c>
      <c r="O871" s="12" t="n">
        <v>719.74</v>
      </c>
      <c r="P871" s="13" t="n">
        <f aca="false">Parámetros!$B$6</f>
        <v>1</v>
      </c>
      <c r="Q871" s="13" t="n">
        <f aca="false">IF(AND(ISNUMBER(O871),O871-P871&gt;=Parámetros!$B$7),M871,IF(J871&lt;Parámetros!$B$13,J871,IF(K871&lt;Parámetros!$B$14,K871,IF(L871&lt;Parámetros!$B$15,L871,M871))))</f>
        <v>636</v>
      </c>
      <c r="R871" s="13" t="n">
        <f aca="false">IF(AND(ISNUMBER(O871),O871-P871&gt;=Q871),O871-P871,Q871)</f>
        <v>718.74</v>
      </c>
      <c r="S871" s="3" t="n">
        <f aca="false">IF(ISNUMBER(O871),R871/O871-1,"")</f>
        <v>-0.00138939061327703</v>
      </c>
      <c r="T871" s="13" t="n">
        <f aca="false">VLOOKUP(R871,Parámetros!$A$13:$C$16,3,TRUE())</f>
        <v>0</v>
      </c>
      <c r="U871" s="13" t="n">
        <f aca="false">IF(R871&gt;=Parámetros!$B$7,I871,0)</f>
        <v>75</v>
      </c>
      <c r="V871" s="13" t="n">
        <f aca="false">R871*(1-G871)-T871-U871</f>
        <v>543.1164</v>
      </c>
      <c r="W871" s="13" t="n">
        <f aca="false">V871-F871</f>
        <v>71.7464</v>
      </c>
      <c r="X871" s="2" t="s">
        <v>13542</v>
      </c>
      <c r="Y871" s="2"/>
      <c r="Z871" s="13" t="n">
        <v>590.5</v>
      </c>
      <c r="AA871" s="2" t="s">
        <v>13520</v>
      </c>
    </row>
    <row r="872" customFormat="false" ht="15" hidden="false" customHeight="false" outlineLevel="0" collapsed="false">
      <c r="A872" s="8" t="s">
        <v>10394</v>
      </c>
      <c r="B872" s="10" t="str">
        <f aca="false">'Layout Mercado Libre'!C872</f>
        <v>Cinta Transparente Nexcare Transpore 2.5 cm x 9.1 m</v>
      </c>
      <c r="C872" s="10" t="str">
        <f aca="false">IFERROR(LEFT('Layout Mercado Libre'!E872,FIND(" &gt; ",'Layout Mercado Libre'!E872)-1),"")</f>
        <v>Salud y Equipamiento Médico</v>
      </c>
      <c r="D872" s="12" t="n">
        <v>301.08</v>
      </c>
      <c r="E872" s="13" t="n">
        <f aca="false">Parámetros!$B$5</f>
        <v>4</v>
      </c>
      <c r="F872" s="13" t="n">
        <f aca="false">D872+E872</f>
        <v>305.08</v>
      </c>
      <c r="G872" s="3" t="n">
        <f aca="false">IF(C872="",Parámetros!$B$9,IFERROR(VLOOKUP(C872,Parámetros!$A$20:$B$23,2,FALSE()),Parámetros!$B$9))</f>
        <v>0.14</v>
      </c>
      <c r="H872" s="14" t="n">
        <v>0.08</v>
      </c>
      <c r="I872" s="12" t="n">
        <v>75</v>
      </c>
      <c r="J872" s="13" t="n">
        <f aca="false">ROUNDUP((F872+Parámetros!$C$13)/(1-G872),0)</f>
        <v>384</v>
      </c>
      <c r="K872" s="13" t="n">
        <f aca="false">ROUNDUP((F872+Parámetros!$C$14)/(1-G872),0)</f>
        <v>390</v>
      </c>
      <c r="L872" s="13" t="n">
        <f aca="false">ROUNDUP((F872+Parámetros!$C$15)/(1-G872),0)</f>
        <v>398</v>
      </c>
      <c r="M872" s="13" t="n">
        <f aca="false">MAX(ROUNDUP((F872+I872)/(1-G872),0),Parámetros!$B$7)</f>
        <v>442</v>
      </c>
      <c r="N872" s="12"/>
      <c r="O872" s="12"/>
      <c r="P872" s="13" t="n">
        <f aca="false">Parámetros!$B$6</f>
        <v>1</v>
      </c>
      <c r="Q872" s="13" t="n">
        <f aca="false">IF(AND(ISNUMBER(O872),O872-P872&gt;=Parámetros!$B$7),M872,IF(J872&lt;Parámetros!$B$13,J872,IF(K872&lt;Parámetros!$B$14,K872,IF(L872&lt;Parámetros!$B$15,L872,M872))))</f>
        <v>442</v>
      </c>
      <c r="R872" s="13" t="n">
        <f aca="false">IF(AND(ISNUMBER(O872),O872-P872&gt;=Q872),O872-P872,Q872)</f>
        <v>442</v>
      </c>
      <c r="S872" s="3" t="str">
        <f aca="false">IF(ISNUMBER(O872),R872/O872-1,"")</f>
        <v/>
      </c>
      <c r="T872" s="13" t="n">
        <f aca="false">VLOOKUP(R872,Parámetros!$A$13:$C$16,3,TRUE())</f>
        <v>0</v>
      </c>
      <c r="U872" s="13" t="n">
        <f aca="false">IF(R872&gt;=Parámetros!$B$7,I872,0)</f>
        <v>75</v>
      </c>
      <c r="V872" s="13" t="n">
        <f aca="false">R872*(1-G872)-T872-U872</f>
        <v>305.12</v>
      </c>
      <c r="W872" s="13" t="n">
        <f aca="false">V872-F872</f>
        <v>0.0400000000000205</v>
      </c>
      <c r="X872" s="2" t="s">
        <v>13677</v>
      </c>
      <c r="Y872" s="2"/>
      <c r="Z872" s="13"/>
      <c r="AA872" s="2"/>
    </row>
    <row r="873" customFormat="false" ht="15" hidden="false" customHeight="false" outlineLevel="0" collapsed="false">
      <c r="A873" s="8" t="s">
        <v>10401</v>
      </c>
      <c r="B873" s="10" t="str">
        <f aca="false">'Layout Mercado Libre'!C873</f>
        <v>Next-FWD Antiviral 375/50/3 mg 24 Tabletas</v>
      </c>
      <c r="C873" s="10" t="str">
        <f aca="false">IFERROR(LEFT('Layout Mercado Libre'!E873,FIND(" &gt; ",'Layout Mercado Libre'!E873)-1),"")</f>
        <v>Salud y Equipamiento Médico</v>
      </c>
      <c r="D873" s="12" t="n">
        <v>99.71</v>
      </c>
      <c r="E873" s="13" t="n">
        <f aca="false">Parámetros!$B$5</f>
        <v>4</v>
      </c>
      <c r="F873" s="13" t="n">
        <f aca="false">D873+E873</f>
        <v>103.71</v>
      </c>
      <c r="G873" s="3" t="n">
        <f aca="false">IF(C873="",Parámetros!$B$9,IFERROR(VLOOKUP(C873,Parámetros!$A$20:$B$23,2,FALSE()),Parámetros!$B$9))</f>
        <v>0.14</v>
      </c>
      <c r="H873" s="14" t="n">
        <v>0.17</v>
      </c>
      <c r="I873" s="12" t="n">
        <v>75</v>
      </c>
      <c r="J873" s="13" t="n">
        <f aca="false">ROUNDUP((F873+Parámetros!$C$13)/(1-G873),0)</f>
        <v>150</v>
      </c>
      <c r="K873" s="13" t="n">
        <f aca="false">ROUNDUP((F873+Parámetros!$C$14)/(1-G873),0)</f>
        <v>156</v>
      </c>
      <c r="L873" s="13" t="n">
        <f aca="false">ROUNDUP((F873+Parámetros!$C$15)/(1-G873),0)</f>
        <v>164</v>
      </c>
      <c r="M873" s="13" t="n">
        <f aca="false">MAX(ROUNDUP((F873+I873)/(1-G873),0),Parámetros!$B$7)</f>
        <v>299</v>
      </c>
      <c r="N873" s="12" t="n">
        <v>285.2</v>
      </c>
      <c r="O873" s="12" t="n">
        <v>330.1</v>
      </c>
      <c r="P873" s="13" t="n">
        <f aca="false">Parámetros!$B$6</f>
        <v>1</v>
      </c>
      <c r="Q873" s="13" t="n">
        <f aca="false">IF(AND(ISNUMBER(O873),O873-P873&gt;=Parámetros!$B$7),M873,IF(J873&lt;Parámetros!$B$13,J873,IF(K873&lt;Parámetros!$B$14,K873,IF(L873&lt;Parámetros!$B$15,L873,M873))))</f>
        <v>299</v>
      </c>
      <c r="R873" s="13" t="n">
        <f aca="false">IF(AND(ISNUMBER(O873),O873-P873&gt;=Q873),O873-P873,Q873)</f>
        <v>329.1</v>
      </c>
      <c r="S873" s="3" t="n">
        <f aca="false">IF(ISNUMBER(O873),R873/O873-1,"")</f>
        <v>-0.00302938503483796</v>
      </c>
      <c r="T873" s="13" t="n">
        <f aca="false">VLOOKUP(R873,Parámetros!$A$13:$C$16,3,TRUE())</f>
        <v>0</v>
      </c>
      <c r="U873" s="13" t="n">
        <f aca="false">IF(R873&gt;=Parámetros!$B$7,I873,0)</f>
        <v>75</v>
      </c>
      <c r="V873" s="13" t="n">
        <f aca="false">R873*(1-G873)-T873-U873</f>
        <v>208.026</v>
      </c>
      <c r="W873" s="13" t="n">
        <f aca="false">V873-F873</f>
        <v>104.316</v>
      </c>
      <c r="X873" s="2" t="s">
        <v>13593</v>
      </c>
      <c r="Y873" s="2"/>
      <c r="Z873" s="13" t="n">
        <v>110</v>
      </c>
      <c r="AA873" s="2" t="s">
        <v>13504</v>
      </c>
    </row>
    <row r="874" customFormat="false" ht="15" hidden="false" customHeight="false" outlineLevel="0" collapsed="false">
      <c r="A874" s="8" t="s">
        <v>10414</v>
      </c>
      <c r="B874" s="10" t="str">
        <f aca="false">'Layout Mercado Libre'!C874</f>
        <v>Oxímetro de Pulso para Dedo Homecare JPD-500E Pantalla LED</v>
      </c>
      <c r="C874" s="10" t="str">
        <f aca="false">IFERROR(LEFT('Layout Mercado Libre'!E874,FIND(" &gt; ",'Layout Mercado Libre'!E874)-1),"")</f>
        <v>Salud y Equipamiento Médico</v>
      </c>
      <c r="D874" s="12" t="n">
        <v>216.67</v>
      </c>
      <c r="E874" s="13" t="n">
        <f aca="false">Parámetros!$B$5</f>
        <v>4</v>
      </c>
      <c r="F874" s="13" t="n">
        <f aca="false">D874+E874</f>
        <v>220.67</v>
      </c>
      <c r="G874" s="3" t="n">
        <f aca="false">IF(C874="",Parámetros!$B$9,IFERROR(VLOOKUP(C874,Parámetros!$A$20:$B$23,2,FALSE()),Parámetros!$B$9))</f>
        <v>0.14</v>
      </c>
      <c r="H874" s="14" t="n">
        <v>0.5</v>
      </c>
      <c r="I874" s="12" t="n">
        <v>75</v>
      </c>
      <c r="J874" s="13" t="n">
        <f aca="false">ROUNDUP((F874+Parámetros!$C$13)/(1-G874),0)</f>
        <v>286</v>
      </c>
      <c r="K874" s="13" t="n">
        <f aca="false">ROUNDUP((F874+Parámetros!$C$14)/(1-G874),0)</f>
        <v>292</v>
      </c>
      <c r="L874" s="13" t="n">
        <f aca="false">ROUNDUP((F874+Parámetros!$C$15)/(1-G874),0)</f>
        <v>300</v>
      </c>
      <c r="M874" s="13" t="n">
        <f aca="false">MAX(ROUNDUP((F874+I874)/(1-G874),0),Parámetros!$B$7)</f>
        <v>344</v>
      </c>
      <c r="N874" s="12"/>
      <c r="O874" s="12"/>
      <c r="P874" s="13" t="n">
        <f aca="false">Parámetros!$B$6</f>
        <v>1</v>
      </c>
      <c r="Q874" s="13" t="n">
        <f aca="false">IF(AND(ISNUMBER(O874),O874-P874&gt;=Parámetros!$B$7),M874,IF(J874&lt;Parámetros!$B$13,J874,IF(K874&lt;Parámetros!$B$14,K874,IF(L874&lt;Parámetros!$B$15,L874,M874))))</f>
        <v>344</v>
      </c>
      <c r="R874" s="13" t="n">
        <f aca="false">IF(AND(ISNUMBER(O874),O874-P874&gt;=Q874),O874-P874,Q874)</f>
        <v>344</v>
      </c>
      <c r="S874" s="3" t="str">
        <f aca="false">IF(ISNUMBER(O874),R874/O874-1,"")</f>
        <v/>
      </c>
      <c r="T874" s="13" t="n">
        <f aca="false">VLOOKUP(R874,Parámetros!$A$13:$C$16,3,TRUE())</f>
        <v>0</v>
      </c>
      <c r="U874" s="13" t="n">
        <f aca="false">IF(R874&gt;=Parámetros!$B$7,I874,0)</f>
        <v>75</v>
      </c>
      <c r="V874" s="13" t="n">
        <f aca="false">R874*(1-G874)-T874-U874</f>
        <v>220.84</v>
      </c>
      <c r="W874" s="13" t="n">
        <f aca="false">V874-F874</f>
        <v>0.169999999999988</v>
      </c>
      <c r="X874" s="2" t="s">
        <v>13577</v>
      </c>
      <c r="Y874" s="2"/>
      <c r="Z874" s="13"/>
      <c r="AA874" s="2"/>
    </row>
    <row r="875" customFormat="false" ht="15" hidden="false" customHeight="false" outlineLevel="0" collapsed="false">
      <c r="A875" s="8" t="s">
        <v>10426</v>
      </c>
      <c r="B875" s="10" t="str">
        <f aca="false">'Layout Mercado Libre'!C875</f>
        <v>Italdermol Gasas con Crema 150 mg/g 3 Piezas</v>
      </c>
      <c r="C875" s="10" t="str">
        <f aca="false">IFERROR(LEFT('Layout Mercado Libre'!E875,FIND(" &gt; ",'Layout Mercado Libre'!E875)-1),"")</f>
        <v>Salud y Equipamiento Médico</v>
      </c>
      <c r="D875" s="12" t="n">
        <v>272.45</v>
      </c>
      <c r="E875" s="13" t="n">
        <f aca="false">Parámetros!$B$5</f>
        <v>4</v>
      </c>
      <c r="F875" s="13" t="n">
        <f aca="false">D875+E875</f>
        <v>276.45</v>
      </c>
      <c r="G875" s="3" t="n">
        <f aca="false">IF(C875="",Parámetros!$B$9,IFERROR(VLOOKUP(C875,Parámetros!$A$20:$B$23,2,FALSE()),Parámetros!$B$9))</f>
        <v>0.14</v>
      </c>
      <c r="H875" s="14" t="n">
        <v>0.06</v>
      </c>
      <c r="I875" s="12" t="n">
        <v>75</v>
      </c>
      <c r="J875" s="13" t="n">
        <f aca="false">ROUNDUP((F875+Parámetros!$C$13)/(1-G875),0)</f>
        <v>351</v>
      </c>
      <c r="K875" s="13" t="n">
        <f aca="false">ROUNDUP((F875+Parámetros!$C$14)/(1-G875),0)</f>
        <v>357</v>
      </c>
      <c r="L875" s="13" t="n">
        <f aca="false">ROUNDUP((F875+Parámetros!$C$15)/(1-G875),0)</f>
        <v>365</v>
      </c>
      <c r="M875" s="13" t="n">
        <f aca="false">MAX(ROUNDUP((F875+I875)/(1-G875),0),Parámetros!$B$7)</f>
        <v>409</v>
      </c>
      <c r="N875" s="12" t="n">
        <v>553.11</v>
      </c>
      <c r="O875" s="12" t="n">
        <v>428</v>
      </c>
      <c r="P875" s="13" t="n">
        <f aca="false">Parámetros!$B$6</f>
        <v>1</v>
      </c>
      <c r="Q875" s="13" t="n">
        <f aca="false">IF(AND(ISNUMBER(O875),O875-P875&gt;=Parámetros!$B$7),M875,IF(J875&lt;Parámetros!$B$13,J875,IF(K875&lt;Parámetros!$B$14,K875,IF(L875&lt;Parámetros!$B$15,L875,M875))))</f>
        <v>409</v>
      </c>
      <c r="R875" s="13" t="n">
        <f aca="false">IF(AND(ISNUMBER(O875),O875-P875&gt;=Q875),O875-P875,Q875)</f>
        <v>427</v>
      </c>
      <c r="S875" s="3" t="n">
        <f aca="false">IF(ISNUMBER(O875),R875/O875-1,"")</f>
        <v>-0.00233644859813087</v>
      </c>
      <c r="T875" s="13" t="n">
        <f aca="false">VLOOKUP(R875,Parámetros!$A$13:$C$16,3,TRUE())</f>
        <v>0</v>
      </c>
      <c r="U875" s="13" t="n">
        <f aca="false">IF(R875&gt;=Parámetros!$B$7,I875,0)</f>
        <v>75</v>
      </c>
      <c r="V875" s="13" t="n">
        <f aca="false">R875*(1-G875)-T875-U875</f>
        <v>292.22</v>
      </c>
      <c r="W875" s="13" t="n">
        <f aca="false">V875-F875</f>
        <v>15.77</v>
      </c>
      <c r="X875" s="2" t="s">
        <v>13780</v>
      </c>
      <c r="Y875" s="2"/>
      <c r="Z875" s="13" t="n">
        <v>354.5</v>
      </c>
      <c r="AA875" s="2" t="s">
        <v>13518</v>
      </c>
    </row>
    <row r="876" customFormat="false" ht="15" hidden="false" customHeight="false" outlineLevel="0" collapsed="false">
      <c r="A876" s="8" t="s">
        <v>10436</v>
      </c>
      <c r="B876" s="10" t="str">
        <f aca="false">'Layout Mercado Libre'!C876</f>
        <v>Alin Oftálmico Dexametasona Neomicina Gotas 5 ml</v>
      </c>
      <c r="C876" s="10" t="str">
        <f aca="false">IFERROR(LEFT('Layout Mercado Libre'!E876,FIND(" &gt; ",'Layout Mercado Libre'!E876)-1),"")</f>
        <v>Salud y Equipamiento Médico</v>
      </c>
      <c r="D876" s="12" t="n">
        <v>83.62</v>
      </c>
      <c r="E876" s="13" t="n">
        <f aca="false">Parámetros!$B$5</f>
        <v>4</v>
      </c>
      <c r="F876" s="13" t="n">
        <f aca="false">D876+E876</f>
        <v>87.62</v>
      </c>
      <c r="G876" s="3" t="n">
        <f aca="false">IF(C876="",Parámetros!$B$9,IFERROR(VLOOKUP(C876,Parámetros!$A$20:$B$23,2,FALSE()),Parámetros!$B$9))</f>
        <v>0.14</v>
      </c>
      <c r="H876" s="14" t="n">
        <v>0.06</v>
      </c>
      <c r="I876" s="12" t="n">
        <v>75</v>
      </c>
      <c r="J876" s="13" t="n">
        <f aca="false">ROUNDUP((F876+Parámetros!$C$13)/(1-G876),0)</f>
        <v>131</v>
      </c>
      <c r="K876" s="13" t="n">
        <f aca="false">ROUNDUP((F876+Parámetros!$C$14)/(1-G876),0)</f>
        <v>137</v>
      </c>
      <c r="L876" s="13" t="n">
        <f aca="false">ROUNDUP((F876+Parámetros!$C$15)/(1-G876),0)</f>
        <v>145</v>
      </c>
      <c r="M876" s="13" t="n">
        <f aca="false">MAX(ROUNDUP((F876+I876)/(1-G876),0),Parámetros!$B$7)</f>
        <v>299</v>
      </c>
      <c r="N876" s="12" t="n">
        <v>208.76</v>
      </c>
      <c r="O876" s="12" t="n">
        <v>170</v>
      </c>
      <c r="P876" s="13" t="n">
        <f aca="false">Parámetros!$B$6</f>
        <v>1</v>
      </c>
      <c r="Q876" s="13" t="n">
        <f aca="false">IF(AND(ISNUMBER(O876),O876-P876&gt;=Parámetros!$B$7),M876,IF(J876&lt;Parámetros!$B$13,J876,IF(K876&lt;Parámetros!$B$14,K876,IF(L876&lt;Parámetros!$B$15,L876,M876))))</f>
        <v>137</v>
      </c>
      <c r="R876" s="13" t="n">
        <f aca="false">IF(AND(ISNUMBER(O876),O876-P876&gt;=Q876),O876-P876,Q876)</f>
        <v>169</v>
      </c>
      <c r="S876" s="3" t="n">
        <f aca="false">IF(ISNUMBER(O876),R876/O876-1,"")</f>
        <v>-0.00588235294117645</v>
      </c>
      <c r="T876" s="13" t="n">
        <f aca="false">VLOOKUP(R876,Parámetros!$A$13:$C$16,3,TRUE())</f>
        <v>37</v>
      </c>
      <c r="U876" s="13" t="n">
        <f aca="false">IF(R876&gt;=Parámetros!$B$7,I876,0)</f>
        <v>0</v>
      </c>
      <c r="V876" s="13" t="n">
        <f aca="false">R876*(1-G876)-T876-U876</f>
        <v>108.34</v>
      </c>
      <c r="W876" s="13" t="n">
        <f aca="false">V876-F876</f>
        <v>20.72</v>
      </c>
      <c r="X876" s="2" t="s">
        <v>13542</v>
      </c>
      <c r="Y876" s="2"/>
      <c r="Z876" s="13" t="n">
        <v>89</v>
      </c>
      <c r="AA876" s="2" t="s">
        <v>13523</v>
      </c>
    </row>
    <row r="877" customFormat="false" ht="15" hidden="false" customHeight="false" outlineLevel="0" collapsed="false">
      <c r="A877" s="8" t="s">
        <v>10446</v>
      </c>
      <c r="B877" s="10" t="str">
        <f aca="false">'Layout Mercado Libre'!C877</f>
        <v>Desodorante Lady Speed Stick Powder Fresh Barra 45 g</v>
      </c>
      <c r="C877" s="10" t="str">
        <f aca="false">IFERROR(LEFT('Layout Mercado Libre'!E877,FIND(" &gt; ",'Layout Mercado Libre'!E877)-1),"")</f>
        <v>Belleza y Cuidado Personal</v>
      </c>
      <c r="D877" s="12" t="n">
        <v>43.24</v>
      </c>
      <c r="E877" s="13" t="n">
        <f aca="false">Parámetros!$B$5</f>
        <v>4</v>
      </c>
      <c r="F877" s="13" t="n">
        <f aca="false">D877+E877</f>
        <v>47.24</v>
      </c>
      <c r="G877" s="3" t="n">
        <f aca="false">IF(C877="",Parámetros!$B$9,IFERROR(VLOOKUP(C877,Parámetros!$A$20:$B$23,2,FALSE()),Parámetros!$B$9))</f>
        <v>0.14</v>
      </c>
      <c r="H877" s="14" t="n">
        <v>0.1</v>
      </c>
      <c r="I877" s="12" t="n">
        <v>75</v>
      </c>
      <c r="J877" s="13" t="n">
        <f aca="false">ROUNDUP((F877+Parámetros!$C$13)/(1-G877),0)</f>
        <v>84</v>
      </c>
      <c r="K877" s="13" t="n">
        <f aca="false">ROUNDUP((F877+Parámetros!$C$14)/(1-G877),0)</f>
        <v>90</v>
      </c>
      <c r="L877" s="13" t="n">
        <f aca="false">ROUNDUP((F877+Parámetros!$C$15)/(1-G877),0)</f>
        <v>98</v>
      </c>
      <c r="M877" s="13" t="n">
        <f aca="false">MAX(ROUNDUP((F877+I877)/(1-G877),0),Parámetros!$B$7)</f>
        <v>299</v>
      </c>
      <c r="N877" s="12" t="n">
        <v>253.83</v>
      </c>
      <c r="O877" s="12" t="n">
        <v>208.77</v>
      </c>
      <c r="P877" s="13" t="n">
        <f aca="false">Parámetros!$B$6</f>
        <v>1</v>
      </c>
      <c r="Q877" s="13" t="n">
        <f aca="false">IF(AND(ISNUMBER(O877),O877-P877&gt;=Parámetros!$B$7),M877,IF(J877&lt;Parámetros!$B$13,J877,IF(K877&lt;Parámetros!$B$14,K877,IF(L877&lt;Parámetros!$B$15,L877,M877))))</f>
        <v>84</v>
      </c>
      <c r="R877" s="13" t="n">
        <f aca="false">IF(AND(ISNUMBER(O877),O877-P877&gt;=Q877),O877-P877,Q877)</f>
        <v>207.77</v>
      </c>
      <c r="S877" s="3" t="n">
        <f aca="false">IF(ISNUMBER(O877),R877/O877-1,"")</f>
        <v>-0.00478996024333001</v>
      </c>
      <c r="T877" s="13" t="n">
        <f aca="false">VLOOKUP(R877,Parámetros!$A$13:$C$16,3,TRUE())</f>
        <v>37</v>
      </c>
      <c r="U877" s="13" t="n">
        <f aca="false">IF(R877&gt;=Parámetros!$B$7,I877,0)</f>
        <v>0</v>
      </c>
      <c r="V877" s="13" t="n">
        <f aca="false">R877*(1-G877)-T877-U877</f>
        <v>141.6822</v>
      </c>
      <c r="W877" s="13" t="n">
        <f aca="false">V877-F877</f>
        <v>94.4422</v>
      </c>
      <c r="X877" s="2" t="s">
        <v>13746</v>
      </c>
      <c r="Y877" s="2"/>
      <c r="Z877" s="13" t="n">
        <v>57</v>
      </c>
      <c r="AA877" s="2" t="s">
        <v>13526</v>
      </c>
    </row>
    <row r="878" customFormat="false" ht="15" hidden="false" customHeight="false" outlineLevel="0" collapsed="false">
      <c r="A878" s="8" t="s">
        <v>10455</v>
      </c>
      <c r="B878" s="10" t="str">
        <f aca="false">'Layout Mercado Libre'!C878</f>
        <v>Oleoderm Plus Crema con Protección Solar FPS 15 225 ml</v>
      </c>
      <c r="C878" s="10" t="str">
        <f aca="false">IFERROR(LEFT('Layout Mercado Libre'!E878,FIND(" &gt; ",'Layout Mercado Libre'!E878)-1),"")</f>
        <v>Salud y Equipamiento Médico</v>
      </c>
      <c r="D878" s="12" t="n">
        <v>205.21</v>
      </c>
      <c r="E878" s="13" t="n">
        <f aca="false">Parámetros!$B$5</f>
        <v>4</v>
      </c>
      <c r="F878" s="13" t="n">
        <f aca="false">D878+E878</f>
        <v>209.21</v>
      </c>
      <c r="G878" s="3" t="n">
        <f aca="false">IF(C878="",Parámetros!$B$9,IFERROR(VLOOKUP(C878,Parámetros!$A$20:$B$23,2,FALSE()),Parámetros!$B$9))</f>
        <v>0.14</v>
      </c>
      <c r="H878" s="14" t="n">
        <v>0.32</v>
      </c>
      <c r="I878" s="12" t="n">
        <v>75</v>
      </c>
      <c r="J878" s="13" t="n">
        <f aca="false">ROUNDUP((F878+Parámetros!$C$13)/(1-G878),0)</f>
        <v>273</v>
      </c>
      <c r="K878" s="13" t="n">
        <f aca="false">ROUNDUP((F878+Parámetros!$C$14)/(1-G878),0)</f>
        <v>279</v>
      </c>
      <c r="L878" s="13" t="n">
        <f aca="false">ROUNDUP((F878+Parámetros!$C$15)/(1-G878),0)</f>
        <v>287</v>
      </c>
      <c r="M878" s="13" t="n">
        <f aca="false">MAX(ROUNDUP((F878+I878)/(1-G878),0),Parámetros!$B$7)</f>
        <v>331</v>
      </c>
      <c r="N878" s="12" t="n">
        <v>616</v>
      </c>
      <c r="O878" s="12" t="n">
        <v>616</v>
      </c>
      <c r="P878" s="13" t="n">
        <f aca="false">Parámetros!$B$6</f>
        <v>1</v>
      </c>
      <c r="Q878" s="13" t="n">
        <f aca="false">IF(AND(ISNUMBER(O878),O878-P878&gt;=Parámetros!$B$7),M878,IF(J878&lt;Parámetros!$B$13,J878,IF(K878&lt;Parámetros!$B$14,K878,IF(L878&lt;Parámetros!$B$15,L878,M878))))</f>
        <v>331</v>
      </c>
      <c r="R878" s="13" t="n">
        <f aca="false">IF(AND(ISNUMBER(O878),O878-P878&gt;=Q878),O878-P878,Q878)</f>
        <v>615</v>
      </c>
      <c r="S878" s="3" t="n">
        <f aca="false">IF(ISNUMBER(O878),R878/O878-1,"")</f>
        <v>-0.00162337662337664</v>
      </c>
      <c r="T878" s="13" t="n">
        <f aca="false">VLOOKUP(R878,Parámetros!$A$13:$C$16,3,TRUE())</f>
        <v>0</v>
      </c>
      <c r="U878" s="13" t="n">
        <f aca="false">IF(R878&gt;=Parámetros!$B$7,I878,0)</f>
        <v>75</v>
      </c>
      <c r="V878" s="13" t="n">
        <f aca="false">R878*(1-G878)-T878-U878</f>
        <v>453.9</v>
      </c>
      <c r="W878" s="13" t="n">
        <f aca="false">V878-F878</f>
        <v>244.69</v>
      </c>
      <c r="X878" s="2" t="s">
        <v>13728</v>
      </c>
      <c r="Y878" s="2"/>
      <c r="Z878" s="13"/>
      <c r="AA878" s="2"/>
    </row>
    <row r="879" customFormat="false" ht="15" hidden="false" customHeight="false" outlineLevel="0" collapsed="false">
      <c r="A879" s="8" t="s">
        <v>10467</v>
      </c>
      <c r="B879" s="10" t="str">
        <f aca="false">'Layout Mercado Libre'!C879</f>
        <v>Aspirina Efervescente 500 mg 12 Tabletas</v>
      </c>
      <c r="C879" s="10" t="str">
        <f aca="false">IFERROR(LEFT('Layout Mercado Libre'!E879,FIND(" &gt; ",'Layout Mercado Libre'!E879)-1),"")</f>
        <v>Salud y Equipamiento Médico</v>
      </c>
      <c r="D879" s="12" t="n">
        <v>35.15</v>
      </c>
      <c r="E879" s="13" t="n">
        <f aca="false">Parámetros!$B$5</f>
        <v>4</v>
      </c>
      <c r="F879" s="13" t="n">
        <f aca="false">D879+E879</f>
        <v>39.15</v>
      </c>
      <c r="G879" s="3" t="n">
        <f aca="false">IF(C879="",Parámetros!$B$9,IFERROR(VLOOKUP(C879,Parámetros!$A$20:$B$23,2,FALSE()),Parámetros!$B$9))</f>
        <v>0.14</v>
      </c>
      <c r="H879" s="14" t="n">
        <v>0.15</v>
      </c>
      <c r="I879" s="12" t="n">
        <v>75</v>
      </c>
      <c r="J879" s="13" t="n">
        <f aca="false">ROUNDUP((F879+Parámetros!$C$13)/(1-G879),0)</f>
        <v>75</v>
      </c>
      <c r="K879" s="13" t="n">
        <f aca="false">ROUNDUP((F879+Parámetros!$C$14)/(1-G879),0)</f>
        <v>81</v>
      </c>
      <c r="L879" s="13" t="n">
        <f aca="false">ROUNDUP((F879+Parámetros!$C$15)/(1-G879),0)</f>
        <v>89</v>
      </c>
      <c r="M879" s="13" t="n">
        <f aca="false">MAX(ROUNDUP((F879+I879)/(1-G879),0),Parámetros!$B$7)</f>
        <v>299</v>
      </c>
      <c r="N879" s="12" t="n">
        <v>78.24</v>
      </c>
      <c r="O879" s="12" t="n">
        <v>35.01</v>
      </c>
      <c r="P879" s="13" t="n">
        <f aca="false">Parámetros!$B$6</f>
        <v>1</v>
      </c>
      <c r="Q879" s="13" t="n">
        <f aca="false">IF(AND(ISNUMBER(O879),O879-P879&gt;=Parámetros!$B$7),M879,IF(J879&lt;Parámetros!$B$13,J879,IF(K879&lt;Parámetros!$B$14,K879,IF(L879&lt;Parámetros!$B$15,L879,M879))))</f>
        <v>75</v>
      </c>
      <c r="R879" s="13" t="n">
        <f aca="false">IF(AND(ISNUMBER(O879),O879-P879&gt;=Q879),O879-P879,Q879)</f>
        <v>75</v>
      </c>
      <c r="S879" s="3" t="n">
        <f aca="false">IF(ISNUMBER(O879),R879/O879-1,"")</f>
        <v>1.14224507283633</v>
      </c>
      <c r="T879" s="13" t="n">
        <f aca="false">VLOOKUP(R879,Parámetros!$A$13:$C$16,3,TRUE())</f>
        <v>25</v>
      </c>
      <c r="U879" s="13" t="n">
        <f aca="false">IF(R879&gt;=Parámetros!$B$7,I879,0)</f>
        <v>0</v>
      </c>
      <c r="V879" s="13" t="n">
        <f aca="false">R879*(1-G879)-T879-U879</f>
        <v>39.5</v>
      </c>
      <c r="W879" s="13" t="n">
        <f aca="false">V879-F879</f>
        <v>0.350000000000001</v>
      </c>
      <c r="X879" s="2" t="s">
        <v>13536</v>
      </c>
      <c r="Y879" s="2"/>
      <c r="Z879" s="13" t="n">
        <v>44.5</v>
      </c>
      <c r="AA879" s="2" t="s">
        <v>13523</v>
      </c>
    </row>
    <row r="880" customFormat="false" ht="15" hidden="false" customHeight="false" outlineLevel="0" collapsed="false">
      <c r="A880" s="8" t="s">
        <v>10475</v>
      </c>
      <c r="B880" s="10" t="str">
        <f aca="false">'Layout Mercado Libre'!C880</f>
        <v>Graneodin F Flurbiprofeno 8.75 mg Miel-Limón 24 Pastillas</v>
      </c>
      <c r="C880" s="10" t="str">
        <f aca="false">IFERROR(LEFT('Layout Mercado Libre'!E880,FIND(" &gt; ",'Layout Mercado Libre'!E880)-1),"")</f>
        <v>Salud y Equipamiento Médico</v>
      </c>
      <c r="D880" s="12" t="n">
        <v>159.62</v>
      </c>
      <c r="E880" s="13" t="n">
        <f aca="false">Parámetros!$B$5</f>
        <v>4</v>
      </c>
      <c r="F880" s="13" t="n">
        <f aca="false">D880+E880</f>
        <v>163.62</v>
      </c>
      <c r="G880" s="3" t="n">
        <f aca="false">IF(C880="",Parámetros!$B$9,IFERROR(VLOOKUP(C880,Parámetros!$A$20:$B$23,2,FALSE()),Parámetros!$B$9))</f>
        <v>0.14</v>
      </c>
      <c r="H880" s="14" t="n">
        <v>0.17</v>
      </c>
      <c r="I880" s="12" t="n">
        <v>75</v>
      </c>
      <c r="J880" s="13" t="n">
        <f aca="false">ROUNDUP((F880+Parámetros!$C$13)/(1-G880),0)</f>
        <v>220</v>
      </c>
      <c r="K880" s="13" t="n">
        <f aca="false">ROUNDUP((F880+Parámetros!$C$14)/(1-G880),0)</f>
        <v>226</v>
      </c>
      <c r="L880" s="13" t="n">
        <f aca="false">ROUNDUP((F880+Parámetros!$C$15)/(1-G880),0)</f>
        <v>234</v>
      </c>
      <c r="M880" s="13" t="n">
        <f aca="false">MAX(ROUNDUP((F880+I880)/(1-G880),0),Parámetros!$B$7)</f>
        <v>299</v>
      </c>
      <c r="N880" s="12" t="n">
        <v>262.02</v>
      </c>
      <c r="O880" s="12" t="n">
        <v>216.89</v>
      </c>
      <c r="P880" s="13" t="n">
        <f aca="false">Parámetros!$B$6</f>
        <v>1</v>
      </c>
      <c r="Q880" s="13" t="n">
        <f aca="false">IF(AND(ISNUMBER(O880),O880-P880&gt;=Parámetros!$B$7),M880,IF(J880&lt;Parámetros!$B$13,J880,IF(K880&lt;Parámetros!$B$14,K880,IF(L880&lt;Parámetros!$B$15,L880,M880))))</f>
        <v>234</v>
      </c>
      <c r="R880" s="13" t="n">
        <f aca="false">IF(AND(ISNUMBER(O880),O880-P880&gt;=Q880),O880-P880,Q880)</f>
        <v>234</v>
      </c>
      <c r="S880" s="3" t="n">
        <f aca="false">IF(ISNUMBER(O880),R880/O880-1,"")</f>
        <v>0.0788879155332196</v>
      </c>
      <c r="T880" s="13" t="n">
        <f aca="false">VLOOKUP(R880,Parámetros!$A$13:$C$16,3,TRUE())</f>
        <v>37</v>
      </c>
      <c r="U880" s="13" t="n">
        <f aca="false">IF(R880&gt;=Parámetros!$B$7,I880,0)</f>
        <v>0</v>
      </c>
      <c r="V880" s="13" t="n">
        <f aca="false">R880*(1-G880)-T880-U880</f>
        <v>164.24</v>
      </c>
      <c r="W880" s="13" t="n">
        <f aca="false">V880-F880</f>
        <v>0.620000000000005</v>
      </c>
      <c r="X880" s="2" t="s">
        <v>13613</v>
      </c>
      <c r="Y880" s="2"/>
      <c r="Z880" s="13" t="n">
        <v>219</v>
      </c>
      <c r="AA880" s="2" t="s">
        <v>13552</v>
      </c>
    </row>
    <row r="881" customFormat="false" ht="15" hidden="false" customHeight="false" outlineLevel="0" collapsed="false">
      <c r="A881" s="8" t="s">
        <v>10486</v>
      </c>
      <c r="B881" s="10" t="str">
        <f aca="false">'Layout Mercado Libre'!C881</f>
        <v>Dolo-Tiaminal Metamizol Vitaminas B1 B6 B12 24 Cápsulas</v>
      </c>
      <c r="C881" s="10" t="str">
        <f aca="false">IFERROR(LEFT('Layout Mercado Libre'!E881,FIND(" &gt; ",'Layout Mercado Libre'!E881)-1),"")</f>
        <v>Salud y Equipamiento Médico</v>
      </c>
      <c r="D881" s="12" t="n">
        <v>274.19</v>
      </c>
      <c r="E881" s="13" t="n">
        <f aca="false">Parámetros!$B$5</f>
        <v>4</v>
      </c>
      <c r="F881" s="13" t="n">
        <f aca="false">D881+E881</f>
        <v>278.19</v>
      </c>
      <c r="G881" s="3" t="n">
        <f aca="false">IF(C881="",Parámetros!$B$9,IFERROR(VLOOKUP(C881,Parámetros!$A$20:$B$23,2,FALSE()),Parámetros!$B$9))</f>
        <v>0.14</v>
      </c>
      <c r="H881" s="14" t="n">
        <v>0.17</v>
      </c>
      <c r="I881" s="12" t="n">
        <v>75</v>
      </c>
      <c r="J881" s="13" t="n">
        <f aca="false">ROUNDUP((F881+Parámetros!$C$13)/(1-G881),0)</f>
        <v>353</v>
      </c>
      <c r="K881" s="13" t="n">
        <f aca="false">ROUNDUP((F881+Parámetros!$C$14)/(1-G881),0)</f>
        <v>359</v>
      </c>
      <c r="L881" s="13" t="n">
        <f aca="false">ROUNDUP((F881+Parámetros!$C$15)/(1-G881),0)</f>
        <v>367</v>
      </c>
      <c r="M881" s="13" t="n">
        <f aca="false">MAX(ROUNDUP((F881+I881)/(1-G881),0),Parámetros!$B$7)</f>
        <v>411</v>
      </c>
      <c r="N881" s="12" t="n">
        <v>756.74</v>
      </c>
      <c r="O881" s="12" t="n">
        <v>678.77</v>
      </c>
      <c r="P881" s="13" t="n">
        <f aca="false">Parámetros!$B$6</f>
        <v>1</v>
      </c>
      <c r="Q881" s="13" t="n">
        <f aca="false">IF(AND(ISNUMBER(O881),O881-P881&gt;=Parámetros!$B$7),M881,IF(J881&lt;Parámetros!$B$13,J881,IF(K881&lt;Parámetros!$B$14,K881,IF(L881&lt;Parámetros!$B$15,L881,M881))))</f>
        <v>411</v>
      </c>
      <c r="R881" s="13" t="n">
        <f aca="false">IF(AND(ISNUMBER(O881),O881-P881&gt;=Q881),O881-P881,Q881)</f>
        <v>677.77</v>
      </c>
      <c r="S881" s="3" t="n">
        <f aca="false">IF(ISNUMBER(O881),R881/O881-1,"")</f>
        <v>-0.00147325309014834</v>
      </c>
      <c r="T881" s="13" t="n">
        <f aca="false">VLOOKUP(R881,Parámetros!$A$13:$C$16,3,TRUE())</f>
        <v>0</v>
      </c>
      <c r="U881" s="13" t="n">
        <f aca="false">IF(R881&gt;=Parámetros!$B$7,I881,0)</f>
        <v>75</v>
      </c>
      <c r="V881" s="13" t="n">
        <f aca="false">R881*(1-G881)-T881-U881</f>
        <v>507.8822</v>
      </c>
      <c r="W881" s="13" t="n">
        <f aca="false">V881-F881</f>
        <v>229.6922</v>
      </c>
      <c r="X881" s="2" t="s">
        <v>13547</v>
      </c>
      <c r="Y881" s="2"/>
      <c r="Z881" s="13" t="n">
        <v>617</v>
      </c>
      <c r="AA881" s="2" t="s">
        <v>13523</v>
      </c>
    </row>
    <row r="882" customFormat="false" ht="15" hidden="false" customHeight="false" outlineLevel="0" collapsed="false">
      <c r="A882" s="8" t="s">
        <v>10497</v>
      </c>
      <c r="B882" s="10" t="str">
        <f aca="false">'Layout Mercado Libre'!C882</f>
        <v>Fórmula Infantil Novamil Rice No Láctea 400 g</v>
      </c>
      <c r="C882" s="10" t="str">
        <f aca="false">IFERROR(LEFT('Layout Mercado Libre'!E882,FIND(" &gt; ",'Layout Mercado Libre'!E882)-1),"")</f>
        <v>Bebés</v>
      </c>
      <c r="D882" s="12" t="n">
        <v>438.43</v>
      </c>
      <c r="E882" s="13" t="n">
        <f aca="false">Parámetros!$B$5</f>
        <v>4</v>
      </c>
      <c r="F882" s="13" t="n">
        <f aca="false">D882+E882</f>
        <v>442.43</v>
      </c>
      <c r="G882" s="3" t="n">
        <f aca="false">IF(C882="",Parámetros!$B$9,IFERROR(VLOOKUP(C882,Parámetros!$A$20:$B$23,2,FALSE()),Parámetros!$B$9))</f>
        <v>0.15</v>
      </c>
      <c r="H882" s="14" t="n">
        <v>0.51</v>
      </c>
      <c r="I882" s="12" t="n">
        <v>90</v>
      </c>
      <c r="J882" s="13" t="n">
        <f aca="false">ROUNDUP((F882+Parámetros!$C$13)/(1-G882),0)</f>
        <v>550</v>
      </c>
      <c r="K882" s="13" t="n">
        <f aca="false">ROUNDUP((F882+Parámetros!$C$14)/(1-G882),0)</f>
        <v>556</v>
      </c>
      <c r="L882" s="13" t="n">
        <f aca="false">ROUNDUP((F882+Parámetros!$C$15)/(1-G882),0)</f>
        <v>565</v>
      </c>
      <c r="M882" s="13" t="n">
        <f aca="false">MAX(ROUNDUP((F882+I882)/(1-G882),0),Parámetros!$B$7)</f>
        <v>627</v>
      </c>
      <c r="N882" s="12" t="n">
        <v>810.19</v>
      </c>
      <c r="O882" s="12" t="n">
        <v>607.48</v>
      </c>
      <c r="P882" s="13" t="n">
        <f aca="false">Parámetros!$B$6</f>
        <v>1</v>
      </c>
      <c r="Q882" s="13" t="n">
        <f aca="false">IF(AND(ISNUMBER(O882),O882-P882&gt;=Parámetros!$B$7),M882,IF(J882&lt;Parámetros!$B$13,J882,IF(K882&lt;Parámetros!$B$14,K882,IF(L882&lt;Parámetros!$B$15,L882,M882))))</f>
        <v>627</v>
      </c>
      <c r="R882" s="13" t="n">
        <f aca="false">IF(AND(ISNUMBER(O882),O882-P882&gt;=Q882),O882-P882,Q882)</f>
        <v>627</v>
      </c>
      <c r="S882" s="3" t="n">
        <f aca="false">IF(ISNUMBER(O882),R882/O882-1,"")</f>
        <v>0.0321327451109501</v>
      </c>
      <c r="T882" s="13" t="n">
        <f aca="false">VLOOKUP(R882,Parámetros!$A$13:$C$16,3,TRUE())</f>
        <v>0</v>
      </c>
      <c r="U882" s="13" t="n">
        <f aca="false">IF(R882&gt;=Parámetros!$B$7,I882,0)</f>
        <v>90</v>
      </c>
      <c r="V882" s="13" t="n">
        <f aca="false">R882*(1-G882)-T882-U882</f>
        <v>442.95</v>
      </c>
      <c r="W882" s="13" t="n">
        <f aca="false">V882-F882</f>
        <v>0.519999999999925</v>
      </c>
      <c r="X882" s="2" t="s">
        <v>13505</v>
      </c>
      <c r="Y882" s="2"/>
      <c r="Z882" s="13" t="n">
        <v>510</v>
      </c>
      <c r="AA882" s="2" t="s">
        <v>13537</v>
      </c>
    </row>
    <row r="883" customFormat="false" ht="15" hidden="false" customHeight="false" outlineLevel="0" collapsed="false">
      <c r="A883" s="8" t="s">
        <v>10508</v>
      </c>
      <c r="B883" s="10" t="str">
        <f aca="false">'Layout Mercado Libre'!C883</f>
        <v>Vick 44 Exp Jarabe Expectorante Sabor Miel 120 ml</v>
      </c>
      <c r="C883" s="10" t="str">
        <f aca="false">IFERROR(LEFT('Layout Mercado Libre'!E883,FIND(" &gt; ",'Layout Mercado Libre'!E883)-1),"")</f>
        <v>Salud y Equipamiento Médico</v>
      </c>
      <c r="D883" s="12" t="n">
        <v>133.97</v>
      </c>
      <c r="E883" s="13" t="n">
        <f aca="false">Parámetros!$B$5</f>
        <v>4</v>
      </c>
      <c r="F883" s="13" t="n">
        <f aca="false">D883+E883</f>
        <v>137.97</v>
      </c>
      <c r="G883" s="3" t="n">
        <f aca="false">IF(C883="",Parámetros!$B$9,IFERROR(VLOOKUP(C883,Parámetros!$A$20:$B$23,2,FALSE()),Parámetros!$B$9))</f>
        <v>0.14</v>
      </c>
      <c r="H883" s="14" t="n">
        <v>0.19</v>
      </c>
      <c r="I883" s="12" t="n">
        <v>75</v>
      </c>
      <c r="J883" s="13" t="n">
        <f aca="false">ROUNDUP((F883+Parámetros!$C$13)/(1-G883),0)</f>
        <v>190</v>
      </c>
      <c r="K883" s="13" t="n">
        <f aca="false">ROUNDUP((F883+Parámetros!$C$14)/(1-G883),0)</f>
        <v>196</v>
      </c>
      <c r="L883" s="13" t="n">
        <f aca="false">ROUNDUP((F883+Parámetros!$C$15)/(1-G883),0)</f>
        <v>204</v>
      </c>
      <c r="M883" s="13" t="n">
        <f aca="false">MAX(ROUNDUP((F883+I883)/(1-G883),0),Parámetros!$B$7)</f>
        <v>299</v>
      </c>
      <c r="N883" s="12" t="n">
        <v>253.27</v>
      </c>
      <c r="O883" s="12" t="n">
        <v>235.03</v>
      </c>
      <c r="P883" s="13" t="n">
        <f aca="false">Parámetros!$B$6</f>
        <v>1</v>
      </c>
      <c r="Q883" s="13" t="n">
        <f aca="false">IF(AND(ISNUMBER(O883),O883-P883&gt;=Parámetros!$B$7),M883,IF(J883&lt;Parámetros!$B$13,J883,IF(K883&lt;Parámetros!$B$14,K883,IF(L883&lt;Parámetros!$B$15,L883,M883))))</f>
        <v>204</v>
      </c>
      <c r="R883" s="13" t="n">
        <f aca="false">IF(AND(ISNUMBER(O883),O883-P883&gt;=Q883),O883-P883,Q883)</f>
        <v>234.03</v>
      </c>
      <c r="S883" s="3" t="n">
        <f aca="false">IF(ISNUMBER(O883),R883/O883-1,"")</f>
        <v>-0.00425477598604429</v>
      </c>
      <c r="T883" s="13" t="n">
        <f aca="false">VLOOKUP(R883,Parámetros!$A$13:$C$16,3,TRUE())</f>
        <v>37</v>
      </c>
      <c r="U883" s="13" t="n">
        <f aca="false">IF(R883&gt;=Parámetros!$B$7,I883,0)</f>
        <v>0</v>
      </c>
      <c r="V883" s="13" t="n">
        <f aca="false">R883*(1-G883)-T883-U883</f>
        <v>164.2658</v>
      </c>
      <c r="W883" s="13" t="n">
        <f aca="false">V883-F883</f>
        <v>26.2958</v>
      </c>
      <c r="X883" s="2" t="s">
        <v>13511</v>
      </c>
      <c r="Y883" s="2"/>
      <c r="Z883" s="13" t="n">
        <v>198</v>
      </c>
      <c r="AA883" s="2" t="s">
        <v>13523</v>
      </c>
    </row>
    <row r="884" customFormat="false" ht="15" hidden="false" customHeight="false" outlineLevel="0" collapsed="false">
      <c r="A884" s="8" t="s">
        <v>10521</v>
      </c>
      <c r="B884" s="10" t="str">
        <f aca="false">'Layout Mercado Libre'!C884</f>
        <v>Loción Limpiadora Pond's Bio-Hydratante Dual 200 ml</v>
      </c>
      <c r="C884" s="10" t="str">
        <f aca="false">IFERROR(LEFT('Layout Mercado Libre'!E884,FIND(" &gt; ",'Layout Mercado Libre'!E884)-1),"")</f>
        <v>Belleza y Cuidado Personal</v>
      </c>
      <c r="D884" s="12" t="n">
        <v>76.55</v>
      </c>
      <c r="E884" s="13" t="n">
        <f aca="false">Parámetros!$B$5</f>
        <v>4</v>
      </c>
      <c r="F884" s="13" t="n">
        <f aca="false">D884+E884</f>
        <v>80.55</v>
      </c>
      <c r="G884" s="3" t="n">
        <f aca="false">IF(C884="",Parámetros!$B$9,IFERROR(VLOOKUP(C884,Parámetros!$A$20:$B$23,2,FALSE()),Parámetros!$B$9))</f>
        <v>0.14</v>
      </c>
      <c r="H884" s="14" t="n">
        <v>0.29</v>
      </c>
      <c r="I884" s="12" t="n">
        <v>75</v>
      </c>
      <c r="J884" s="13" t="n">
        <f aca="false">ROUNDUP((F884+Parámetros!$C$13)/(1-G884),0)</f>
        <v>123</v>
      </c>
      <c r="K884" s="13" t="n">
        <f aca="false">ROUNDUP((F884+Parámetros!$C$14)/(1-G884),0)</f>
        <v>129</v>
      </c>
      <c r="L884" s="13" t="n">
        <f aca="false">ROUNDUP((F884+Parámetros!$C$15)/(1-G884),0)</f>
        <v>137</v>
      </c>
      <c r="M884" s="13" t="n">
        <f aca="false">MAX(ROUNDUP((F884+I884)/(1-G884),0),Parámetros!$B$7)</f>
        <v>299</v>
      </c>
      <c r="N884" s="12" t="n">
        <v>229.2</v>
      </c>
      <c r="O884" s="12" t="n">
        <v>86.93</v>
      </c>
      <c r="P884" s="13" t="n">
        <f aca="false">Parámetros!$B$6</f>
        <v>1</v>
      </c>
      <c r="Q884" s="13" t="n">
        <f aca="false">IF(AND(ISNUMBER(O884),O884-P884&gt;=Parámetros!$B$7),M884,IF(J884&lt;Parámetros!$B$13,J884,IF(K884&lt;Parámetros!$B$14,K884,IF(L884&lt;Parámetros!$B$15,L884,M884))))</f>
        <v>129</v>
      </c>
      <c r="R884" s="13" t="n">
        <f aca="false">IF(AND(ISNUMBER(O884),O884-P884&gt;=Q884),O884-P884,Q884)</f>
        <v>129</v>
      </c>
      <c r="S884" s="3" t="n">
        <f aca="false">IF(ISNUMBER(O884),R884/O884-1,"")</f>
        <v>0.483952605544691</v>
      </c>
      <c r="T884" s="13" t="n">
        <f aca="false">VLOOKUP(R884,Parámetros!$A$13:$C$16,3,TRUE())</f>
        <v>30</v>
      </c>
      <c r="U884" s="13" t="n">
        <f aca="false">IF(R884&gt;=Parámetros!$B$7,I884,0)</f>
        <v>0</v>
      </c>
      <c r="V884" s="13" t="n">
        <f aca="false">R884*(1-G884)-T884-U884</f>
        <v>80.94</v>
      </c>
      <c r="W884" s="13" t="n">
        <f aca="false">V884-F884</f>
        <v>0.390000000000001</v>
      </c>
      <c r="X884" s="2" t="s">
        <v>13632</v>
      </c>
      <c r="Y884" s="2"/>
      <c r="Z884" s="13" t="n">
        <v>95</v>
      </c>
      <c r="AA884" s="2" t="s">
        <v>13586</v>
      </c>
    </row>
    <row r="885" customFormat="false" ht="15" hidden="false" customHeight="false" outlineLevel="0" collapsed="false">
      <c r="A885" s="8" t="s">
        <v>10530</v>
      </c>
      <c r="B885" s="10" t="str">
        <f aca="false">'Layout Mercado Libre'!C885</f>
        <v>Gotinal Adulto Nafazolina 1 mg/ml Spray Nasal 15 ml</v>
      </c>
      <c r="C885" s="10" t="str">
        <f aca="false">IFERROR(LEFT('Layout Mercado Libre'!E885,FIND(" &gt; ",'Layout Mercado Libre'!E885)-1),"")</f>
        <v>Salud y Equipamiento Médico</v>
      </c>
      <c r="D885" s="12" t="n">
        <v>125.9</v>
      </c>
      <c r="E885" s="13" t="n">
        <f aca="false">Parámetros!$B$5</f>
        <v>4</v>
      </c>
      <c r="F885" s="13" t="n">
        <f aca="false">D885+E885</f>
        <v>129.9</v>
      </c>
      <c r="G885" s="3" t="n">
        <f aca="false">IF(C885="",Parámetros!$B$9,IFERROR(VLOOKUP(C885,Parámetros!$A$20:$B$23,2,FALSE()),Parámetros!$B$9))</f>
        <v>0.14</v>
      </c>
      <c r="H885" s="14" t="n">
        <v>0.07</v>
      </c>
      <c r="I885" s="12" t="n">
        <v>75</v>
      </c>
      <c r="J885" s="13" t="n">
        <f aca="false">ROUNDUP((F885+Parámetros!$C$13)/(1-G885),0)</f>
        <v>181</v>
      </c>
      <c r="K885" s="13" t="n">
        <f aca="false">ROUNDUP((F885+Parámetros!$C$14)/(1-G885),0)</f>
        <v>186</v>
      </c>
      <c r="L885" s="13" t="n">
        <f aca="false">ROUNDUP((F885+Parámetros!$C$15)/(1-G885),0)</f>
        <v>195</v>
      </c>
      <c r="M885" s="13" t="n">
        <f aca="false">MAX(ROUNDUP((F885+I885)/(1-G885),0),Parámetros!$B$7)</f>
        <v>299</v>
      </c>
      <c r="N885" s="12" t="n">
        <v>199.62</v>
      </c>
      <c r="O885" s="12" t="n">
        <v>160</v>
      </c>
      <c r="P885" s="13" t="n">
        <f aca="false">Parámetros!$B$6</f>
        <v>1</v>
      </c>
      <c r="Q885" s="13" t="n">
        <f aca="false">IF(AND(ISNUMBER(O885),O885-P885&gt;=Parámetros!$B$7),M885,IF(J885&lt;Parámetros!$B$13,J885,IF(K885&lt;Parámetros!$B$14,K885,IF(L885&lt;Parámetros!$B$15,L885,M885))))</f>
        <v>195</v>
      </c>
      <c r="R885" s="13" t="n">
        <f aca="false">IF(AND(ISNUMBER(O885),O885-P885&gt;=Q885),O885-P885,Q885)</f>
        <v>195</v>
      </c>
      <c r="S885" s="3" t="n">
        <f aca="false">IF(ISNUMBER(O885),R885/O885-1,"")</f>
        <v>0.21875</v>
      </c>
      <c r="T885" s="13" t="n">
        <f aca="false">VLOOKUP(R885,Parámetros!$A$13:$C$16,3,TRUE())</f>
        <v>37</v>
      </c>
      <c r="U885" s="13" t="n">
        <f aca="false">IF(R885&gt;=Parámetros!$B$7,I885,0)</f>
        <v>0</v>
      </c>
      <c r="V885" s="13" t="n">
        <f aca="false">R885*(1-G885)-T885-U885</f>
        <v>130.7</v>
      </c>
      <c r="W885" s="13" t="n">
        <f aca="false">V885-F885</f>
        <v>0.799999999999983</v>
      </c>
      <c r="X885" s="2" t="s">
        <v>13569</v>
      </c>
      <c r="Y885" s="2"/>
      <c r="Z885" s="13" t="n">
        <v>179</v>
      </c>
      <c r="AA885" s="2" t="s">
        <v>13512</v>
      </c>
    </row>
    <row r="886" customFormat="false" ht="15" hidden="false" customHeight="false" outlineLevel="0" collapsed="false">
      <c r="A886" s="8" t="s">
        <v>10541</v>
      </c>
      <c r="B886" s="10" t="str">
        <f aca="false">'Layout Mercado Libre'!C886</f>
        <v>Toallitas Húmedas Depend sin Alcohol Extra Grandes 42 Piezas</v>
      </c>
      <c r="C886" s="10" t="str">
        <f aca="false">IFERROR(LEFT('Layout Mercado Libre'!E886,FIND(" &gt; ",'Layout Mercado Libre'!E886)-1),"")</f>
        <v>Belleza y Cuidado Personal</v>
      </c>
      <c r="D886" s="12" t="n">
        <v>36.67</v>
      </c>
      <c r="E886" s="13" t="n">
        <f aca="false">Parámetros!$B$5</f>
        <v>4</v>
      </c>
      <c r="F886" s="13" t="n">
        <f aca="false">D886+E886</f>
        <v>40.67</v>
      </c>
      <c r="G886" s="3" t="n">
        <f aca="false">IF(C886="",Parámetros!$B$9,IFERROR(VLOOKUP(C886,Parámetros!$A$20:$B$23,2,FALSE()),Parámetros!$B$9))</f>
        <v>0.14</v>
      </c>
      <c r="H886" s="14" t="n">
        <v>0.32</v>
      </c>
      <c r="I886" s="12" t="n">
        <v>75</v>
      </c>
      <c r="J886" s="13" t="n">
        <f aca="false">ROUNDUP((F886+Parámetros!$C$13)/(1-G886),0)</f>
        <v>77</v>
      </c>
      <c r="K886" s="13" t="n">
        <f aca="false">ROUNDUP((F886+Parámetros!$C$14)/(1-G886),0)</f>
        <v>83</v>
      </c>
      <c r="L886" s="13" t="n">
        <f aca="false">ROUNDUP((F886+Parámetros!$C$15)/(1-G886),0)</f>
        <v>91</v>
      </c>
      <c r="M886" s="13" t="n">
        <f aca="false">MAX(ROUNDUP((F886+I886)/(1-G886),0),Parámetros!$B$7)</f>
        <v>299</v>
      </c>
      <c r="N886" s="12" t="n">
        <v>160.09</v>
      </c>
      <c r="O886" s="12" t="n">
        <v>54.22</v>
      </c>
      <c r="P886" s="13" t="n">
        <f aca="false">Parámetros!$B$6</f>
        <v>1</v>
      </c>
      <c r="Q886" s="13" t="n">
        <f aca="false">IF(AND(ISNUMBER(O886),O886-P886&gt;=Parámetros!$B$7),M886,IF(J886&lt;Parámetros!$B$13,J886,IF(K886&lt;Parámetros!$B$14,K886,IF(L886&lt;Parámetros!$B$15,L886,M886))))</f>
        <v>77</v>
      </c>
      <c r="R886" s="13" t="n">
        <f aca="false">IF(AND(ISNUMBER(O886),O886-P886&gt;=Q886),O886-P886,Q886)</f>
        <v>77</v>
      </c>
      <c r="S886" s="3" t="n">
        <f aca="false">IF(ISNUMBER(O886),R886/O886-1,"")</f>
        <v>0.420140169679085</v>
      </c>
      <c r="T886" s="13" t="n">
        <f aca="false">VLOOKUP(R886,Parámetros!$A$13:$C$16,3,TRUE())</f>
        <v>25</v>
      </c>
      <c r="U886" s="13" t="n">
        <f aca="false">IF(R886&gt;=Parámetros!$B$7,I886,0)</f>
        <v>0</v>
      </c>
      <c r="V886" s="13" t="n">
        <f aca="false">R886*(1-G886)-T886-U886</f>
        <v>41.22</v>
      </c>
      <c r="W886" s="13" t="n">
        <f aca="false">V886-F886</f>
        <v>0.549999999999997</v>
      </c>
      <c r="X886" s="2" t="s">
        <v>13781</v>
      </c>
      <c r="Y886" s="2"/>
      <c r="Z886" s="13" t="n">
        <v>71</v>
      </c>
      <c r="AA886" s="2" t="s">
        <v>13537</v>
      </c>
    </row>
    <row r="887" customFormat="false" ht="15" hidden="false" customHeight="false" outlineLevel="0" collapsed="false">
      <c r="A887" s="8" t="s">
        <v>10553</v>
      </c>
      <c r="B887" s="10" t="str">
        <f aca="false">'Layout Mercado Libre'!C887</f>
        <v>Exel Meloxicam 15 mg 10 Cápsulas</v>
      </c>
      <c r="C887" s="10" t="str">
        <f aca="false">IFERROR(LEFT('Layout Mercado Libre'!E887,FIND(" &gt; ",'Layout Mercado Libre'!E887)-1),"")</f>
        <v>Salud y Equipamiento Médico</v>
      </c>
      <c r="D887" s="12" t="n">
        <v>542.9</v>
      </c>
      <c r="E887" s="13" t="n">
        <f aca="false">Parámetros!$B$5</f>
        <v>4</v>
      </c>
      <c r="F887" s="13" t="n">
        <f aca="false">D887+E887</f>
        <v>546.9</v>
      </c>
      <c r="G887" s="3" t="n">
        <f aca="false">IF(C887="",Parámetros!$B$9,IFERROR(VLOOKUP(C887,Parámetros!$A$20:$B$23,2,FALSE()),Parámetros!$B$9))</f>
        <v>0.14</v>
      </c>
      <c r="H887" s="14" t="n">
        <v>0.14</v>
      </c>
      <c r="I887" s="12" t="n">
        <v>75</v>
      </c>
      <c r="J887" s="13" t="n">
        <f aca="false">ROUNDUP((F887+Parámetros!$C$13)/(1-G887),0)</f>
        <v>665</v>
      </c>
      <c r="K887" s="13" t="n">
        <f aca="false">ROUNDUP((F887+Parámetros!$C$14)/(1-G887),0)</f>
        <v>671</v>
      </c>
      <c r="L887" s="13" t="n">
        <f aca="false">ROUNDUP((F887+Parámetros!$C$15)/(1-G887),0)</f>
        <v>679</v>
      </c>
      <c r="M887" s="13" t="n">
        <f aca="false">MAX(ROUNDUP((F887+I887)/(1-G887),0),Parámetros!$B$7)</f>
        <v>724</v>
      </c>
      <c r="N887" s="12" t="n">
        <v>998.81</v>
      </c>
      <c r="O887" s="12" t="n">
        <v>865.26</v>
      </c>
      <c r="P887" s="13" t="n">
        <f aca="false">Parámetros!$B$6</f>
        <v>1</v>
      </c>
      <c r="Q887" s="13" t="n">
        <f aca="false">IF(AND(ISNUMBER(O887),O887-P887&gt;=Parámetros!$B$7),M887,IF(J887&lt;Parámetros!$B$13,J887,IF(K887&lt;Parámetros!$B$14,K887,IF(L887&lt;Parámetros!$B$15,L887,M887))))</f>
        <v>724</v>
      </c>
      <c r="R887" s="13" t="n">
        <f aca="false">IF(AND(ISNUMBER(O887),O887-P887&gt;=Q887),O887-P887,Q887)</f>
        <v>864.26</v>
      </c>
      <c r="S887" s="3" t="n">
        <f aca="false">IF(ISNUMBER(O887),R887/O887-1,"")</f>
        <v>-0.00115572197952063</v>
      </c>
      <c r="T887" s="13" t="n">
        <f aca="false">VLOOKUP(R887,Parámetros!$A$13:$C$16,3,TRUE())</f>
        <v>0</v>
      </c>
      <c r="U887" s="13" t="n">
        <f aca="false">IF(R887&gt;=Parámetros!$B$7,I887,0)</f>
        <v>75</v>
      </c>
      <c r="V887" s="13" t="n">
        <f aca="false">R887*(1-G887)-T887-U887</f>
        <v>668.2636</v>
      </c>
      <c r="W887" s="13" t="n">
        <f aca="false">V887-F887</f>
        <v>121.3636</v>
      </c>
      <c r="X887" s="2" t="s">
        <v>13702</v>
      </c>
      <c r="Y887" s="2"/>
      <c r="Z887" s="13" t="n">
        <v>680.5</v>
      </c>
      <c r="AA887" s="2" t="s">
        <v>13518</v>
      </c>
    </row>
    <row r="888" customFormat="false" ht="15" hidden="false" customHeight="false" outlineLevel="0" collapsed="false">
      <c r="A888" s="8" t="s">
        <v>10564</v>
      </c>
      <c r="B888" s="10" t="str">
        <f aca="false">'Layout Mercado Libre'!C888</f>
        <v>Gel Antibacterial Protec Lima Limón 1 l</v>
      </c>
      <c r="C888" s="10" t="str">
        <f aca="false">IFERROR(LEFT('Layout Mercado Libre'!E888,FIND(" &gt; ",'Layout Mercado Libre'!E888)-1),"")</f>
        <v>Belleza y Cuidado Personal</v>
      </c>
      <c r="D888" s="12" t="n">
        <v>69.65</v>
      </c>
      <c r="E888" s="13" t="n">
        <f aca="false">Parámetros!$B$5</f>
        <v>4</v>
      </c>
      <c r="F888" s="13" t="n">
        <f aca="false">D888+E888</f>
        <v>73.65</v>
      </c>
      <c r="G888" s="3" t="n">
        <f aca="false">IF(C888="",Parámetros!$B$9,IFERROR(VLOOKUP(C888,Parámetros!$A$20:$B$23,2,FALSE()),Parámetros!$B$9))</f>
        <v>0.14</v>
      </c>
      <c r="H888" s="14" t="n">
        <v>1.26</v>
      </c>
      <c r="I888" s="12" t="n">
        <v>105</v>
      </c>
      <c r="J888" s="13" t="n">
        <f aca="false">ROUNDUP((F888+Parámetros!$C$13)/(1-G888),0)</f>
        <v>115</v>
      </c>
      <c r="K888" s="13" t="n">
        <f aca="false">ROUNDUP((F888+Parámetros!$C$14)/(1-G888),0)</f>
        <v>121</v>
      </c>
      <c r="L888" s="13" t="n">
        <f aca="false">ROUNDUP((F888+Parámetros!$C$15)/(1-G888),0)</f>
        <v>129</v>
      </c>
      <c r="M888" s="13" t="n">
        <f aca="false">MAX(ROUNDUP((F888+I888)/(1-G888),0),Parámetros!$B$7)</f>
        <v>299</v>
      </c>
      <c r="N888" s="12"/>
      <c r="O888" s="12"/>
      <c r="P888" s="13" t="n">
        <f aca="false">Parámetros!$B$6</f>
        <v>1</v>
      </c>
      <c r="Q888" s="13" t="n">
        <f aca="false">IF(AND(ISNUMBER(O888),O888-P888&gt;=Parámetros!$B$7),M888,IF(J888&lt;Parámetros!$B$13,J888,IF(K888&lt;Parámetros!$B$14,K888,IF(L888&lt;Parámetros!$B$15,L888,M888))))</f>
        <v>121</v>
      </c>
      <c r="R888" s="13" t="n">
        <f aca="false">IF(AND(ISNUMBER(O888),O888-P888&gt;=Q888),O888-P888,Q888)</f>
        <v>121</v>
      </c>
      <c r="S888" s="3" t="str">
        <f aca="false">IF(ISNUMBER(O888),R888/O888-1,"")</f>
        <v/>
      </c>
      <c r="T888" s="13" t="n">
        <f aca="false">VLOOKUP(R888,Parámetros!$A$13:$C$16,3,TRUE())</f>
        <v>30</v>
      </c>
      <c r="U888" s="13" t="n">
        <f aca="false">IF(R888&gt;=Parámetros!$B$7,I888,0)</f>
        <v>0</v>
      </c>
      <c r="V888" s="13" t="n">
        <f aca="false">R888*(1-G888)-T888-U888</f>
        <v>74.06</v>
      </c>
      <c r="W888" s="13" t="n">
        <f aca="false">V888-F888</f>
        <v>0.409999999999997</v>
      </c>
      <c r="X888" s="2" t="s">
        <v>13782</v>
      </c>
      <c r="Y888" s="2"/>
      <c r="Z888" s="13" t="n">
        <v>90</v>
      </c>
      <c r="AA888" s="2" t="s">
        <v>13526</v>
      </c>
    </row>
    <row r="889" customFormat="false" ht="15" hidden="false" customHeight="false" outlineLevel="0" collapsed="false">
      <c r="A889" s="8" t="s">
        <v>10577</v>
      </c>
      <c r="B889" s="10" t="str">
        <f aca="false">'Layout Mercado Libre'!C889</f>
        <v>Dalvear Infantil Jarabe Fresa 150 mg/80 mg 120 ml</v>
      </c>
      <c r="C889" s="10" t="str">
        <f aca="false">IFERROR(LEFT('Layout Mercado Libre'!E889,FIND(" &gt; ",'Layout Mercado Libre'!E889)-1),"")</f>
        <v>Salud y Equipamiento Médico</v>
      </c>
      <c r="D889" s="12" t="n">
        <v>142.11</v>
      </c>
      <c r="E889" s="13" t="n">
        <f aca="false">Parámetros!$B$5</f>
        <v>4</v>
      </c>
      <c r="F889" s="13" t="n">
        <f aca="false">D889+E889</f>
        <v>146.11</v>
      </c>
      <c r="G889" s="3" t="n">
        <f aca="false">IF(C889="",Parámetros!$B$9,IFERROR(VLOOKUP(C889,Parámetros!$A$20:$B$23,2,FALSE()),Parámetros!$B$9))</f>
        <v>0.14</v>
      </c>
      <c r="H889" s="14" t="n">
        <v>0.19</v>
      </c>
      <c r="I889" s="12" t="n">
        <v>75</v>
      </c>
      <c r="J889" s="13" t="n">
        <f aca="false">ROUNDUP((F889+Parámetros!$C$13)/(1-G889),0)</f>
        <v>199</v>
      </c>
      <c r="K889" s="13" t="n">
        <f aca="false">ROUNDUP((F889+Parámetros!$C$14)/(1-G889),0)</f>
        <v>205</v>
      </c>
      <c r="L889" s="13" t="n">
        <f aca="false">ROUNDUP((F889+Parámetros!$C$15)/(1-G889),0)</f>
        <v>213</v>
      </c>
      <c r="M889" s="13" t="n">
        <f aca="false">MAX(ROUNDUP((F889+I889)/(1-G889),0),Parámetros!$B$7)</f>
        <v>299</v>
      </c>
      <c r="N889" s="12" t="n">
        <v>291.3</v>
      </c>
      <c r="O889" s="12" t="n">
        <v>236</v>
      </c>
      <c r="P889" s="13" t="n">
        <f aca="false">Parámetros!$B$6</f>
        <v>1</v>
      </c>
      <c r="Q889" s="13" t="n">
        <f aca="false">IF(AND(ISNUMBER(O889),O889-P889&gt;=Parámetros!$B$7),M889,IF(J889&lt;Parámetros!$B$13,J889,IF(K889&lt;Parámetros!$B$14,K889,IF(L889&lt;Parámetros!$B$15,L889,M889))))</f>
        <v>213</v>
      </c>
      <c r="R889" s="13" t="n">
        <f aca="false">IF(AND(ISNUMBER(O889),O889-P889&gt;=Q889),O889-P889,Q889)</f>
        <v>235</v>
      </c>
      <c r="S889" s="3" t="n">
        <f aca="false">IF(ISNUMBER(O889),R889/O889-1,"")</f>
        <v>-0.00423728813559321</v>
      </c>
      <c r="T889" s="13" t="n">
        <f aca="false">VLOOKUP(R889,Parámetros!$A$13:$C$16,3,TRUE())</f>
        <v>37</v>
      </c>
      <c r="U889" s="13" t="n">
        <f aca="false">IF(R889&gt;=Parámetros!$B$7,I889,0)</f>
        <v>0</v>
      </c>
      <c r="V889" s="13" t="n">
        <f aca="false">R889*(1-G889)-T889-U889</f>
        <v>165.1</v>
      </c>
      <c r="W889" s="13" t="n">
        <f aca="false">V889-F889</f>
        <v>18.99</v>
      </c>
      <c r="X889" s="2" t="s">
        <v>13511</v>
      </c>
      <c r="Y889" s="2"/>
      <c r="Z889" s="13" t="n">
        <v>183</v>
      </c>
      <c r="AA889" s="2" t="s">
        <v>13523</v>
      </c>
    </row>
    <row r="890" customFormat="false" ht="15" hidden="false" customHeight="false" outlineLevel="0" collapsed="false">
      <c r="A890" s="8" t="s">
        <v>10588</v>
      </c>
      <c r="B890" s="10" t="str">
        <f aca="false">'Layout Mercado Libre'!C890</f>
        <v>Tampones Saba V-Compact Súper con Aplicador 10 Piezas</v>
      </c>
      <c r="C890" s="10" t="str">
        <f aca="false">IFERROR(LEFT('Layout Mercado Libre'!E890,FIND(" &gt; ",'Layout Mercado Libre'!E890)-1),"")</f>
        <v>Belleza y Cuidado Personal</v>
      </c>
      <c r="D890" s="12" t="n">
        <v>38.98</v>
      </c>
      <c r="E890" s="13" t="n">
        <f aca="false">Parámetros!$B$5</f>
        <v>4</v>
      </c>
      <c r="F890" s="13" t="n">
        <f aca="false">D890+E890</f>
        <v>42.98</v>
      </c>
      <c r="G890" s="3" t="n">
        <f aca="false">IF(C890="",Parámetros!$B$9,IFERROR(VLOOKUP(C890,Parámetros!$A$20:$B$23,2,FALSE()),Parámetros!$B$9))</f>
        <v>0.14</v>
      </c>
      <c r="H890" s="14" t="n">
        <v>0.21</v>
      </c>
      <c r="I890" s="12" t="n">
        <v>75</v>
      </c>
      <c r="J890" s="13" t="n">
        <f aca="false">ROUNDUP((F890+Parámetros!$C$13)/(1-G890),0)</f>
        <v>80</v>
      </c>
      <c r="K890" s="13" t="n">
        <f aca="false">ROUNDUP((F890+Parámetros!$C$14)/(1-G890),0)</f>
        <v>85</v>
      </c>
      <c r="L890" s="13" t="n">
        <f aca="false">ROUNDUP((F890+Parámetros!$C$15)/(1-G890),0)</f>
        <v>93</v>
      </c>
      <c r="M890" s="13" t="n">
        <f aca="false">MAX(ROUNDUP((F890+I890)/(1-G890),0),Parámetros!$B$7)</f>
        <v>299</v>
      </c>
      <c r="N890" s="12"/>
      <c r="O890" s="12"/>
      <c r="P890" s="13" t="n">
        <f aca="false">Parámetros!$B$6</f>
        <v>1</v>
      </c>
      <c r="Q890" s="13" t="n">
        <f aca="false">IF(AND(ISNUMBER(O890),O890-P890&gt;=Parámetros!$B$7),M890,IF(J890&lt;Parámetros!$B$13,J890,IF(K890&lt;Parámetros!$B$14,K890,IF(L890&lt;Parámetros!$B$15,L890,M890))))</f>
        <v>80</v>
      </c>
      <c r="R890" s="13" t="n">
        <f aca="false">IF(AND(ISNUMBER(O890),O890-P890&gt;=Q890),O890-P890,Q890)</f>
        <v>80</v>
      </c>
      <c r="S890" s="3" t="str">
        <f aca="false">IF(ISNUMBER(O890),R890/O890-1,"")</f>
        <v/>
      </c>
      <c r="T890" s="13" t="n">
        <f aca="false">VLOOKUP(R890,Parámetros!$A$13:$C$16,3,TRUE())</f>
        <v>25</v>
      </c>
      <c r="U890" s="13" t="n">
        <f aca="false">IF(R890&gt;=Parámetros!$B$7,I890,0)</f>
        <v>0</v>
      </c>
      <c r="V890" s="13" t="n">
        <f aca="false">R890*(1-G890)-T890-U890</f>
        <v>43.8</v>
      </c>
      <c r="W890" s="13" t="n">
        <f aca="false">V890-F890</f>
        <v>0.82</v>
      </c>
      <c r="X890" s="2" t="s">
        <v>13587</v>
      </c>
      <c r="Y890" s="2"/>
      <c r="Z890" s="13" t="n">
        <v>49</v>
      </c>
      <c r="AA890" s="2" t="s">
        <v>13500</v>
      </c>
    </row>
    <row r="891" customFormat="false" ht="15" hidden="false" customHeight="false" outlineLevel="0" collapsed="false">
      <c r="A891" s="8" t="s">
        <v>10599</v>
      </c>
      <c r="B891" s="10" t="str">
        <f aca="false">'Layout Mercado Libre'!C891</f>
        <v>Pomada para Rozaduras Capent 45 g</v>
      </c>
      <c r="C891" s="10" t="str">
        <f aca="false">IFERROR(LEFT('Layout Mercado Libre'!E891,FIND(" &gt; ",'Layout Mercado Libre'!E891)-1),"")</f>
        <v>Bebés</v>
      </c>
      <c r="D891" s="12" t="n">
        <v>69.38</v>
      </c>
      <c r="E891" s="13" t="n">
        <f aca="false">Parámetros!$B$5</f>
        <v>4</v>
      </c>
      <c r="F891" s="13" t="n">
        <f aca="false">D891+E891</f>
        <v>73.38</v>
      </c>
      <c r="G891" s="3" t="n">
        <f aca="false">IF(C891="",Parámetros!$B$9,IFERROR(VLOOKUP(C891,Parámetros!$A$20:$B$23,2,FALSE()),Parámetros!$B$9))</f>
        <v>0.15</v>
      </c>
      <c r="H891" s="14" t="n">
        <v>0.1</v>
      </c>
      <c r="I891" s="12" t="n">
        <v>75</v>
      </c>
      <c r="J891" s="13" t="n">
        <f aca="false">ROUNDUP((F891+Parámetros!$C$13)/(1-G891),0)</f>
        <v>116</v>
      </c>
      <c r="K891" s="13" t="n">
        <f aca="false">ROUNDUP((F891+Parámetros!$C$14)/(1-G891),0)</f>
        <v>122</v>
      </c>
      <c r="L891" s="13" t="n">
        <f aca="false">ROUNDUP((F891+Parámetros!$C$15)/(1-G891),0)</f>
        <v>130</v>
      </c>
      <c r="M891" s="13" t="n">
        <f aca="false">MAX(ROUNDUP((F891+I891)/(1-G891),0),Parámetros!$B$7)</f>
        <v>299</v>
      </c>
      <c r="N891" s="12" t="n">
        <v>225.82</v>
      </c>
      <c r="O891" s="12" t="n">
        <v>69</v>
      </c>
      <c r="P891" s="13" t="n">
        <f aca="false">Parámetros!$B$6</f>
        <v>1</v>
      </c>
      <c r="Q891" s="13" t="n">
        <f aca="false">IF(AND(ISNUMBER(O891),O891-P891&gt;=Parámetros!$B$7),M891,IF(J891&lt;Parámetros!$B$13,J891,IF(K891&lt;Parámetros!$B$14,K891,IF(L891&lt;Parámetros!$B$15,L891,M891))))</f>
        <v>122</v>
      </c>
      <c r="R891" s="13" t="n">
        <f aca="false">IF(AND(ISNUMBER(O891),O891-P891&gt;=Q891),O891-P891,Q891)</f>
        <v>122</v>
      </c>
      <c r="S891" s="3" t="n">
        <f aca="false">IF(ISNUMBER(O891),R891/O891-1,"")</f>
        <v>0.768115942028986</v>
      </c>
      <c r="T891" s="13" t="n">
        <f aca="false">VLOOKUP(R891,Parámetros!$A$13:$C$16,3,TRUE())</f>
        <v>30</v>
      </c>
      <c r="U891" s="13" t="n">
        <f aca="false">IF(R891&gt;=Parámetros!$B$7,I891,0)</f>
        <v>0</v>
      </c>
      <c r="V891" s="13" t="n">
        <f aca="false">R891*(1-G891)-T891-U891</f>
        <v>73.7</v>
      </c>
      <c r="W891" s="13" t="n">
        <f aca="false">V891-F891</f>
        <v>0.320000000000007</v>
      </c>
      <c r="X891" s="2" t="s">
        <v>13746</v>
      </c>
      <c r="Y891" s="2"/>
      <c r="Z891" s="13" t="n">
        <v>59.2</v>
      </c>
      <c r="AA891" s="2" t="s">
        <v>13586</v>
      </c>
    </row>
    <row r="892" customFormat="false" ht="15" hidden="false" customHeight="false" outlineLevel="0" collapsed="false">
      <c r="A892" s="8" t="s">
        <v>10612</v>
      </c>
      <c r="B892" s="10" t="str">
        <f aca="false">'Layout Mercado Libre'!C892</f>
        <v>Presone-1 Amlodipino 5 mg 30 Tabletas</v>
      </c>
      <c r="C892" s="10" t="str">
        <f aca="false">IFERROR(LEFT('Layout Mercado Libre'!E892,FIND(" &gt; ",'Layout Mercado Libre'!E892)-1),"")</f>
        <v>Salud y Equipamiento Médico</v>
      </c>
      <c r="D892" s="12" t="n">
        <v>375.84</v>
      </c>
      <c r="E892" s="13" t="n">
        <f aca="false">Parámetros!$B$5</f>
        <v>4</v>
      </c>
      <c r="F892" s="13" t="n">
        <f aca="false">D892+E892</f>
        <v>379.84</v>
      </c>
      <c r="G892" s="3" t="n">
        <f aca="false">IF(C892="",Parámetros!$B$9,IFERROR(VLOOKUP(C892,Parámetros!$A$20:$B$23,2,FALSE()),Parámetros!$B$9))</f>
        <v>0.14</v>
      </c>
      <c r="H892" s="14" t="n">
        <v>0.19</v>
      </c>
      <c r="I892" s="12" t="n">
        <v>75</v>
      </c>
      <c r="J892" s="13" t="n">
        <f aca="false">ROUNDUP((F892+Parámetros!$C$13)/(1-G892),0)</f>
        <v>471</v>
      </c>
      <c r="K892" s="13" t="n">
        <f aca="false">ROUNDUP((F892+Parámetros!$C$14)/(1-G892),0)</f>
        <v>477</v>
      </c>
      <c r="L892" s="13" t="n">
        <f aca="false">ROUNDUP((F892+Parámetros!$C$15)/(1-G892),0)</f>
        <v>485</v>
      </c>
      <c r="M892" s="13" t="n">
        <f aca="false">MAX(ROUNDUP((F892+I892)/(1-G892),0),Parámetros!$B$7)</f>
        <v>529</v>
      </c>
      <c r="N892" s="12" t="n">
        <v>673.51</v>
      </c>
      <c r="O892" s="12" t="n">
        <v>608</v>
      </c>
      <c r="P892" s="13" t="n">
        <f aca="false">Parámetros!$B$6</f>
        <v>1</v>
      </c>
      <c r="Q892" s="13" t="n">
        <f aca="false">IF(AND(ISNUMBER(O892),O892-P892&gt;=Parámetros!$B$7),M892,IF(J892&lt;Parámetros!$B$13,J892,IF(K892&lt;Parámetros!$B$14,K892,IF(L892&lt;Parámetros!$B$15,L892,M892))))</f>
        <v>529</v>
      </c>
      <c r="R892" s="13" t="n">
        <f aca="false">IF(AND(ISNUMBER(O892),O892-P892&gt;=Q892),O892-P892,Q892)</f>
        <v>607</v>
      </c>
      <c r="S892" s="3" t="n">
        <f aca="false">IF(ISNUMBER(O892),R892/O892-1,"")</f>
        <v>-0.00164473684210531</v>
      </c>
      <c r="T892" s="13" t="n">
        <f aca="false">VLOOKUP(R892,Parámetros!$A$13:$C$16,3,TRUE())</f>
        <v>0</v>
      </c>
      <c r="U892" s="13" t="n">
        <f aca="false">IF(R892&gt;=Parámetros!$B$7,I892,0)</f>
        <v>75</v>
      </c>
      <c r="V892" s="13" t="n">
        <f aca="false">R892*(1-G892)-T892-U892</f>
        <v>447.02</v>
      </c>
      <c r="W892" s="13" t="n">
        <f aca="false">V892-F892</f>
        <v>67.18</v>
      </c>
      <c r="X892" s="2" t="s">
        <v>13501</v>
      </c>
      <c r="Y892" s="2"/>
      <c r="Z892" s="13" t="n">
        <v>463</v>
      </c>
      <c r="AA892" s="2" t="s">
        <v>13523</v>
      </c>
    </row>
    <row r="893" customFormat="false" ht="15" hidden="false" customHeight="false" outlineLevel="0" collapsed="false">
      <c r="A893" s="8" t="s">
        <v>10623</v>
      </c>
      <c r="B893" s="10" t="str">
        <f aca="false">'Layout Mercado Libre'!C893</f>
        <v>Debromu Bromuro de Otilonio 40 mg 30 Tabletas</v>
      </c>
      <c r="C893" s="10" t="str">
        <f aca="false">IFERROR(LEFT('Layout Mercado Libre'!E893,FIND(" &gt; ",'Layout Mercado Libre'!E893)-1),"")</f>
        <v>Salud y Equipamiento Médico</v>
      </c>
      <c r="D893" s="12" t="n">
        <v>380</v>
      </c>
      <c r="E893" s="13" t="n">
        <f aca="false">Parámetros!$B$5</f>
        <v>4</v>
      </c>
      <c r="F893" s="13" t="n">
        <f aca="false">D893+E893</f>
        <v>384</v>
      </c>
      <c r="G893" s="3" t="n">
        <f aca="false">IF(C893="",Parámetros!$B$9,IFERROR(VLOOKUP(C893,Parámetros!$A$20:$B$23,2,FALSE()),Parámetros!$B$9))</f>
        <v>0.14</v>
      </c>
      <c r="H893" s="14" t="n">
        <v>0.19</v>
      </c>
      <c r="I893" s="12" t="n">
        <v>75</v>
      </c>
      <c r="J893" s="13" t="n">
        <f aca="false">ROUNDUP((F893+Parámetros!$C$13)/(1-G893),0)</f>
        <v>476</v>
      </c>
      <c r="K893" s="13" t="n">
        <f aca="false">ROUNDUP((F893+Parámetros!$C$14)/(1-G893),0)</f>
        <v>482</v>
      </c>
      <c r="L893" s="13" t="n">
        <f aca="false">ROUNDUP((F893+Parámetros!$C$15)/(1-G893),0)</f>
        <v>490</v>
      </c>
      <c r="M893" s="13" t="n">
        <f aca="false">MAX(ROUNDUP((F893+I893)/(1-G893),0),Parámetros!$B$7)</f>
        <v>534</v>
      </c>
      <c r="N893" s="12" t="n">
        <v>878.59</v>
      </c>
      <c r="O893" s="12" t="n">
        <v>669</v>
      </c>
      <c r="P893" s="13" t="n">
        <f aca="false">Parámetros!$B$6</f>
        <v>1</v>
      </c>
      <c r="Q893" s="13" t="n">
        <f aca="false">IF(AND(ISNUMBER(O893),O893-P893&gt;=Parámetros!$B$7),M893,IF(J893&lt;Parámetros!$B$13,J893,IF(K893&lt;Parámetros!$B$14,K893,IF(L893&lt;Parámetros!$B$15,L893,M893))))</f>
        <v>534</v>
      </c>
      <c r="R893" s="13" t="n">
        <f aca="false">IF(AND(ISNUMBER(O893),O893-P893&gt;=Q893),O893-P893,Q893)</f>
        <v>668</v>
      </c>
      <c r="S893" s="3" t="n">
        <f aca="false">IF(ISNUMBER(O893),R893/O893-1,"")</f>
        <v>-0.00149476831091178</v>
      </c>
      <c r="T893" s="13" t="n">
        <f aca="false">VLOOKUP(R893,Parámetros!$A$13:$C$16,3,TRUE())</f>
        <v>0</v>
      </c>
      <c r="U893" s="13" t="n">
        <f aca="false">IF(R893&gt;=Parámetros!$B$7,I893,0)</f>
        <v>75</v>
      </c>
      <c r="V893" s="13" t="n">
        <f aca="false">R893*(1-G893)-T893-U893</f>
        <v>499.48</v>
      </c>
      <c r="W893" s="13" t="n">
        <f aca="false">V893-F893</f>
        <v>115.48</v>
      </c>
      <c r="X893" s="2" t="s">
        <v>13501</v>
      </c>
      <c r="Y893" s="2"/>
      <c r="Z893" s="13" t="n">
        <v>1017.5</v>
      </c>
      <c r="AA893" s="2" t="s">
        <v>13523</v>
      </c>
    </row>
    <row r="894" customFormat="false" ht="15" hidden="false" customHeight="false" outlineLevel="0" collapsed="false">
      <c r="A894" s="8" t="s">
        <v>10634</v>
      </c>
      <c r="B894" s="10" t="str">
        <f aca="false">'Layout Mercado Libre'!C894</f>
        <v>Desodorante en Aerosol Stefano Alpha Hombre 113 g</v>
      </c>
      <c r="C894" s="10" t="str">
        <f aca="false">IFERROR(LEFT('Layout Mercado Libre'!E894,FIND(" &gt; ",'Layout Mercado Libre'!E894)-1),"")</f>
        <v>Belleza y Cuidado Personal</v>
      </c>
      <c r="D894" s="12" t="n">
        <v>52.74</v>
      </c>
      <c r="E894" s="13" t="n">
        <f aca="false">Parámetros!$B$5</f>
        <v>4</v>
      </c>
      <c r="F894" s="13" t="n">
        <f aca="false">D894+E894</f>
        <v>56.74</v>
      </c>
      <c r="G894" s="3" t="n">
        <f aca="false">IF(C894="",Parámetros!$B$9,IFERROR(VLOOKUP(C894,Parámetros!$A$20:$B$23,2,FALSE()),Parámetros!$B$9))</f>
        <v>0.14</v>
      </c>
      <c r="H894" s="14" t="n">
        <v>0.18</v>
      </c>
      <c r="I894" s="12" t="n">
        <v>75</v>
      </c>
      <c r="J894" s="13" t="n">
        <f aca="false">ROUNDUP((F894+Parámetros!$C$13)/(1-G894),0)</f>
        <v>96</v>
      </c>
      <c r="K894" s="13" t="n">
        <f aca="false">ROUNDUP((F894+Parámetros!$C$14)/(1-G894),0)</f>
        <v>101</v>
      </c>
      <c r="L894" s="13" t="n">
        <f aca="false">ROUNDUP((F894+Parámetros!$C$15)/(1-G894),0)</f>
        <v>109</v>
      </c>
      <c r="M894" s="13" t="n">
        <f aca="false">MAX(ROUNDUP((F894+I894)/(1-G894),0),Parámetros!$B$7)</f>
        <v>299</v>
      </c>
      <c r="N894" s="12"/>
      <c r="O894" s="12"/>
      <c r="P894" s="13" t="n">
        <f aca="false">Parámetros!$B$6</f>
        <v>1</v>
      </c>
      <c r="Q894" s="13" t="n">
        <f aca="false">IF(AND(ISNUMBER(O894),O894-P894&gt;=Parámetros!$B$7),M894,IF(J894&lt;Parámetros!$B$13,J894,IF(K894&lt;Parámetros!$B$14,K894,IF(L894&lt;Parámetros!$B$15,L894,M894))))</f>
        <v>96</v>
      </c>
      <c r="R894" s="13" t="n">
        <f aca="false">IF(AND(ISNUMBER(O894),O894-P894&gt;=Q894),O894-P894,Q894)</f>
        <v>96</v>
      </c>
      <c r="S894" s="3" t="str">
        <f aca="false">IF(ISNUMBER(O894),R894/O894-1,"")</f>
        <v/>
      </c>
      <c r="T894" s="13" t="n">
        <f aca="false">VLOOKUP(R894,Parámetros!$A$13:$C$16,3,TRUE())</f>
        <v>25</v>
      </c>
      <c r="U894" s="13" t="n">
        <f aca="false">IF(R894&gt;=Parámetros!$B$7,I894,0)</f>
        <v>0</v>
      </c>
      <c r="V894" s="13" t="n">
        <f aca="false">R894*(1-G894)-T894-U894</f>
        <v>57.56</v>
      </c>
      <c r="W894" s="13" t="n">
        <f aca="false">V894-F894</f>
        <v>0.82</v>
      </c>
      <c r="X894" s="2" t="s">
        <v>13783</v>
      </c>
      <c r="Y894" s="2"/>
      <c r="Z894" s="13" t="n">
        <v>65</v>
      </c>
      <c r="AA894" s="2" t="s">
        <v>13523</v>
      </c>
    </row>
    <row r="895" customFormat="false" ht="15" hidden="false" customHeight="false" outlineLevel="0" collapsed="false">
      <c r="A895" s="8" t="s">
        <v>10645</v>
      </c>
      <c r="B895" s="10" t="str">
        <f aca="false">'Layout Mercado Libre'!C895</f>
        <v>Pañales Kleen Bebé Absorsec Jumbo Etapa 5 14 Piezas</v>
      </c>
      <c r="C895" s="10" t="str">
        <f aca="false">IFERROR(LEFT('Layout Mercado Libre'!E895,FIND(" &gt; ",'Layout Mercado Libre'!E895)-1),"")</f>
        <v>Bebés</v>
      </c>
      <c r="D895" s="12" t="n">
        <v>54</v>
      </c>
      <c r="E895" s="13" t="n">
        <f aca="false">Parámetros!$B$5</f>
        <v>4</v>
      </c>
      <c r="F895" s="13" t="n">
        <f aca="false">D895+E895</f>
        <v>58</v>
      </c>
      <c r="G895" s="3" t="n">
        <f aca="false">IF(C895="",Parámetros!$B$9,IFERROR(VLOOKUP(C895,Parámetros!$A$20:$B$23,2,FALSE()),Parámetros!$B$9))</f>
        <v>0.15</v>
      </c>
      <c r="H895" s="14" t="n">
        <v>1.12</v>
      </c>
      <c r="I895" s="12" t="n">
        <v>105</v>
      </c>
      <c r="J895" s="13" t="n">
        <f aca="false">ROUNDUP((F895+Parámetros!$C$13)/(1-G895),0)</f>
        <v>98</v>
      </c>
      <c r="K895" s="13" t="n">
        <f aca="false">ROUNDUP((F895+Parámetros!$C$14)/(1-G895),0)</f>
        <v>104</v>
      </c>
      <c r="L895" s="13" t="n">
        <f aca="false">ROUNDUP((F895+Parámetros!$C$15)/(1-G895),0)</f>
        <v>112</v>
      </c>
      <c r="M895" s="13" t="n">
        <f aca="false">MAX(ROUNDUP((F895+I895)/(1-G895),0),Parámetros!$B$7)</f>
        <v>299</v>
      </c>
      <c r="N895" s="12" t="n">
        <v>174.22</v>
      </c>
      <c r="O895" s="12" t="n">
        <v>144</v>
      </c>
      <c r="P895" s="13" t="n">
        <f aca="false">Parámetros!$B$6</f>
        <v>1</v>
      </c>
      <c r="Q895" s="13" t="n">
        <f aca="false">IF(AND(ISNUMBER(O895),O895-P895&gt;=Parámetros!$B$7),M895,IF(J895&lt;Parámetros!$B$13,J895,IF(K895&lt;Parámetros!$B$14,K895,IF(L895&lt;Parámetros!$B$15,L895,M895))))</f>
        <v>98</v>
      </c>
      <c r="R895" s="13" t="n">
        <f aca="false">IF(AND(ISNUMBER(O895),O895-P895&gt;=Q895),O895-P895,Q895)</f>
        <v>143</v>
      </c>
      <c r="S895" s="3" t="n">
        <f aca="false">IF(ISNUMBER(O895),R895/O895-1,"")</f>
        <v>-0.00694444444444442</v>
      </c>
      <c r="T895" s="13" t="n">
        <f aca="false">VLOOKUP(R895,Parámetros!$A$13:$C$16,3,TRUE())</f>
        <v>30</v>
      </c>
      <c r="U895" s="13" t="n">
        <f aca="false">IF(R895&gt;=Parámetros!$B$7,I895,0)</f>
        <v>0</v>
      </c>
      <c r="V895" s="13" t="n">
        <f aca="false">R895*(1-G895)-T895-U895</f>
        <v>91.55</v>
      </c>
      <c r="W895" s="13" t="n">
        <f aca="false">V895-F895</f>
        <v>33.55</v>
      </c>
      <c r="X895" s="2" t="s">
        <v>13597</v>
      </c>
      <c r="Y895" s="2"/>
      <c r="Z895" s="13"/>
      <c r="AA895" s="2"/>
    </row>
    <row r="896" customFormat="false" ht="15" hidden="false" customHeight="false" outlineLevel="0" collapsed="false">
      <c r="A896" s="8" t="s">
        <v>10654</v>
      </c>
      <c r="B896" s="10" t="str">
        <f aca="false">'Layout Mercado Libre'!C896</f>
        <v>Espuma Modeladora Herbal Essences Extra Control 200 g</v>
      </c>
      <c r="C896" s="10" t="str">
        <f aca="false">IFERROR(LEFT('Layout Mercado Libre'!E896,FIND(" &gt; ",'Layout Mercado Libre'!E896)-1),"")</f>
        <v>Belleza y Cuidado Personal</v>
      </c>
      <c r="D896" s="12" t="n">
        <v>57.76</v>
      </c>
      <c r="E896" s="13" t="n">
        <f aca="false">Parámetros!$B$5</f>
        <v>4</v>
      </c>
      <c r="F896" s="13" t="n">
        <f aca="false">D896+E896</f>
        <v>61.76</v>
      </c>
      <c r="G896" s="3" t="n">
        <f aca="false">IF(C896="",Parámetros!$B$9,IFERROR(VLOOKUP(C896,Parámetros!$A$20:$B$23,2,FALSE()),Parámetros!$B$9))</f>
        <v>0.14</v>
      </c>
      <c r="H896" s="14" t="n">
        <v>0.28</v>
      </c>
      <c r="I896" s="12" t="n">
        <v>75</v>
      </c>
      <c r="J896" s="13" t="n">
        <f aca="false">ROUNDUP((F896+Parámetros!$C$13)/(1-G896),0)</f>
        <v>101</v>
      </c>
      <c r="K896" s="13" t="n">
        <f aca="false">ROUNDUP((F896+Parámetros!$C$14)/(1-G896),0)</f>
        <v>107</v>
      </c>
      <c r="L896" s="13" t="n">
        <f aca="false">ROUNDUP((F896+Parámetros!$C$15)/(1-G896),0)</f>
        <v>115</v>
      </c>
      <c r="M896" s="13" t="n">
        <f aca="false">MAX(ROUNDUP((F896+I896)/(1-G896),0),Parámetros!$B$7)</f>
        <v>299</v>
      </c>
      <c r="N896" s="12" t="n">
        <v>167.51</v>
      </c>
      <c r="O896" s="12" t="n">
        <v>69.41</v>
      </c>
      <c r="P896" s="13" t="n">
        <f aca="false">Parámetros!$B$6</f>
        <v>1</v>
      </c>
      <c r="Q896" s="13" t="n">
        <f aca="false">IF(AND(ISNUMBER(O896),O896-P896&gt;=Parámetros!$B$7),M896,IF(J896&lt;Parámetros!$B$13,J896,IF(K896&lt;Parámetros!$B$14,K896,IF(L896&lt;Parámetros!$B$15,L896,M896))))</f>
        <v>107</v>
      </c>
      <c r="R896" s="13" t="n">
        <f aca="false">IF(AND(ISNUMBER(O896),O896-P896&gt;=Q896),O896-P896,Q896)</f>
        <v>107</v>
      </c>
      <c r="S896" s="3" t="n">
        <f aca="false">IF(ISNUMBER(O896),R896/O896-1,"")</f>
        <v>0.541564616049561</v>
      </c>
      <c r="T896" s="13" t="n">
        <f aca="false">VLOOKUP(R896,Parámetros!$A$13:$C$16,3,TRUE())</f>
        <v>30</v>
      </c>
      <c r="U896" s="13" t="n">
        <f aca="false">IF(R896&gt;=Parámetros!$B$7,I896,0)</f>
        <v>0</v>
      </c>
      <c r="V896" s="13" t="n">
        <f aca="false">R896*(1-G896)-T896-U896</f>
        <v>62.02</v>
      </c>
      <c r="W896" s="13" t="n">
        <f aca="false">V896-F896</f>
        <v>0.259999999999998</v>
      </c>
      <c r="X896" s="2" t="s">
        <v>13680</v>
      </c>
      <c r="Y896" s="2"/>
      <c r="Z896" s="13" t="n">
        <v>61</v>
      </c>
      <c r="AA896" s="2" t="s">
        <v>13586</v>
      </c>
    </row>
    <row r="897" customFormat="false" ht="15" hidden="false" customHeight="false" outlineLevel="0" collapsed="false">
      <c r="A897" s="8" t="s">
        <v>10664</v>
      </c>
      <c r="B897" s="10" t="str">
        <f aca="false">'Layout Mercado Libre'!C897</f>
        <v>Shampoo Caprice Control Caspa Limpieza Refrescante 200 ml</v>
      </c>
      <c r="C897" s="10" t="str">
        <f aca="false">IFERROR(LEFT('Layout Mercado Libre'!E897,FIND(" &gt; ",'Layout Mercado Libre'!E897)-1),"")</f>
        <v>Belleza y Cuidado Personal</v>
      </c>
      <c r="D897" s="12" t="n">
        <v>13.35</v>
      </c>
      <c r="E897" s="13" t="n">
        <f aca="false">Parámetros!$B$5</f>
        <v>4</v>
      </c>
      <c r="F897" s="13" t="n">
        <f aca="false">D897+E897</f>
        <v>17.35</v>
      </c>
      <c r="G897" s="3" t="n">
        <f aca="false">IF(C897="",Parámetros!$B$9,IFERROR(VLOOKUP(C897,Parámetros!$A$20:$B$23,2,FALSE()),Parámetros!$B$9))</f>
        <v>0.14</v>
      </c>
      <c r="H897" s="14" t="n">
        <v>0.29</v>
      </c>
      <c r="I897" s="12" t="n">
        <v>75</v>
      </c>
      <c r="J897" s="13" t="n">
        <f aca="false">ROUNDUP((F897+Parámetros!$C$13)/(1-G897),0)</f>
        <v>50</v>
      </c>
      <c r="K897" s="13" t="n">
        <f aca="false">ROUNDUP((F897+Parámetros!$C$14)/(1-G897),0)</f>
        <v>56</v>
      </c>
      <c r="L897" s="13" t="n">
        <f aca="false">ROUNDUP((F897+Parámetros!$C$15)/(1-G897),0)</f>
        <v>64</v>
      </c>
      <c r="M897" s="13" t="n">
        <f aca="false">MAX(ROUNDUP((F897+I897)/(1-G897),0),Parámetros!$B$7)</f>
        <v>299</v>
      </c>
      <c r="N897" s="12"/>
      <c r="O897" s="12"/>
      <c r="P897" s="13" t="n">
        <f aca="false">Parámetros!$B$6</f>
        <v>1</v>
      </c>
      <c r="Q897" s="13" t="n">
        <f aca="false">IF(AND(ISNUMBER(O897),O897-P897&gt;=Parámetros!$B$7),M897,IF(J897&lt;Parámetros!$B$13,J897,IF(K897&lt;Parámetros!$B$14,K897,IF(L897&lt;Parámetros!$B$15,L897,M897))))</f>
        <v>50</v>
      </c>
      <c r="R897" s="13" t="n">
        <f aca="false">IF(AND(ISNUMBER(O897),O897-P897&gt;=Q897),O897-P897,Q897)</f>
        <v>50</v>
      </c>
      <c r="S897" s="3" t="str">
        <f aca="false">IF(ISNUMBER(O897),R897/O897-1,"")</f>
        <v/>
      </c>
      <c r="T897" s="13" t="n">
        <f aca="false">VLOOKUP(R897,Parámetros!$A$13:$C$16,3,TRUE())</f>
        <v>25</v>
      </c>
      <c r="U897" s="13" t="n">
        <f aca="false">IF(R897&gt;=Parámetros!$B$7,I897,0)</f>
        <v>0</v>
      </c>
      <c r="V897" s="13" t="n">
        <f aca="false">R897*(1-G897)-T897-U897</f>
        <v>18</v>
      </c>
      <c r="W897" s="13" t="n">
        <f aca="false">V897-F897</f>
        <v>0.649999999999999</v>
      </c>
      <c r="X897" s="2" t="s">
        <v>13632</v>
      </c>
      <c r="Y897" s="2"/>
      <c r="Z897" s="13"/>
      <c r="AA897" s="2"/>
    </row>
    <row r="898" customFormat="false" ht="15" hidden="false" customHeight="false" outlineLevel="0" collapsed="false">
      <c r="A898" s="8" t="s">
        <v>10675</v>
      </c>
      <c r="B898" s="10" t="str">
        <f aca="false">'Layout Mercado Libre'!C898</f>
        <v>Desodorante Old Spice Mar Profundo en Aerosol 150 ml</v>
      </c>
      <c r="C898" s="10" t="str">
        <f aca="false">IFERROR(LEFT('Layout Mercado Libre'!E898,FIND(" &gt; ",'Layout Mercado Libre'!E898)-1),"")</f>
        <v>Belleza y Cuidado Personal</v>
      </c>
      <c r="D898" s="12" t="n">
        <v>53.22</v>
      </c>
      <c r="E898" s="13" t="n">
        <f aca="false">Parámetros!$B$5</f>
        <v>4</v>
      </c>
      <c r="F898" s="13" t="n">
        <f aca="false">D898+E898</f>
        <v>57.22</v>
      </c>
      <c r="G898" s="3" t="n">
        <f aca="false">IF(C898="",Parámetros!$B$9,IFERROR(VLOOKUP(C898,Parámetros!$A$20:$B$23,2,FALSE()),Parámetros!$B$9))</f>
        <v>0.14</v>
      </c>
      <c r="H898" s="14" t="n">
        <v>0.23</v>
      </c>
      <c r="I898" s="12" t="n">
        <v>75</v>
      </c>
      <c r="J898" s="13" t="n">
        <f aca="false">ROUNDUP((F898+Parámetros!$C$13)/(1-G898),0)</f>
        <v>96</v>
      </c>
      <c r="K898" s="13" t="n">
        <f aca="false">ROUNDUP((F898+Parámetros!$C$14)/(1-G898),0)</f>
        <v>102</v>
      </c>
      <c r="L898" s="13" t="n">
        <f aca="false">ROUNDUP((F898+Parámetros!$C$15)/(1-G898),0)</f>
        <v>110</v>
      </c>
      <c r="M898" s="13" t="n">
        <f aca="false">MAX(ROUNDUP((F898+I898)/(1-G898),0),Parámetros!$B$7)</f>
        <v>299</v>
      </c>
      <c r="N898" s="12" t="n">
        <v>252.19</v>
      </c>
      <c r="O898" s="12" t="n">
        <v>205.64</v>
      </c>
      <c r="P898" s="13" t="n">
        <f aca="false">Parámetros!$B$6</f>
        <v>1</v>
      </c>
      <c r="Q898" s="13" t="n">
        <f aca="false">IF(AND(ISNUMBER(O898),O898-P898&gt;=Parámetros!$B$7),M898,IF(J898&lt;Parámetros!$B$13,J898,IF(K898&lt;Parámetros!$B$14,K898,IF(L898&lt;Parámetros!$B$15,L898,M898))))</f>
        <v>96</v>
      </c>
      <c r="R898" s="13" t="n">
        <f aca="false">IF(AND(ISNUMBER(O898),O898-P898&gt;=Q898),O898-P898,Q898)</f>
        <v>204.64</v>
      </c>
      <c r="S898" s="3" t="n">
        <f aca="false">IF(ISNUMBER(O898),R898/O898-1,"")</f>
        <v>-0.00486286714646955</v>
      </c>
      <c r="T898" s="13" t="n">
        <f aca="false">VLOOKUP(R898,Parámetros!$A$13:$C$16,3,TRUE())</f>
        <v>37</v>
      </c>
      <c r="U898" s="13" t="n">
        <f aca="false">IF(R898&gt;=Parámetros!$B$7,I898,0)</f>
        <v>0</v>
      </c>
      <c r="V898" s="13" t="n">
        <f aca="false">R898*(1-G898)-T898-U898</f>
        <v>138.9904</v>
      </c>
      <c r="W898" s="13" t="n">
        <f aca="false">V898-F898</f>
        <v>81.7704</v>
      </c>
      <c r="X898" s="2" t="s">
        <v>13625</v>
      </c>
      <c r="Y898" s="2"/>
      <c r="Z898" s="13" t="n">
        <v>96</v>
      </c>
      <c r="AA898" s="2" t="s">
        <v>13552</v>
      </c>
    </row>
    <row r="899" customFormat="false" ht="15" hidden="false" customHeight="false" outlineLevel="0" collapsed="false">
      <c r="A899" s="8" t="s">
        <v>10686</v>
      </c>
      <c r="B899" s="10" t="str">
        <f aca="false">'Layout Mercado Libre'!C899</f>
        <v>Aprovasc 300 mg/5 mg Irbesartán Amlodipino 28 Tabletas</v>
      </c>
      <c r="C899" s="10" t="str">
        <f aca="false">IFERROR(LEFT('Layout Mercado Libre'!E899,FIND(" &gt; ",'Layout Mercado Libre'!E899)-1),"")</f>
        <v>Salud y Equipamiento Médico</v>
      </c>
      <c r="D899" s="12" t="n">
        <v>620</v>
      </c>
      <c r="E899" s="13" t="n">
        <f aca="false">Parámetros!$B$5</f>
        <v>4</v>
      </c>
      <c r="F899" s="13" t="n">
        <f aca="false">D899+E899</f>
        <v>624</v>
      </c>
      <c r="G899" s="3" t="n">
        <f aca="false">IF(C899="",Parámetros!$B$9,IFERROR(VLOOKUP(C899,Parámetros!$A$20:$B$23,2,FALSE()),Parámetros!$B$9))</f>
        <v>0.14</v>
      </c>
      <c r="H899" s="14" t="n">
        <v>0.18</v>
      </c>
      <c r="I899" s="12" t="n">
        <v>75</v>
      </c>
      <c r="J899" s="13" t="n">
        <f aca="false">ROUNDUP((F899+Parámetros!$C$13)/(1-G899),0)</f>
        <v>755</v>
      </c>
      <c r="K899" s="13" t="n">
        <f aca="false">ROUNDUP((F899+Parámetros!$C$14)/(1-G899),0)</f>
        <v>761</v>
      </c>
      <c r="L899" s="13" t="n">
        <f aca="false">ROUNDUP((F899+Parámetros!$C$15)/(1-G899),0)</f>
        <v>769</v>
      </c>
      <c r="M899" s="13" t="n">
        <f aca="false">MAX(ROUNDUP((F899+I899)/(1-G899),0),Parámetros!$B$7)</f>
        <v>813</v>
      </c>
      <c r="N899" s="12" t="n">
        <v>2078.5</v>
      </c>
      <c r="O899" s="12" t="n">
        <v>1499</v>
      </c>
      <c r="P899" s="13" t="n">
        <f aca="false">Parámetros!$B$6</f>
        <v>1</v>
      </c>
      <c r="Q899" s="13" t="n">
        <f aca="false">IF(AND(ISNUMBER(O899),O899-P899&gt;=Parámetros!$B$7),M899,IF(J899&lt;Parámetros!$B$13,J899,IF(K899&lt;Parámetros!$B$14,K899,IF(L899&lt;Parámetros!$B$15,L899,M899))))</f>
        <v>813</v>
      </c>
      <c r="R899" s="13" t="n">
        <f aca="false">IF(AND(ISNUMBER(O899),O899-P899&gt;=Q899),O899-P899,Q899)</f>
        <v>1498</v>
      </c>
      <c r="S899" s="3" t="n">
        <f aca="false">IF(ISNUMBER(O899),R899/O899-1,"")</f>
        <v>-0.000667111407605114</v>
      </c>
      <c r="T899" s="13" t="n">
        <f aca="false">VLOOKUP(R899,Parámetros!$A$13:$C$16,3,TRUE())</f>
        <v>0</v>
      </c>
      <c r="U899" s="13" t="n">
        <f aca="false">IF(R899&gt;=Parámetros!$B$7,I899,0)</f>
        <v>75</v>
      </c>
      <c r="V899" s="13" t="n">
        <f aca="false">R899*(1-G899)-T899-U899</f>
        <v>1213.28</v>
      </c>
      <c r="W899" s="13" t="n">
        <f aca="false">V899-F899</f>
        <v>589.28</v>
      </c>
      <c r="X899" s="2" t="s">
        <v>13499</v>
      </c>
      <c r="Y899" s="2"/>
      <c r="Z899" s="13" t="n">
        <v>2385</v>
      </c>
      <c r="AA899" s="2" t="s">
        <v>13552</v>
      </c>
    </row>
    <row r="900" customFormat="false" ht="15" hidden="false" customHeight="false" outlineLevel="0" collapsed="false">
      <c r="A900" s="8" t="s">
        <v>10697</v>
      </c>
      <c r="B900" s="10" t="str">
        <f aca="false">'Layout Mercado Libre'!C900</f>
        <v>Zivata-Duo Dutasterida Tamsulosina 0.5/0.4 mg 30 Cápsulas</v>
      </c>
      <c r="C900" s="10" t="str">
        <f aca="false">IFERROR(LEFT('Layout Mercado Libre'!E900,FIND(" &gt; ",'Layout Mercado Libre'!E900)-1),"")</f>
        <v>Salud y Equipamiento Médico</v>
      </c>
      <c r="D900" s="12" t="n">
        <v>474.1</v>
      </c>
      <c r="E900" s="13" t="n">
        <f aca="false">Parámetros!$B$5</f>
        <v>4</v>
      </c>
      <c r="F900" s="13" t="n">
        <f aca="false">D900+E900</f>
        <v>478.1</v>
      </c>
      <c r="G900" s="3" t="n">
        <f aca="false">IF(C900="",Parámetros!$B$9,IFERROR(VLOOKUP(C900,Parámetros!$A$20:$B$23,2,FALSE()),Parámetros!$B$9))</f>
        <v>0.14</v>
      </c>
      <c r="H900" s="14" t="n">
        <v>0.19</v>
      </c>
      <c r="I900" s="12" t="n">
        <v>75</v>
      </c>
      <c r="J900" s="13" t="n">
        <f aca="false">ROUNDUP((F900+Parámetros!$C$13)/(1-G900),0)</f>
        <v>585</v>
      </c>
      <c r="K900" s="13" t="n">
        <f aca="false">ROUNDUP((F900+Parámetros!$C$14)/(1-G900),0)</f>
        <v>591</v>
      </c>
      <c r="L900" s="13" t="n">
        <f aca="false">ROUNDUP((F900+Parámetros!$C$15)/(1-G900),0)</f>
        <v>599</v>
      </c>
      <c r="M900" s="13" t="n">
        <f aca="false">MAX(ROUNDUP((F900+I900)/(1-G900),0),Parámetros!$B$7)</f>
        <v>644</v>
      </c>
      <c r="N900" s="12" t="n">
        <v>747.92</v>
      </c>
      <c r="O900" s="12" t="n">
        <v>815</v>
      </c>
      <c r="P900" s="13" t="n">
        <f aca="false">Parámetros!$B$6</f>
        <v>1</v>
      </c>
      <c r="Q900" s="13" t="n">
        <f aca="false">IF(AND(ISNUMBER(O900),O900-P900&gt;=Parámetros!$B$7),M900,IF(J900&lt;Parámetros!$B$13,J900,IF(K900&lt;Parámetros!$B$14,K900,IF(L900&lt;Parámetros!$B$15,L900,M900))))</f>
        <v>644</v>
      </c>
      <c r="R900" s="13" t="n">
        <f aca="false">IF(AND(ISNUMBER(O900),O900-P900&gt;=Q900),O900-P900,Q900)</f>
        <v>814</v>
      </c>
      <c r="S900" s="3" t="n">
        <f aca="false">IF(ISNUMBER(O900),R900/O900-1,"")</f>
        <v>-0.00122699386503067</v>
      </c>
      <c r="T900" s="13" t="n">
        <f aca="false">VLOOKUP(R900,Parámetros!$A$13:$C$16,3,TRUE())</f>
        <v>0</v>
      </c>
      <c r="U900" s="13" t="n">
        <f aca="false">IF(R900&gt;=Parámetros!$B$7,I900,0)</f>
        <v>75</v>
      </c>
      <c r="V900" s="13" t="n">
        <f aca="false">R900*(1-G900)-T900-U900</f>
        <v>625.04</v>
      </c>
      <c r="W900" s="13" t="n">
        <f aca="false">V900-F900</f>
        <v>146.94</v>
      </c>
      <c r="X900" s="2" t="s">
        <v>13514</v>
      </c>
      <c r="Y900" s="2"/>
      <c r="Z900" s="13" t="n">
        <v>573</v>
      </c>
      <c r="AA900" s="2" t="s">
        <v>13518</v>
      </c>
    </row>
    <row r="901" customFormat="false" ht="15" hidden="false" customHeight="false" outlineLevel="0" collapsed="false">
      <c r="A901" s="8" t="s">
        <v>10710</v>
      </c>
      <c r="B901" s="10" t="str">
        <f aca="false">'Layout Mercado Libre'!C901</f>
        <v>Condones Sico Invisible Ultra Sense 3 Piezas</v>
      </c>
      <c r="C901" s="10" t="str">
        <f aca="false">IFERROR(LEFT('Layout Mercado Libre'!E901,FIND(" &gt; ",'Layout Mercado Libre'!E901)-1),"")</f>
        <v>Salud y Equipamiento Médico</v>
      </c>
      <c r="D901" s="12" t="n">
        <v>68.2</v>
      </c>
      <c r="E901" s="13" t="n">
        <f aca="false">Parámetros!$B$5</f>
        <v>4</v>
      </c>
      <c r="F901" s="13" t="n">
        <f aca="false">D901+E901</f>
        <v>72.2</v>
      </c>
      <c r="G901" s="3" t="n">
        <f aca="false">IF(C901="",Parámetros!$B$9,IFERROR(VLOOKUP(C901,Parámetros!$A$20:$B$23,2,FALSE()),Parámetros!$B$9))</f>
        <v>0.14</v>
      </c>
      <c r="H901" s="14" t="n">
        <v>0.14</v>
      </c>
      <c r="I901" s="12" t="n">
        <v>75</v>
      </c>
      <c r="J901" s="13" t="n">
        <f aca="false">ROUNDUP((F901+Parámetros!$C$13)/(1-G901),0)</f>
        <v>114</v>
      </c>
      <c r="K901" s="13" t="n">
        <f aca="false">ROUNDUP((F901+Parámetros!$C$14)/(1-G901),0)</f>
        <v>119</v>
      </c>
      <c r="L901" s="13" t="n">
        <f aca="false">ROUNDUP((F901+Parámetros!$C$15)/(1-G901),0)</f>
        <v>127</v>
      </c>
      <c r="M901" s="13" t="n">
        <f aca="false">MAX(ROUNDUP((F901+I901)/(1-G901),0),Parámetros!$B$7)</f>
        <v>299</v>
      </c>
      <c r="N901" s="12" t="n">
        <v>171.48</v>
      </c>
      <c r="O901" s="12" t="n">
        <v>137.61</v>
      </c>
      <c r="P901" s="13" t="n">
        <f aca="false">Parámetros!$B$6</f>
        <v>1</v>
      </c>
      <c r="Q901" s="13" t="n">
        <f aca="false">IF(AND(ISNUMBER(O901),O901-P901&gt;=Parámetros!$B$7),M901,IF(J901&lt;Parámetros!$B$13,J901,IF(K901&lt;Parámetros!$B$14,K901,IF(L901&lt;Parámetros!$B$15,L901,M901))))</f>
        <v>119</v>
      </c>
      <c r="R901" s="13" t="n">
        <f aca="false">IF(AND(ISNUMBER(O901),O901-P901&gt;=Q901),O901-P901,Q901)</f>
        <v>136.61</v>
      </c>
      <c r="S901" s="3" t="n">
        <f aca="false">IF(ISNUMBER(O901),R901/O901-1,"")</f>
        <v>-0.00726691374173394</v>
      </c>
      <c r="T901" s="13" t="n">
        <f aca="false">VLOOKUP(R901,Parámetros!$A$13:$C$16,3,TRUE())</f>
        <v>30</v>
      </c>
      <c r="U901" s="13" t="n">
        <f aca="false">IF(R901&gt;=Parámetros!$B$7,I901,0)</f>
        <v>0</v>
      </c>
      <c r="V901" s="13" t="n">
        <f aca="false">R901*(1-G901)-T901-U901</f>
        <v>87.4846</v>
      </c>
      <c r="W901" s="13" t="n">
        <f aca="false">V901-F901</f>
        <v>15.2846</v>
      </c>
      <c r="X901" s="2" t="s">
        <v>13784</v>
      </c>
      <c r="Y901" s="2"/>
      <c r="Z901" s="13" t="n">
        <v>88</v>
      </c>
      <c r="AA901" s="2" t="s">
        <v>13507</v>
      </c>
    </row>
    <row r="902" customFormat="false" ht="15" hidden="false" customHeight="false" outlineLevel="0" collapsed="false">
      <c r="A902" s="8" t="s">
        <v>10719</v>
      </c>
      <c r="B902" s="10" t="str">
        <f aca="false">'Layout Mercado Libre'!C902</f>
        <v>Crema Facial Pond's Rejuveness Antiarrugas 400 g</v>
      </c>
      <c r="C902" s="10" t="str">
        <f aca="false">IFERROR(LEFT('Layout Mercado Libre'!E902,FIND(" &gt; ",'Layout Mercado Libre'!E902)-1),"")</f>
        <v>Belleza y Cuidado Personal</v>
      </c>
      <c r="D902" s="12" t="n">
        <v>127.28</v>
      </c>
      <c r="E902" s="13" t="n">
        <f aca="false">Parámetros!$B$5</f>
        <v>4</v>
      </c>
      <c r="F902" s="13" t="n">
        <f aca="false">D902+E902</f>
        <v>131.28</v>
      </c>
      <c r="G902" s="3" t="n">
        <f aca="false">IF(C902="",Parámetros!$B$9,IFERROR(VLOOKUP(C902,Parámetros!$A$20:$B$23,2,FALSE()),Parámetros!$B$9))</f>
        <v>0.14</v>
      </c>
      <c r="H902" s="14" t="n">
        <v>0.51</v>
      </c>
      <c r="I902" s="12" t="n">
        <v>90</v>
      </c>
      <c r="J902" s="13" t="n">
        <f aca="false">ROUNDUP((F902+Parámetros!$C$13)/(1-G902),0)</f>
        <v>182</v>
      </c>
      <c r="K902" s="13" t="n">
        <f aca="false">ROUNDUP((F902+Parámetros!$C$14)/(1-G902),0)</f>
        <v>188</v>
      </c>
      <c r="L902" s="13" t="n">
        <f aca="false">ROUNDUP((F902+Parámetros!$C$15)/(1-G902),0)</f>
        <v>196</v>
      </c>
      <c r="M902" s="13" t="n">
        <f aca="false">MAX(ROUNDUP((F902+I902)/(1-G902),0),Parámetros!$B$7)</f>
        <v>299</v>
      </c>
      <c r="N902" s="12" t="n">
        <v>352.39</v>
      </c>
      <c r="O902" s="12" t="n">
        <v>144.52</v>
      </c>
      <c r="P902" s="13" t="n">
        <f aca="false">Parámetros!$B$6</f>
        <v>1</v>
      </c>
      <c r="Q902" s="13" t="n">
        <f aca="false">IF(AND(ISNUMBER(O902),O902-P902&gt;=Parámetros!$B$7),M902,IF(J902&lt;Parámetros!$B$13,J902,IF(K902&lt;Parámetros!$B$14,K902,IF(L902&lt;Parámetros!$B$15,L902,M902))))</f>
        <v>196</v>
      </c>
      <c r="R902" s="13" t="n">
        <f aca="false">IF(AND(ISNUMBER(O902),O902-P902&gt;=Q902),O902-P902,Q902)</f>
        <v>196</v>
      </c>
      <c r="S902" s="3" t="n">
        <f aca="false">IF(ISNUMBER(O902),R902/O902-1,"")</f>
        <v>0.356213672848049</v>
      </c>
      <c r="T902" s="13" t="n">
        <f aca="false">VLOOKUP(R902,Parámetros!$A$13:$C$16,3,TRUE())</f>
        <v>37</v>
      </c>
      <c r="U902" s="13" t="n">
        <f aca="false">IF(R902&gt;=Parámetros!$B$7,I902,0)</f>
        <v>0</v>
      </c>
      <c r="V902" s="13" t="n">
        <f aca="false">R902*(1-G902)-T902-U902</f>
        <v>131.56</v>
      </c>
      <c r="W902" s="13" t="n">
        <f aca="false">V902-F902</f>
        <v>0.280000000000001</v>
      </c>
      <c r="X902" s="2" t="s">
        <v>13505</v>
      </c>
      <c r="Y902" s="2"/>
      <c r="Z902" s="13"/>
      <c r="AA902" s="2"/>
    </row>
    <row r="903" customFormat="false" ht="15" hidden="false" customHeight="false" outlineLevel="0" collapsed="false">
      <c r="A903" s="8" t="s">
        <v>10729</v>
      </c>
      <c r="B903" s="10" t="str">
        <f aca="false">'Layout Mercado Libre'!C903</f>
        <v>Dexabión DC Solución Inyectable Jeringa Prellenada 3 ml</v>
      </c>
      <c r="C903" s="10" t="str">
        <f aca="false">IFERROR(LEFT('Layout Mercado Libre'!E903,FIND(" &gt; ",'Layout Mercado Libre'!E903)-1),"")</f>
        <v>Salud y Equipamiento Médico</v>
      </c>
      <c r="D903" s="12" t="n">
        <v>184</v>
      </c>
      <c r="E903" s="13" t="n">
        <f aca="false">Parámetros!$B$5</f>
        <v>4</v>
      </c>
      <c r="F903" s="13" t="n">
        <f aca="false">D903+E903</f>
        <v>188</v>
      </c>
      <c r="G903" s="3" t="n">
        <f aca="false">IF(C903="",Parámetros!$B$9,IFERROR(VLOOKUP(C903,Parámetros!$A$20:$B$23,2,FALSE()),Parámetros!$B$9))</f>
        <v>0.14</v>
      </c>
      <c r="H903" s="14" t="n">
        <v>0.09</v>
      </c>
      <c r="I903" s="12" t="n">
        <v>75</v>
      </c>
      <c r="J903" s="13" t="n">
        <f aca="false">ROUNDUP((F903+Parámetros!$C$13)/(1-G903),0)</f>
        <v>248</v>
      </c>
      <c r="K903" s="13" t="n">
        <f aca="false">ROUNDUP((F903+Parámetros!$C$14)/(1-G903),0)</f>
        <v>254</v>
      </c>
      <c r="L903" s="13" t="n">
        <f aca="false">ROUNDUP((F903+Parámetros!$C$15)/(1-G903),0)</f>
        <v>262</v>
      </c>
      <c r="M903" s="13" t="n">
        <f aca="false">MAX(ROUNDUP((F903+I903)/(1-G903),0),Parámetros!$B$7)</f>
        <v>306</v>
      </c>
      <c r="N903" s="12" t="n">
        <v>367.27</v>
      </c>
      <c r="O903" s="12" t="n">
        <v>365.31</v>
      </c>
      <c r="P903" s="13" t="n">
        <f aca="false">Parámetros!$B$6</f>
        <v>1</v>
      </c>
      <c r="Q903" s="13" t="n">
        <f aca="false">IF(AND(ISNUMBER(O903),O903-P903&gt;=Parámetros!$B$7),M903,IF(J903&lt;Parámetros!$B$13,J903,IF(K903&lt;Parámetros!$B$14,K903,IF(L903&lt;Parámetros!$B$15,L903,M903))))</f>
        <v>306</v>
      </c>
      <c r="R903" s="13" t="n">
        <f aca="false">IF(AND(ISNUMBER(O903),O903-P903&gt;=Q903),O903-P903,Q903)</f>
        <v>364.31</v>
      </c>
      <c r="S903" s="3" t="n">
        <f aca="false">IF(ISNUMBER(O903),R903/O903-1,"")</f>
        <v>-0.00273740111138487</v>
      </c>
      <c r="T903" s="13" t="n">
        <f aca="false">VLOOKUP(R903,Parámetros!$A$13:$C$16,3,TRUE())</f>
        <v>0</v>
      </c>
      <c r="U903" s="13" t="n">
        <f aca="false">IF(R903&gt;=Parámetros!$B$7,I903,0)</f>
        <v>75</v>
      </c>
      <c r="V903" s="13" t="n">
        <f aca="false">R903*(1-G903)-T903-U903</f>
        <v>238.3066</v>
      </c>
      <c r="W903" s="13" t="n">
        <f aca="false">V903-F903</f>
        <v>50.3066</v>
      </c>
      <c r="X903" s="2" t="s">
        <v>13539</v>
      </c>
      <c r="Y903" s="2"/>
      <c r="Z903" s="13"/>
      <c r="AA903" s="2"/>
    </row>
    <row r="904" customFormat="false" ht="15" hidden="false" customHeight="false" outlineLevel="0" collapsed="false">
      <c r="A904" s="8" t="s">
        <v>10741</v>
      </c>
      <c r="B904" s="10" t="str">
        <f aca="false">'Layout Mercado Libre'!C904</f>
        <v>Primoteston Depot Testosterona 250 mg/ml 1 Ampolleta</v>
      </c>
      <c r="C904" s="10" t="str">
        <f aca="false">IFERROR(LEFT('Layout Mercado Libre'!E904,FIND(" &gt; ",'Layout Mercado Libre'!E904)-1),"")</f>
        <v>Salud y Equipamiento Médico</v>
      </c>
      <c r="D904" s="12" t="n">
        <v>335.52</v>
      </c>
      <c r="E904" s="13" t="n">
        <f aca="false">Parámetros!$B$5</f>
        <v>4</v>
      </c>
      <c r="F904" s="13" t="n">
        <f aca="false">D904+E904</f>
        <v>339.52</v>
      </c>
      <c r="G904" s="3" t="n">
        <f aca="false">IF(C904="",Parámetros!$B$9,IFERROR(VLOOKUP(C904,Parámetros!$A$20:$B$23,2,FALSE()),Parámetros!$B$9))</f>
        <v>0.14</v>
      </c>
      <c r="H904" s="14" t="n">
        <v>0.05</v>
      </c>
      <c r="I904" s="12" t="n">
        <v>75</v>
      </c>
      <c r="J904" s="13" t="n">
        <f aca="false">ROUNDUP((F904+Parámetros!$C$13)/(1-G904),0)</f>
        <v>424</v>
      </c>
      <c r="K904" s="13" t="n">
        <f aca="false">ROUNDUP((F904+Parámetros!$C$14)/(1-G904),0)</f>
        <v>430</v>
      </c>
      <c r="L904" s="13" t="n">
        <f aca="false">ROUNDUP((F904+Parámetros!$C$15)/(1-G904),0)</f>
        <v>438</v>
      </c>
      <c r="M904" s="13" t="n">
        <f aca="false">MAX(ROUNDUP((F904+I904)/(1-G904),0),Parámetros!$B$7)</f>
        <v>482</v>
      </c>
      <c r="N904" s="12" t="n">
        <v>935.84</v>
      </c>
      <c r="O904" s="12" t="n">
        <v>970</v>
      </c>
      <c r="P904" s="13" t="n">
        <f aca="false">Parámetros!$B$6</f>
        <v>1</v>
      </c>
      <c r="Q904" s="13" t="n">
        <f aca="false">IF(AND(ISNUMBER(O904),O904-P904&gt;=Parámetros!$B$7),M904,IF(J904&lt;Parámetros!$B$13,J904,IF(K904&lt;Parámetros!$B$14,K904,IF(L904&lt;Parámetros!$B$15,L904,M904))))</f>
        <v>482</v>
      </c>
      <c r="R904" s="13" t="n">
        <f aca="false">IF(AND(ISNUMBER(O904),O904-P904&gt;=Q904),O904-P904,Q904)</f>
        <v>969</v>
      </c>
      <c r="S904" s="3" t="n">
        <f aca="false">IF(ISNUMBER(O904),R904/O904-1,"")</f>
        <v>-0.00103092783505154</v>
      </c>
      <c r="T904" s="13" t="n">
        <f aca="false">VLOOKUP(R904,Parámetros!$A$13:$C$16,3,TRUE())</f>
        <v>0</v>
      </c>
      <c r="U904" s="13" t="n">
        <f aca="false">IF(R904&gt;=Parámetros!$B$7,I904,0)</f>
        <v>75</v>
      </c>
      <c r="V904" s="13" t="n">
        <f aca="false">R904*(1-G904)-T904-U904</f>
        <v>758.34</v>
      </c>
      <c r="W904" s="13" t="n">
        <f aca="false">V904-F904</f>
        <v>418.82</v>
      </c>
      <c r="X904" s="2" t="s">
        <v>13599</v>
      </c>
      <c r="Y904" s="2"/>
      <c r="Z904" s="13"/>
      <c r="AA904" s="2"/>
    </row>
    <row r="905" customFormat="false" ht="15" hidden="false" customHeight="false" outlineLevel="0" collapsed="false">
      <c r="A905" s="8" t="s">
        <v>10753</v>
      </c>
      <c r="B905" s="10" t="str">
        <f aca="false">'Layout Mercado Libre'!C905</f>
        <v>Hilo Dental Colgate Total Encerado 2 Piezas de 25 m</v>
      </c>
      <c r="C905" s="10" t="str">
        <f aca="false">IFERROR(LEFT('Layout Mercado Libre'!E905,FIND(" &gt; ",'Layout Mercado Libre'!E905)-1),"")</f>
        <v>Belleza y Cuidado Personal</v>
      </c>
      <c r="D905" s="12" t="n">
        <v>73.55</v>
      </c>
      <c r="E905" s="13" t="n">
        <f aca="false">Parámetros!$B$5</f>
        <v>4</v>
      </c>
      <c r="F905" s="13" t="n">
        <f aca="false">D905+E905</f>
        <v>77.55</v>
      </c>
      <c r="G905" s="3" t="n">
        <f aca="false">IF(C905="",Parámetros!$B$9,IFERROR(VLOOKUP(C905,Parámetros!$A$20:$B$23,2,FALSE()),Parámetros!$B$9))</f>
        <v>0.14</v>
      </c>
      <c r="H905" s="14" t="n">
        <v>0.08</v>
      </c>
      <c r="I905" s="12" t="n">
        <v>75</v>
      </c>
      <c r="J905" s="13" t="n">
        <f aca="false">ROUNDUP((F905+Parámetros!$C$13)/(1-G905),0)</f>
        <v>120</v>
      </c>
      <c r="K905" s="13" t="n">
        <f aca="false">ROUNDUP((F905+Parámetros!$C$14)/(1-G905),0)</f>
        <v>126</v>
      </c>
      <c r="L905" s="13" t="n">
        <f aca="false">ROUNDUP((F905+Parámetros!$C$15)/(1-G905),0)</f>
        <v>134</v>
      </c>
      <c r="M905" s="13" t="n">
        <f aca="false">MAX(ROUNDUP((F905+I905)/(1-G905),0),Parámetros!$B$7)</f>
        <v>299</v>
      </c>
      <c r="N905" s="12" t="n">
        <v>194</v>
      </c>
      <c r="O905" s="12" t="n">
        <v>190</v>
      </c>
      <c r="P905" s="13" t="n">
        <f aca="false">Parámetros!$B$6</f>
        <v>1</v>
      </c>
      <c r="Q905" s="13" t="n">
        <f aca="false">IF(AND(ISNUMBER(O905),O905-P905&gt;=Parámetros!$B$7),M905,IF(J905&lt;Parámetros!$B$13,J905,IF(K905&lt;Parámetros!$B$14,K905,IF(L905&lt;Parámetros!$B$15,L905,M905))))</f>
        <v>126</v>
      </c>
      <c r="R905" s="13" t="n">
        <f aca="false">IF(AND(ISNUMBER(O905),O905-P905&gt;=Q905),O905-P905,Q905)</f>
        <v>189</v>
      </c>
      <c r="S905" s="3" t="n">
        <f aca="false">IF(ISNUMBER(O905),R905/O905-1,"")</f>
        <v>-0.00526315789473686</v>
      </c>
      <c r="T905" s="13" t="n">
        <f aca="false">VLOOKUP(R905,Parámetros!$A$13:$C$16,3,TRUE())</f>
        <v>37</v>
      </c>
      <c r="U905" s="13" t="n">
        <f aca="false">IF(R905&gt;=Parámetros!$B$7,I905,0)</f>
        <v>0</v>
      </c>
      <c r="V905" s="13" t="n">
        <f aca="false">R905*(1-G905)-T905-U905</f>
        <v>125.54</v>
      </c>
      <c r="W905" s="13" t="n">
        <f aca="false">V905-F905</f>
        <v>47.99</v>
      </c>
      <c r="X905" s="2" t="s">
        <v>13677</v>
      </c>
      <c r="Y905" s="2"/>
      <c r="Z905" s="13"/>
      <c r="AA905" s="2"/>
    </row>
    <row r="906" customFormat="false" ht="15" hidden="false" customHeight="false" outlineLevel="0" collapsed="false">
      <c r="A906" s="8" t="s">
        <v>10762</v>
      </c>
      <c r="B906" s="10" t="str">
        <f aca="false">'Layout Mercado Libre'!C906</f>
        <v>Adel Claritromicina 250 mg/5 ml Suspensión 60 ml</v>
      </c>
      <c r="C906" s="10" t="str">
        <f aca="false">IFERROR(LEFT('Layout Mercado Libre'!E906,FIND(" &gt; ",'Layout Mercado Libre'!E906)-1),"")</f>
        <v>Salud y Equipamiento Médico</v>
      </c>
      <c r="D906" s="12" t="n">
        <v>610</v>
      </c>
      <c r="E906" s="13" t="n">
        <f aca="false">Parámetros!$B$5</f>
        <v>4</v>
      </c>
      <c r="F906" s="13" t="n">
        <f aca="false">D906+E906</f>
        <v>614</v>
      </c>
      <c r="G906" s="3" t="n">
        <f aca="false">IF(C906="",Parámetros!$B$9,IFERROR(VLOOKUP(C906,Parámetros!$A$20:$B$23,2,FALSE()),Parámetros!$B$9))</f>
        <v>0.14</v>
      </c>
      <c r="H906" s="14" t="n">
        <v>0.12</v>
      </c>
      <c r="I906" s="12" t="n">
        <v>75</v>
      </c>
      <c r="J906" s="13" t="n">
        <f aca="false">ROUNDUP((F906+Parámetros!$C$13)/(1-G906),0)</f>
        <v>744</v>
      </c>
      <c r="K906" s="13" t="n">
        <f aca="false">ROUNDUP((F906+Parámetros!$C$14)/(1-G906),0)</f>
        <v>749</v>
      </c>
      <c r="L906" s="13" t="n">
        <f aca="false">ROUNDUP((F906+Parámetros!$C$15)/(1-G906),0)</f>
        <v>757</v>
      </c>
      <c r="M906" s="13" t="n">
        <f aca="false">MAX(ROUNDUP((F906+I906)/(1-G906),0),Parámetros!$B$7)</f>
        <v>802</v>
      </c>
      <c r="N906" s="12" t="n">
        <v>1226.99</v>
      </c>
      <c r="O906" s="12" t="n">
        <v>928</v>
      </c>
      <c r="P906" s="13" t="n">
        <f aca="false">Parámetros!$B$6</f>
        <v>1</v>
      </c>
      <c r="Q906" s="13" t="n">
        <f aca="false">IF(AND(ISNUMBER(O906),O906-P906&gt;=Parámetros!$B$7),M906,IF(J906&lt;Parámetros!$B$13,J906,IF(K906&lt;Parámetros!$B$14,K906,IF(L906&lt;Parámetros!$B$15,L906,M906))))</f>
        <v>802</v>
      </c>
      <c r="R906" s="13" t="n">
        <f aca="false">IF(AND(ISNUMBER(O906),O906-P906&gt;=Q906),O906-P906,Q906)</f>
        <v>927</v>
      </c>
      <c r="S906" s="3" t="n">
        <f aca="false">IF(ISNUMBER(O906),R906/O906-1,"")</f>
        <v>-0.00107758620689657</v>
      </c>
      <c r="T906" s="13" t="n">
        <f aca="false">VLOOKUP(R906,Parámetros!$A$13:$C$16,3,TRUE())</f>
        <v>0</v>
      </c>
      <c r="U906" s="13" t="n">
        <f aca="false">IF(R906&gt;=Parámetros!$B$7,I906,0)</f>
        <v>75</v>
      </c>
      <c r="V906" s="13" t="n">
        <f aca="false">R906*(1-G906)-T906-U906</f>
        <v>722.22</v>
      </c>
      <c r="W906" s="13" t="n">
        <f aca="false">V906-F906</f>
        <v>108.22</v>
      </c>
      <c r="X906" s="2" t="s">
        <v>13598</v>
      </c>
      <c r="Y906" s="2"/>
      <c r="Z906" s="13"/>
      <c r="AA906" s="2"/>
    </row>
    <row r="907" customFormat="false" ht="15" hidden="false" customHeight="false" outlineLevel="0" collapsed="false">
      <c r="A907" s="8" t="s">
        <v>10772</v>
      </c>
      <c r="B907" s="10" t="str">
        <f aca="false">'Layout Mercado Libre'!C907</f>
        <v>Desenfriol D 2 mg/5 mg/500 mg 12 Tabletas</v>
      </c>
      <c r="C907" s="10" t="str">
        <f aca="false">IFERROR(LEFT('Layout Mercado Libre'!E907,FIND(" &gt; ",'Layout Mercado Libre'!E907)-1),"")</f>
        <v>Salud y Equipamiento Médico</v>
      </c>
      <c r="D907" s="12" t="n">
        <v>30.15</v>
      </c>
      <c r="E907" s="13" t="n">
        <f aca="false">Parámetros!$B$5</f>
        <v>4</v>
      </c>
      <c r="F907" s="13" t="n">
        <f aca="false">D907+E907</f>
        <v>34.15</v>
      </c>
      <c r="G907" s="3" t="n">
        <f aca="false">IF(C907="",Parámetros!$B$9,IFERROR(VLOOKUP(C907,Parámetros!$A$20:$B$23,2,FALSE()),Parámetros!$B$9))</f>
        <v>0.14</v>
      </c>
      <c r="H907" s="14" t="n">
        <v>0.15</v>
      </c>
      <c r="I907" s="12" t="n">
        <v>75</v>
      </c>
      <c r="J907" s="13" t="n">
        <f aca="false">ROUNDUP((F907+Parámetros!$C$13)/(1-G907),0)</f>
        <v>69</v>
      </c>
      <c r="K907" s="13" t="n">
        <f aca="false">ROUNDUP((F907+Parámetros!$C$14)/(1-G907),0)</f>
        <v>75</v>
      </c>
      <c r="L907" s="13" t="n">
        <f aca="false">ROUNDUP((F907+Parámetros!$C$15)/(1-G907),0)</f>
        <v>83</v>
      </c>
      <c r="M907" s="13" t="n">
        <f aca="false">MAX(ROUNDUP((F907+I907)/(1-G907),0),Parámetros!$B$7)</f>
        <v>299</v>
      </c>
      <c r="N907" s="12" t="n">
        <v>79.7</v>
      </c>
      <c r="O907" s="12" t="n">
        <v>65.55</v>
      </c>
      <c r="P907" s="13" t="n">
        <f aca="false">Parámetros!$B$6</f>
        <v>1</v>
      </c>
      <c r="Q907" s="13" t="n">
        <f aca="false">IF(AND(ISNUMBER(O907),O907-P907&gt;=Parámetros!$B$7),M907,IF(J907&lt;Parámetros!$B$13,J907,IF(K907&lt;Parámetros!$B$14,K907,IF(L907&lt;Parámetros!$B$15,L907,M907))))</f>
        <v>69</v>
      </c>
      <c r="R907" s="13" t="n">
        <f aca="false">IF(AND(ISNUMBER(O907),O907-P907&gt;=Q907),O907-P907,Q907)</f>
        <v>69</v>
      </c>
      <c r="S907" s="3" t="n">
        <f aca="false">IF(ISNUMBER(O907),R907/O907-1,"")</f>
        <v>0.0526315789473684</v>
      </c>
      <c r="T907" s="13" t="n">
        <f aca="false">VLOOKUP(R907,Parámetros!$A$13:$C$16,3,TRUE())</f>
        <v>25</v>
      </c>
      <c r="U907" s="13" t="n">
        <f aca="false">IF(R907&gt;=Parámetros!$B$7,I907,0)</f>
        <v>0</v>
      </c>
      <c r="V907" s="13" t="n">
        <f aca="false">R907*(1-G907)-T907-U907</f>
        <v>34.34</v>
      </c>
      <c r="W907" s="13" t="n">
        <f aca="false">V907-F907</f>
        <v>0.189999999999998</v>
      </c>
      <c r="X907" s="2" t="s">
        <v>13536</v>
      </c>
      <c r="Y907" s="2"/>
      <c r="Z907" s="13"/>
      <c r="AA907" s="2"/>
    </row>
    <row r="908" customFormat="false" ht="15" hidden="false" customHeight="false" outlineLevel="0" collapsed="false">
      <c r="A908" s="8" t="s">
        <v>10782</v>
      </c>
      <c r="B908" s="10" t="str">
        <f aca="false">'Layout Mercado Libre'!C908</f>
        <v>Systane Complete Gotas Oftálmicas Lubricantes 10 ml</v>
      </c>
      <c r="C908" s="10" t="str">
        <f aca="false">IFERROR(LEFT('Layout Mercado Libre'!E908,FIND(" &gt; ",'Layout Mercado Libre'!E908)-1),"")</f>
        <v>Salud y Equipamiento Médico</v>
      </c>
      <c r="D908" s="12" t="n">
        <v>453.67</v>
      </c>
      <c r="E908" s="13" t="n">
        <f aca="false">Parámetros!$B$5</f>
        <v>4</v>
      </c>
      <c r="F908" s="13" t="n">
        <f aca="false">D908+E908</f>
        <v>457.67</v>
      </c>
      <c r="G908" s="3" t="n">
        <f aca="false">IF(C908="",Parámetros!$B$9,IFERROR(VLOOKUP(C908,Parámetros!$A$20:$B$23,2,FALSE()),Parámetros!$B$9))</f>
        <v>0.14</v>
      </c>
      <c r="H908" s="14" t="n">
        <v>0.06</v>
      </c>
      <c r="I908" s="12" t="n">
        <v>75</v>
      </c>
      <c r="J908" s="13" t="n">
        <f aca="false">ROUNDUP((F908+Parámetros!$C$13)/(1-G908),0)</f>
        <v>562</v>
      </c>
      <c r="K908" s="13" t="n">
        <f aca="false">ROUNDUP((F908+Parámetros!$C$14)/(1-G908),0)</f>
        <v>568</v>
      </c>
      <c r="L908" s="13" t="n">
        <f aca="false">ROUNDUP((F908+Parámetros!$C$15)/(1-G908),0)</f>
        <v>576</v>
      </c>
      <c r="M908" s="13" t="n">
        <f aca="false">MAX(ROUNDUP((F908+I908)/(1-G908),0),Parámetros!$B$7)</f>
        <v>620</v>
      </c>
      <c r="N908" s="12" t="n">
        <v>801.76</v>
      </c>
      <c r="O908" s="12" t="n">
        <v>562</v>
      </c>
      <c r="P908" s="13" t="n">
        <f aca="false">Parámetros!$B$6</f>
        <v>1</v>
      </c>
      <c r="Q908" s="13" t="n">
        <f aca="false">IF(AND(ISNUMBER(O908),O908-P908&gt;=Parámetros!$B$7),M908,IF(J908&lt;Parámetros!$B$13,J908,IF(K908&lt;Parámetros!$B$14,K908,IF(L908&lt;Parámetros!$B$15,L908,M908))))</f>
        <v>620</v>
      </c>
      <c r="R908" s="13" t="n">
        <f aca="false">IF(AND(ISNUMBER(O908),O908-P908&gt;=Q908),O908-P908,Q908)</f>
        <v>620</v>
      </c>
      <c r="S908" s="3" t="n">
        <f aca="false">IF(ISNUMBER(O908),R908/O908-1,"")</f>
        <v>0.103202846975089</v>
      </c>
      <c r="T908" s="13" t="n">
        <f aca="false">VLOOKUP(R908,Parámetros!$A$13:$C$16,3,TRUE())</f>
        <v>0</v>
      </c>
      <c r="U908" s="13" t="n">
        <f aca="false">IF(R908&gt;=Parámetros!$B$7,I908,0)</f>
        <v>75</v>
      </c>
      <c r="V908" s="13" t="n">
        <f aca="false">R908*(1-G908)-T908-U908</f>
        <v>458.2</v>
      </c>
      <c r="W908" s="13" t="n">
        <f aca="false">V908-F908</f>
        <v>0.53000000000003</v>
      </c>
      <c r="X908" s="2" t="s">
        <v>13525</v>
      </c>
      <c r="Y908" s="2"/>
      <c r="Z908" s="13"/>
      <c r="AA908" s="2"/>
    </row>
    <row r="909" customFormat="false" ht="15" hidden="false" customHeight="false" outlineLevel="0" collapsed="false">
      <c r="A909" s="8" t="s">
        <v>10794</v>
      </c>
      <c r="B909" s="10" t="str">
        <f aca="false">'Layout Mercado Libre'!C909</f>
        <v>Desodorante Brut Classic en Aerosol para Hombre 150 ml</v>
      </c>
      <c r="C909" s="10" t="str">
        <f aca="false">IFERROR(LEFT('Layout Mercado Libre'!E909,FIND(" &gt; ",'Layout Mercado Libre'!E909)-1),"")</f>
        <v>Belleza y Cuidado Personal</v>
      </c>
      <c r="D909" s="12" t="n">
        <v>45.28</v>
      </c>
      <c r="E909" s="13" t="n">
        <f aca="false">Parámetros!$B$5</f>
        <v>4</v>
      </c>
      <c r="F909" s="13" t="n">
        <f aca="false">D909+E909</f>
        <v>49.28</v>
      </c>
      <c r="G909" s="3" t="n">
        <f aca="false">IF(C909="",Parámetros!$B$9,IFERROR(VLOOKUP(C909,Parámetros!$A$20:$B$23,2,FALSE()),Parámetros!$B$9))</f>
        <v>0.14</v>
      </c>
      <c r="H909" s="14" t="n">
        <v>0.23</v>
      </c>
      <c r="I909" s="12" t="n">
        <v>75</v>
      </c>
      <c r="J909" s="13" t="n">
        <f aca="false">ROUNDUP((F909+Parámetros!$C$13)/(1-G909),0)</f>
        <v>87</v>
      </c>
      <c r="K909" s="13" t="n">
        <f aca="false">ROUNDUP((F909+Parámetros!$C$14)/(1-G909),0)</f>
        <v>93</v>
      </c>
      <c r="L909" s="13" t="n">
        <f aca="false">ROUNDUP((F909+Parámetros!$C$15)/(1-G909),0)</f>
        <v>101</v>
      </c>
      <c r="M909" s="13" t="n">
        <f aca="false">MAX(ROUNDUP((F909+I909)/(1-G909),0),Parámetros!$B$7)</f>
        <v>299</v>
      </c>
      <c r="N909" s="12" t="n">
        <v>188</v>
      </c>
      <c r="O909" s="12" t="n">
        <v>188</v>
      </c>
      <c r="P909" s="13" t="n">
        <f aca="false">Parámetros!$B$6</f>
        <v>1</v>
      </c>
      <c r="Q909" s="13" t="n">
        <f aca="false">IF(AND(ISNUMBER(O909),O909-P909&gt;=Parámetros!$B$7),M909,IF(J909&lt;Parámetros!$B$13,J909,IF(K909&lt;Parámetros!$B$14,K909,IF(L909&lt;Parámetros!$B$15,L909,M909))))</f>
        <v>87</v>
      </c>
      <c r="R909" s="13" t="n">
        <f aca="false">IF(AND(ISNUMBER(O909),O909-P909&gt;=Q909),O909-P909,Q909)</f>
        <v>187</v>
      </c>
      <c r="S909" s="3" t="n">
        <f aca="false">IF(ISNUMBER(O909),R909/O909-1,"")</f>
        <v>-0.00531914893617025</v>
      </c>
      <c r="T909" s="13" t="n">
        <f aca="false">VLOOKUP(R909,Parámetros!$A$13:$C$16,3,TRUE())</f>
        <v>37</v>
      </c>
      <c r="U909" s="13" t="n">
        <f aca="false">IF(R909&gt;=Parámetros!$B$7,I909,0)</f>
        <v>0</v>
      </c>
      <c r="V909" s="13" t="n">
        <f aca="false">R909*(1-G909)-T909-U909</f>
        <v>123.82</v>
      </c>
      <c r="W909" s="13" t="n">
        <f aca="false">V909-F909</f>
        <v>74.54</v>
      </c>
      <c r="X909" s="2" t="s">
        <v>13625</v>
      </c>
      <c r="Y909" s="2"/>
      <c r="Z909" s="13"/>
      <c r="AA909" s="2"/>
    </row>
    <row r="910" customFormat="false" ht="15" hidden="false" customHeight="false" outlineLevel="0" collapsed="false">
      <c r="A910" s="8" t="s">
        <v>10802</v>
      </c>
      <c r="B910" s="10" t="str">
        <f aca="false">'Layout Mercado Libre'!C910</f>
        <v>Crema Corporal Lubriderm Piel Normal 400 ml</v>
      </c>
      <c r="C910" s="10" t="str">
        <f aca="false">IFERROR(LEFT('Layout Mercado Libre'!E910,FIND(" &gt; ",'Layout Mercado Libre'!E910)-1),"")</f>
        <v>Belleza y Cuidado Personal</v>
      </c>
      <c r="D910" s="12" t="n">
        <v>83.41</v>
      </c>
      <c r="E910" s="13" t="n">
        <f aca="false">Parámetros!$B$5</f>
        <v>4</v>
      </c>
      <c r="F910" s="13" t="n">
        <f aca="false">D910+E910</f>
        <v>87.41</v>
      </c>
      <c r="G910" s="3" t="n">
        <f aca="false">IF(C910="",Parámetros!$B$9,IFERROR(VLOOKUP(C910,Parámetros!$A$20:$B$23,2,FALSE()),Parámetros!$B$9))</f>
        <v>0.14</v>
      </c>
      <c r="H910" s="14" t="n">
        <v>0.53</v>
      </c>
      <c r="I910" s="12" t="n">
        <v>90</v>
      </c>
      <c r="J910" s="13" t="n">
        <f aca="false">ROUNDUP((F910+Parámetros!$C$13)/(1-G910),0)</f>
        <v>131</v>
      </c>
      <c r="K910" s="13" t="n">
        <f aca="false">ROUNDUP((F910+Parámetros!$C$14)/(1-G910),0)</f>
        <v>137</v>
      </c>
      <c r="L910" s="13" t="n">
        <f aca="false">ROUNDUP((F910+Parámetros!$C$15)/(1-G910),0)</f>
        <v>145</v>
      </c>
      <c r="M910" s="13" t="n">
        <f aca="false">MAX(ROUNDUP((F910+I910)/(1-G910),0),Parámetros!$B$7)</f>
        <v>299</v>
      </c>
      <c r="N910" s="12" t="n">
        <v>246.44</v>
      </c>
      <c r="O910" s="12" t="n">
        <v>90</v>
      </c>
      <c r="P910" s="13" t="n">
        <f aca="false">Parámetros!$B$6</f>
        <v>1</v>
      </c>
      <c r="Q910" s="13" t="n">
        <f aca="false">IF(AND(ISNUMBER(O910),O910-P910&gt;=Parámetros!$B$7),M910,IF(J910&lt;Parámetros!$B$13,J910,IF(K910&lt;Parámetros!$B$14,K910,IF(L910&lt;Parámetros!$B$15,L910,M910))))</f>
        <v>137</v>
      </c>
      <c r="R910" s="13" t="n">
        <f aca="false">IF(AND(ISNUMBER(O910),O910-P910&gt;=Q910),O910-P910,Q910)</f>
        <v>137</v>
      </c>
      <c r="S910" s="3" t="n">
        <f aca="false">IF(ISNUMBER(O910),R910/O910-1,"")</f>
        <v>0.522222222222222</v>
      </c>
      <c r="T910" s="13" t="n">
        <f aca="false">VLOOKUP(R910,Parámetros!$A$13:$C$16,3,TRUE())</f>
        <v>30</v>
      </c>
      <c r="U910" s="13" t="n">
        <f aca="false">IF(R910&gt;=Parámetros!$B$7,I910,0)</f>
        <v>0</v>
      </c>
      <c r="V910" s="13" t="n">
        <f aca="false">R910*(1-G910)-T910-U910</f>
        <v>87.82</v>
      </c>
      <c r="W910" s="13" t="n">
        <f aca="false">V910-F910</f>
        <v>0.409999999999997</v>
      </c>
      <c r="X910" s="2" t="s">
        <v>13676</v>
      </c>
      <c r="Y910" s="2"/>
      <c r="Z910" s="13"/>
      <c r="AA910" s="2"/>
    </row>
    <row r="911" customFormat="false" ht="15" hidden="false" customHeight="false" outlineLevel="0" collapsed="false">
      <c r="A911" s="8" t="s">
        <v>10810</v>
      </c>
      <c r="B911" s="10" t="str">
        <f aca="false">'Layout Mercado Libre'!C911</f>
        <v>Voltaren Emulgel Diclofenaco 1.16% Gel 50 g</v>
      </c>
      <c r="C911" s="10" t="str">
        <f aca="false">IFERROR(LEFT('Layout Mercado Libre'!E911,FIND(" &gt; ",'Layout Mercado Libre'!E911)-1),"")</f>
        <v>Salud y Equipamiento Médico</v>
      </c>
      <c r="D911" s="12" t="n">
        <v>112.73</v>
      </c>
      <c r="E911" s="13" t="n">
        <f aca="false">Parámetros!$B$5</f>
        <v>4</v>
      </c>
      <c r="F911" s="13" t="n">
        <f aca="false">D911+E911</f>
        <v>116.73</v>
      </c>
      <c r="G911" s="3" t="n">
        <f aca="false">IF(C911="",Parámetros!$B$9,IFERROR(VLOOKUP(C911,Parámetros!$A$20:$B$23,2,FALSE()),Parámetros!$B$9))</f>
        <v>0.14</v>
      </c>
      <c r="H911" s="14" t="n">
        <v>0.11</v>
      </c>
      <c r="I911" s="12" t="n">
        <v>75</v>
      </c>
      <c r="J911" s="13" t="n">
        <f aca="false">ROUNDUP((F911+Parámetros!$C$13)/(1-G911),0)</f>
        <v>165</v>
      </c>
      <c r="K911" s="13" t="n">
        <f aca="false">ROUNDUP((F911+Parámetros!$C$14)/(1-G911),0)</f>
        <v>171</v>
      </c>
      <c r="L911" s="13" t="n">
        <f aca="false">ROUNDUP((F911+Parámetros!$C$15)/(1-G911),0)</f>
        <v>179</v>
      </c>
      <c r="M911" s="13" t="n">
        <f aca="false">MAX(ROUNDUP((F911+I911)/(1-G911),0),Parámetros!$B$7)</f>
        <v>299</v>
      </c>
      <c r="N911" s="12" t="n">
        <v>185.26</v>
      </c>
      <c r="O911" s="12" t="n">
        <v>167.04</v>
      </c>
      <c r="P911" s="13" t="n">
        <f aca="false">Parámetros!$B$6</f>
        <v>1</v>
      </c>
      <c r="Q911" s="13" t="n">
        <f aca="false">IF(AND(ISNUMBER(O911),O911-P911&gt;=Parámetros!$B$7),M911,IF(J911&lt;Parámetros!$B$13,J911,IF(K911&lt;Parámetros!$B$14,K911,IF(L911&lt;Parámetros!$B$15,L911,M911))))</f>
        <v>179</v>
      </c>
      <c r="R911" s="13" t="n">
        <f aca="false">IF(AND(ISNUMBER(O911),O911-P911&gt;=Q911),O911-P911,Q911)</f>
        <v>179</v>
      </c>
      <c r="S911" s="3" t="n">
        <f aca="false">IF(ISNUMBER(O911),R911/O911-1,"")</f>
        <v>0.0715996168582376</v>
      </c>
      <c r="T911" s="13" t="n">
        <f aca="false">VLOOKUP(R911,Parámetros!$A$13:$C$16,3,TRUE())</f>
        <v>37</v>
      </c>
      <c r="U911" s="13" t="n">
        <f aca="false">IF(R911&gt;=Parámetros!$B$7,I911,0)</f>
        <v>0</v>
      </c>
      <c r="V911" s="13" t="n">
        <f aca="false">R911*(1-G911)-T911-U911</f>
        <v>116.94</v>
      </c>
      <c r="W911" s="13" t="n">
        <f aca="false">V911-F911</f>
        <v>0.209999999999994</v>
      </c>
      <c r="X911" s="2" t="s">
        <v>13516</v>
      </c>
      <c r="Y911" s="2"/>
      <c r="Z911" s="13"/>
      <c r="AA911" s="2"/>
    </row>
    <row r="912" customFormat="false" ht="15" hidden="false" customHeight="false" outlineLevel="0" collapsed="false">
      <c r="A912" s="8" t="s">
        <v>10822</v>
      </c>
      <c r="B912" s="10" t="str">
        <f aca="false">'Layout Mercado Libre'!C912</f>
        <v>Gel Antibacterial Dibar Alcohol Etílico 75% 500 ml</v>
      </c>
      <c r="C912" s="10" t="str">
        <f aca="false">IFERROR(LEFT('Layout Mercado Libre'!E912,FIND(" &gt; ",'Layout Mercado Libre'!E912)-1),"")</f>
        <v>Salud y Equipamiento Médico</v>
      </c>
      <c r="D912" s="12" t="n">
        <v>30.38</v>
      </c>
      <c r="E912" s="13" t="n">
        <f aca="false">Parámetros!$B$5</f>
        <v>4</v>
      </c>
      <c r="F912" s="13" t="n">
        <f aca="false">D912+E912</f>
        <v>34.38</v>
      </c>
      <c r="G912" s="3" t="n">
        <f aca="false">IF(C912="",Parámetros!$B$9,IFERROR(VLOOKUP(C912,Parámetros!$A$20:$B$23,2,FALSE()),Parámetros!$B$9))</f>
        <v>0.14</v>
      </c>
      <c r="H912" s="14" t="n">
        <v>0.65</v>
      </c>
      <c r="I912" s="12" t="n">
        <v>90</v>
      </c>
      <c r="J912" s="13" t="n">
        <f aca="false">ROUNDUP((F912+Parámetros!$C$13)/(1-G912),0)</f>
        <v>70</v>
      </c>
      <c r="K912" s="13" t="n">
        <f aca="false">ROUNDUP((F912+Parámetros!$C$14)/(1-G912),0)</f>
        <v>75</v>
      </c>
      <c r="L912" s="13" t="n">
        <f aca="false">ROUNDUP((F912+Parámetros!$C$15)/(1-G912),0)</f>
        <v>83</v>
      </c>
      <c r="M912" s="13" t="n">
        <f aca="false">MAX(ROUNDUP((F912+I912)/(1-G912),0),Parámetros!$B$7)</f>
        <v>299</v>
      </c>
      <c r="N912" s="12"/>
      <c r="O912" s="12"/>
      <c r="P912" s="13" t="n">
        <f aca="false">Parámetros!$B$6</f>
        <v>1</v>
      </c>
      <c r="Q912" s="13" t="n">
        <f aca="false">IF(AND(ISNUMBER(O912),O912-P912&gt;=Parámetros!$B$7),M912,IF(J912&lt;Parámetros!$B$13,J912,IF(K912&lt;Parámetros!$B$14,K912,IF(L912&lt;Parámetros!$B$15,L912,M912))))</f>
        <v>70</v>
      </c>
      <c r="R912" s="13" t="n">
        <f aca="false">IF(AND(ISNUMBER(O912),O912-P912&gt;=Q912),O912-P912,Q912)</f>
        <v>70</v>
      </c>
      <c r="S912" s="3" t="str">
        <f aca="false">IF(ISNUMBER(O912),R912/O912-1,"")</f>
        <v/>
      </c>
      <c r="T912" s="13" t="n">
        <f aca="false">VLOOKUP(R912,Parámetros!$A$13:$C$16,3,TRUE())</f>
        <v>25</v>
      </c>
      <c r="U912" s="13" t="n">
        <f aca="false">IF(R912&gt;=Parámetros!$B$7,I912,0)</f>
        <v>0</v>
      </c>
      <c r="V912" s="13" t="n">
        <f aca="false">R912*(1-G912)-T912-U912</f>
        <v>35.2</v>
      </c>
      <c r="W912" s="13" t="n">
        <f aca="false">V912-F912</f>
        <v>0.82</v>
      </c>
      <c r="X912" s="2" t="s">
        <v>13691</v>
      </c>
      <c r="Y912" s="2"/>
      <c r="Z912" s="13"/>
      <c r="AA912" s="2"/>
    </row>
    <row r="913" customFormat="false" ht="15" hidden="false" customHeight="false" outlineLevel="0" collapsed="false">
      <c r="A913" s="8" t="s">
        <v>10830</v>
      </c>
      <c r="B913" s="10" t="str">
        <f aca="false">'Layout Mercado Libre'!C913</f>
        <v>Baumanómetro Digital de Muñeca Omron RS1 HEM-6160-E</v>
      </c>
      <c r="C913" s="10" t="str">
        <f aca="false">IFERROR(LEFT('Layout Mercado Libre'!E913,FIND(" &gt; ",'Layout Mercado Libre'!E913)-1),"")</f>
        <v>Salud y Equipamiento Médico</v>
      </c>
      <c r="D913" s="12" t="n">
        <v>428.79</v>
      </c>
      <c r="E913" s="13" t="n">
        <f aca="false">Parámetros!$B$5</f>
        <v>4</v>
      </c>
      <c r="F913" s="13" t="n">
        <f aca="false">D913+E913</f>
        <v>432.79</v>
      </c>
      <c r="G913" s="3" t="n">
        <f aca="false">IF(C913="",Parámetros!$B$9,IFERROR(VLOOKUP(C913,Parámetros!$A$20:$B$23,2,FALSE()),Parámetros!$B$9))</f>
        <v>0.14</v>
      </c>
      <c r="H913" s="14" t="n">
        <v>0.5</v>
      </c>
      <c r="I913" s="12" t="n">
        <v>75</v>
      </c>
      <c r="J913" s="13" t="n">
        <f aca="false">ROUNDUP((F913+Parámetros!$C$13)/(1-G913),0)</f>
        <v>533</v>
      </c>
      <c r="K913" s="13" t="n">
        <f aca="false">ROUNDUP((F913+Parámetros!$C$14)/(1-G913),0)</f>
        <v>539</v>
      </c>
      <c r="L913" s="13" t="n">
        <f aca="false">ROUNDUP((F913+Parámetros!$C$15)/(1-G913),0)</f>
        <v>547</v>
      </c>
      <c r="M913" s="13" t="n">
        <f aca="false">MAX(ROUNDUP((F913+I913)/(1-G913),0),Parámetros!$B$7)</f>
        <v>591</v>
      </c>
      <c r="N913" s="12" t="n">
        <v>734.35</v>
      </c>
      <c r="O913" s="12" t="n">
        <v>544.88</v>
      </c>
      <c r="P913" s="13" t="n">
        <f aca="false">Parámetros!$B$6</f>
        <v>1</v>
      </c>
      <c r="Q913" s="13" t="n">
        <f aca="false">IF(AND(ISNUMBER(O913),O913-P913&gt;=Parámetros!$B$7),M913,IF(J913&lt;Parámetros!$B$13,J913,IF(K913&lt;Parámetros!$B$14,K913,IF(L913&lt;Parámetros!$B$15,L913,M913))))</f>
        <v>591</v>
      </c>
      <c r="R913" s="13" t="n">
        <f aca="false">IF(AND(ISNUMBER(O913),O913-P913&gt;=Q913),O913-P913,Q913)</f>
        <v>591</v>
      </c>
      <c r="S913" s="3" t="n">
        <f aca="false">IF(ISNUMBER(O913),R913/O913-1,"")</f>
        <v>0.084642490089561</v>
      </c>
      <c r="T913" s="13" t="n">
        <f aca="false">VLOOKUP(R913,Parámetros!$A$13:$C$16,3,TRUE())</f>
        <v>0</v>
      </c>
      <c r="U913" s="13" t="n">
        <f aca="false">IF(R913&gt;=Parámetros!$B$7,I913,0)</f>
        <v>75</v>
      </c>
      <c r="V913" s="13" t="n">
        <f aca="false">R913*(1-G913)-T913-U913</f>
        <v>433.26</v>
      </c>
      <c r="W913" s="13" t="n">
        <f aca="false">V913-F913</f>
        <v>0.46999999999997</v>
      </c>
      <c r="X913" s="2" t="s">
        <v>13577</v>
      </c>
      <c r="Y913" s="2"/>
      <c r="Z913" s="13"/>
      <c r="AA913" s="2"/>
    </row>
    <row r="914" customFormat="false" ht="15" hidden="false" customHeight="false" outlineLevel="0" collapsed="false">
      <c r="A914" s="8" t="s">
        <v>10842</v>
      </c>
      <c r="B914" s="10" t="str">
        <f aca="false">'Layout Mercado Libre'!C914</f>
        <v>Plenafem Suplemento Alimenticio 30 Cápsulas Liomont</v>
      </c>
      <c r="C914" s="10" t="str">
        <f aca="false">IFERROR(LEFT('Layout Mercado Libre'!E914,FIND(" &gt; ",'Layout Mercado Libre'!E914)-1),"")</f>
        <v>Salud y Equipamiento Médico</v>
      </c>
      <c r="D914" s="12" t="n">
        <v>207.15</v>
      </c>
      <c r="E914" s="13" t="n">
        <f aca="false">Parámetros!$B$5</f>
        <v>4</v>
      </c>
      <c r="F914" s="13" t="n">
        <f aca="false">D914+E914</f>
        <v>211.15</v>
      </c>
      <c r="G914" s="3" t="n">
        <f aca="false">IF(C914="",Parámetros!$B$9,IFERROR(VLOOKUP(C914,Parámetros!$A$20:$B$23,2,FALSE()),Parámetros!$B$9))</f>
        <v>0.14</v>
      </c>
      <c r="H914" s="14" t="n">
        <v>0.19</v>
      </c>
      <c r="I914" s="12" t="n">
        <v>75</v>
      </c>
      <c r="J914" s="13" t="n">
        <f aca="false">ROUNDUP((F914+Parámetros!$C$13)/(1-G914),0)</f>
        <v>275</v>
      </c>
      <c r="K914" s="13" t="n">
        <f aca="false">ROUNDUP((F914+Parámetros!$C$14)/(1-G914),0)</f>
        <v>281</v>
      </c>
      <c r="L914" s="13" t="n">
        <f aca="false">ROUNDUP((F914+Parámetros!$C$15)/(1-G914),0)</f>
        <v>289</v>
      </c>
      <c r="M914" s="13" t="n">
        <f aca="false">MAX(ROUNDUP((F914+I914)/(1-G914),0),Parámetros!$B$7)</f>
        <v>333</v>
      </c>
      <c r="N914" s="12" t="n">
        <v>492.5</v>
      </c>
      <c r="O914" s="12" t="n">
        <v>474.21</v>
      </c>
      <c r="P914" s="13" t="n">
        <f aca="false">Parámetros!$B$6</f>
        <v>1</v>
      </c>
      <c r="Q914" s="13" t="n">
        <f aca="false">IF(AND(ISNUMBER(O914),O914-P914&gt;=Parámetros!$B$7),M914,IF(J914&lt;Parámetros!$B$13,J914,IF(K914&lt;Parámetros!$B$14,K914,IF(L914&lt;Parámetros!$B$15,L914,M914))))</f>
        <v>333</v>
      </c>
      <c r="R914" s="13" t="n">
        <f aca="false">IF(AND(ISNUMBER(O914),O914-P914&gt;=Q914),O914-P914,Q914)</f>
        <v>473.21</v>
      </c>
      <c r="S914" s="3" t="n">
        <f aca="false">IF(ISNUMBER(O914),R914/O914-1,"")</f>
        <v>-0.00210877037599377</v>
      </c>
      <c r="T914" s="13" t="n">
        <f aca="false">VLOOKUP(R914,Parámetros!$A$13:$C$16,3,TRUE())</f>
        <v>0</v>
      </c>
      <c r="U914" s="13" t="n">
        <f aca="false">IF(R914&gt;=Parámetros!$B$7,I914,0)</f>
        <v>75</v>
      </c>
      <c r="V914" s="13" t="n">
        <f aca="false">R914*(1-G914)-T914-U914</f>
        <v>331.9606</v>
      </c>
      <c r="W914" s="13" t="n">
        <f aca="false">V914-F914</f>
        <v>120.8106</v>
      </c>
      <c r="X914" s="2" t="s">
        <v>13514</v>
      </c>
      <c r="Y914" s="2"/>
      <c r="Z914" s="13"/>
      <c r="AA914" s="2"/>
    </row>
    <row r="915" customFormat="false" ht="15" hidden="false" customHeight="false" outlineLevel="0" collapsed="false">
      <c r="A915" s="8" t="s">
        <v>10853</v>
      </c>
      <c r="B915" s="10" t="str">
        <f aca="false">'Layout Mercado Libre'!C915</f>
        <v>Biberón Evenflo Disney Orejas 3 en 1 Cuello Ancho 9 oz</v>
      </c>
      <c r="C915" s="10" t="str">
        <f aca="false">IFERROR(LEFT('Layout Mercado Libre'!E915,FIND(" &gt; ",'Layout Mercado Libre'!E915)-1),"")</f>
        <v>Bebés</v>
      </c>
      <c r="D915" s="12" t="n">
        <v>82.24</v>
      </c>
      <c r="E915" s="13" t="n">
        <f aca="false">Parámetros!$B$5</f>
        <v>4</v>
      </c>
      <c r="F915" s="13" t="n">
        <f aca="false">D915+E915</f>
        <v>86.24</v>
      </c>
      <c r="G915" s="3" t="n">
        <f aca="false">IF(C915="",Parámetros!$B$9,IFERROR(VLOOKUP(C915,Parámetros!$A$20:$B$23,2,FALSE()),Parámetros!$B$9))</f>
        <v>0.15</v>
      </c>
      <c r="H915" s="14" t="n">
        <v>0.5</v>
      </c>
      <c r="I915" s="12" t="n">
        <v>75</v>
      </c>
      <c r="J915" s="13" t="n">
        <f aca="false">ROUNDUP((F915+Parámetros!$C$13)/(1-G915),0)</f>
        <v>131</v>
      </c>
      <c r="K915" s="13" t="n">
        <f aca="false">ROUNDUP((F915+Parámetros!$C$14)/(1-G915),0)</f>
        <v>137</v>
      </c>
      <c r="L915" s="13" t="n">
        <f aca="false">ROUNDUP((F915+Parámetros!$C$15)/(1-G915),0)</f>
        <v>145</v>
      </c>
      <c r="M915" s="13" t="n">
        <f aca="false">MAX(ROUNDUP((F915+I915)/(1-G915),0),Parámetros!$B$7)</f>
        <v>299</v>
      </c>
      <c r="N915" s="12" t="n">
        <v>179.5</v>
      </c>
      <c r="O915" s="12" t="n">
        <v>197</v>
      </c>
      <c r="P915" s="13" t="n">
        <f aca="false">Parámetros!$B$6</f>
        <v>1</v>
      </c>
      <c r="Q915" s="13" t="n">
        <f aca="false">IF(AND(ISNUMBER(O915),O915-P915&gt;=Parámetros!$B$7),M915,IF(J915&lt;Parámetros!$B$13,J915,IF(K915&lt;Parámetros!$B$14,K915,IF(L915&lt;Parámetros!$B$15,L915,M915))))</f>
        <v>137</v>
      </c>
      <c r="R915" s="13" t="n">
        <f aca="false">IF(AND(ISNUMBER(O915),O915-P915&gt;=Q915),O915-P915,Q915)</f>
        <v>196</v>
      </c>
      <c r="S915" s="3" t="n">
        <f aca="false">IF(ISNUMBER(O915),R915/O915-1,"")</f>
        <v>-0.00507614213197971</v>
      </c>
      <c r="T915" s="13" t="n">
        <f aca="false">VLOOKUP(R915,Parámetros!$A$13:$C$16,3,TRUE())</f>
        <v>37</v>
      </c>
      <c r="U915" s="13" t="n">
        <f aca="false">IF(R915&gt;=Parámetros!$B$7,I915,0)</f>
        <v>0</v>
      </c>
      <c r="V915" s="13" t="n">
        <f aca="false">R915*(1-G915)-T915-U915</f>
        <v>129.6</v>
      </c>
      <c r="W915" s="13" t="n">
        <f aca="false">V915-F915</f>
        <v>43.36</v>
      </c>
      <c r="X915" s="2" t="s">
        <v>13577</v>
      </c>
      <c r="Y915" s="2"/>
      <c r="Z915" s="13"/>
      <c r="AA915" s="2"/>
    </row>
    <row r="916" customFormat="false" ht="15" hidden="false" customHeight="false" outlineLevel="0" collapsed="false">
      <c r="A916" s="8" t="s">
        <v>10866</v>
      </c>
      <c r="B916" s="10" t="str">
        <f aca="false">'Layout Mercado Libre'!C916</f>
        <v>Vannair 160/4.5 mcg Aerosol Inhalación 120 Dosis</v>
      </c>
      <c r="C916" s="10" t="str">
        <f aca="false">IFERROR(LEFT('Layout Mercado Libre'!E916,FIND(" &gt; ",'Layout Mercado Libre'!E916)-1),"")</f>
        <v>Salud y Equipamiento Médico</v>
      </c>
      <c r="D916" s="12" t="n">
        <v>939.13</v>
      </c>
      <c r="E916" s="13" t="n">
        <f aca="false">Parámetros!$B$5</f>
        <v>4</v>
      </c>
      <c r="F916" s="13" t="n">
        <f aca="false">D916+E916</f>
        <v>943.13</v>
      </c>
      <c r="G916" s="3" t="n">
        <f aca="false">IF(C916="",Parámetros!$B$9,IFERROR(VLOOKUP(C916,Parámetros!$A$20:$B$23,2,FALSE()),Parámetros!$B$9))</f>
        <v>0.14</v>
      </c>
      <c r="H916" s="14" t="n">
        <v>0.39</v>
      </c>
      <c r="I916" s="12" t="n">
        <v>75</v>
      </c>
      <c r="J916" s="13" t="n">
        <f aca="false">ROUNDUP((F916+Parámetros!$C$13)/(1-G916),0)</f>
        <v>1126</v>
      </c>
      <c r="K916" s="13" t="n">
        <f aca="false">ROUNDUP((F916+Parámetros!$C$14)/(1-G916),0)</f>
        <v>1132</v>
      </c>
      <c r="L916" s="13" t="n">
        <f aca="false">ROUNDUP((F916+Parámetros!$C$15)/(1-G916),0)</f>
        <v>1140</v>
      </c>
      <c r="M916" s="13" t="n">
        <f aca="false">MAX(ROUNDUP((F916+I916)/(1-G916),0),Parámetros!$B$7)</f>
        <v>1184</v>
      </c>
      <c r="N916" s="12" t="n">
        <v>1445.93</v>
      </c>
      <c r="O916" s="12" t="n">
        <v>1395</v>
      </c>
      <c r="P916" s="13" t="n">
        <f aca="false">Parámetros!$B$6</f>
        <v>1</v>
      </c>
      <c r="Q916" s="13" t="n">
        <f aca="false">IF(AND(ISNUMBER(O916),O916-P916&gt;=Parámetros!$B$7),M916,IF(J916&lt;Parámetros!$B$13,J916,IF(K916&lt;Parámetros!$B$14,K916,IF(L916&lt;Parámetros!$B$15,L916,M916))))</f>
        <v>1184</v>
      </c>
      <c r="R916" s="13" t="n">
        <f aca="false">IF(AND(ISNUMBER(O916),O916-P916&gt;=Q916),O916-P916,Q916)</f>
        <v>1394</v>
      </c>
      <c r="S916" s="3" t="n">
        <f aca="false">IF(ISNUMBER(O916),R916/O916-1,"")</f>
        <v>-0.000716845878136252</v>
      </c>
      <c r="T916" s="13" t="n">
        <f aca="false">VLOOKUP(R916,Parámetros!$A$13:$C$16,3,TRUE())</f>
        <v>0</v>
      </c>
      <c r="U916" s="13" t="n">
        <f aca="false">IF(R916&gt;=Parámetros!$B$7,I916,0)</f>
        <v>75</v>
      </c>
      <c r="V916" s="13" t="n">
        <f aca="false">R916*(1-G916)-T916-U916</f>
        <v>1123.84</v>
      </c>
      <c r="W916" s="13" t="n">
        <f aca="false">V916-F916</f>
        <v>180.71</v>
      </c>
      <c r="X916" s="2" t="s">
        <v>13615</v>
      </c>
      <c r="Y916" s="2"/>
      <c r="Z916" s="13"/>
      <c r="AA916" s="2"/>
    </row>
    <row r="917" customFormat="false" ht="15" hidden="false" customHeight="false" outlineLevel="0" collapsed="false">
      <c r="A917" s="8" t="s">
        <v>10881</v>
      </c>
      <c r="B917" s="10" t="str">
        <f aca="false">'Layout Mercado Libre'!C917</f>
        <v>Pasta Lassar Andrómaco Óxido de Zinc 25% Tubo 110 g</v>
      </c>
      <c r="C917" s="10" t="str">
        <f aca="false">IFERROR(LEFT('Layout Mercado Libre'!E917,FIND(" &gt; ",'Layout Mercado Libre'!E917)-1),"")</f>
        <v>Salud y Equipamiento Médico</v>
      </c>
      <c r="D917" s="12" t="n">
        <v>86.5</v>
      </c>
      <c r="E917" s="13" t="n">
        <f aca="false">Parámetros!$B$5</f>
        <v>4</v>
      </c>
      <c r="F917" s="13" t="n">
        <f aca="false">D917+E917</f>
        <v>90.5</v>
      </c>
      <c r="G917" s="3" t="n">
        <f aca="false">IF(C917="",Parámetros!$B$9,IFERROR(VLOOKUP(C917,Parámetros!$A$20:$B$23,2,FALSE()),Parámetros!$B$9))</f>
        <v>0.14</v>
      </c>
      <c r="H917" s="14" t="n">
        <v>0.18</v>
      </c>
      <c r="I917" s="12" t="n">
        <v>75</v>
      </c>
      <c r="J917" s="13" t="n">
        <f aca="false">ROUNDUP((F917+Parámetros!$C$13)/(1-G917),0)</f>
        <v>135</v>
      </c>
      <c r="K917" s="13" t="n">
        <f aca="false">ROUNDUP((F917+Parámetros!$C$14)/(1-G917),0)</f>
        <v>141</v>
      </c>
      <c r="L917" s="13" t="n">
        <f aca="false">ROUNDUP((F917+Parámetros!$C$15)/(1-G917),0)</f>
        <v>149</v>
      </c>
      <c r="M917" s="13" t="n">
        <f aca="false">MAX(ROUNDUP((F917+I917)/(1-G917),0),Parámetros!$B$7)</f>
        <v>299</v>
      </c>
      <c r="N917" s="12"/>
      <c r="O917" s="12"/>
      <c r="P917" s="13" t="n">
        <f aca="false">Parámetros!$B$6</f>
        <v>1</v>
      </c>
      <c r="Q917" s="13" t="n">
        <f aca="false">IF(AND(ISNUMBER(O917),O917-P917&gt;=Parámetros!$B$7),M917,IF(J917&lt;Parámetros!$B$13,J917,IF(K917&lt;Parámetros!$B$14,K917,IF(L917&lt;Parámetros!$B$15,L917,M917))))</f>
        <v>141</v>
      </c>
      <c r="R917" s="13" t="n">
        <f aca="false">IF(AND(ISNUMBER(O917),O917-P917&gt;=Q917),O917-P917,Q917)</f>
        <v>141</v>
      </c>
      <c r="S917" s="3" t="str">
        <f aca="false">IF(ISNUMBER(O917),R917/O917-1,"")</f>
        <v/>
      </c>
      <c r="T917" s="13" t="n">
        <f aca="false">VLOOKUP(R917,Parámetros!$A$13:$C$16,3,TRUE())</f>
        <v>30</v>
      </c>
      <c r="U917" s="13" t="n">
        <f aca="false">IF(R917&gt;=Parámetros!$B$7,I917,0)</f>
        <v>0</v>
      </c>
      <c r="V917" s="13" t="n">
        <f aca="false">R917*(1-G917)-T917-U917</f>
        <v>91.26</v>
      </c>
      <c r="W917" s="13" t="n">
        <f aca="false">V917-F917</f>
        <v>0.760000000000005</v>
      </c>
      <c r="X917" s="2" t="s">
        <v>13785</v>
      </c>
      <c r="Y917" s="2"/>
      <c r="Z917" s="13"/>
      <c r="AA917" s="2"/>
    </row>
    <row r="918" customFormat="false" ht="15" hidden="false" customHeight="false" outlineLevel="0" collapsed="false">
      <c r="A918" s="8" t="s">
        <v>10890</v>
      </c>
      <c r="B918" s="10" t="str">
        <f aca="false">'Layout Mercado Libre'!C918</f>
        <v>Nulytely Polvo Sabor Cereza 4 Sobres 110.1 g</v>
      </c>
      <c r="C918" s="10" t="str">
        <f aca="false">IFERROR(LEFT('Layout Mercado Libre'!E918,FIND(" &gt; ",'Layout Mercado Libre'!E918)-1),"")</f>
        <v>Salud y Equipamiento Médico</v>
      </c>
      <c r="D918" s="12" t="n">
        <v>372.34</v>
      </c>
      <c r="E918" s="13" t="n">
        <f aca="false">Parámetros!$B$5</f>
        <v>4</v>
      </c>
      <c r="F918" s="13" t="n">
        <f aca="false">D918+E918</f>
        <v>376.34</v>
      </c>
      <c r="G918" s="3" t="n">
        <f aca="false">IF(C918="",Parámetros!$B$9,IFERROR(VLOOKUP(C918,Parámetros!$A$20:$B$23,2,FALSE()),Parámetros!$B$9))</f>
        <v>0.14</v>
      </c>
      <c r="H918" s="14" t="n">
        <v>0.16</v>
      </c>
      <c r="I918" s="12" t="n">
        <v>75</v>
      </c>
      <c r="J918" s="13" t="n">
        <f aca="false">ROUNDUP((F918+Parámetros!$C$13)/(1-G918),0)</f>
        <v>467</v>
      </c>
      <c r="K918" s="13" t="n">
        <f aca="false">ROUNDUP((F918+Parámetros!$C$14)/(1-G918),0)</f>
        <v>473</v>
      </c>
      <c r="L918" s="13" t="n">
        <f aca="false">ROUNDUP((F918+Parámetros!$C$15)/(1-G918),0)</f>
        <v>481</v>
      </c>
      <c r="M918" s="13" t="n">
        <f aca="false">MAX(ROUNDUP((F918+I918)/(1-G918),0),Parámetros!$B$7)</f>
        <v>525</v>
      </c>
      <c r="N918" s="12"/>
      <c r="O918" s="12"/>
      <c r="P918" s="13" t="n">
        <f aca="false">Parámetros!$B$6</f>
        <v>1</v>
      </c>
      <c r="Q918" s="13" t="n">
        <f aca="false">IF(AND(ISNUMBER(O918),O918-P918&gt;=Parámetros!$B$7),M918,IF(J918&lt;Parámetros!$B$13,J918,IF(K918&lt;Parámetros!$B$14,K918,IF(L918&lt;Parámetros!$B$15,L918,M918))))</f>
        <v>525</v>
      </c>
      <c r="R918" s="13" t="n">
        <f aca="false">IF(AND(ISNUMBER(O918),O918-P918&gt;=Q918),O918-P918,Q918)</f>
        <v>525</v>
      </c>
      <c r="S918" s="3" t="str">
        <f aca="false">IF(ISNUMBER(O918),R918/O918-1,"")</f>
        <v/>
      </c>
      <c r="T918" s="13" t="n">
        <f aca="false">VLOOKUP(R918,Parámetros!$A$13:$C$16,3,TRUE())</f>
        <v>0</v>
      </c>
      <c r="U918" s="13" t="n">
        <f aca="false">IF(R918&gt;=Parámetros!$B$7,I918,0)</f>
        <v>75</v>
      </c>
      <c r="V918" s="13" t="n">
        <f aca="false">R918*(1-G918)-T918-U918</f>
        <v>376.5</v>
      </c>
      <c r="W918" s="13" t="n">
        <f aca="false">V918-F918</f>
        <v>0.160000000000025</v>
      </c>
      <c r="X918" s="2" t="s">
        <v>13786</v>
      </c>
      <c r="Y918" s="2"/>
      <c r="Z918" s="13"/>
      <c r="AA918" s="2"/>
    </row>
    <row r="919" customFormat="false" ht="15" hidden="false" customHeight="false" outlineLevel="0" collapsed="false">
      <c r="A919" s="8" t="s">
        <v>10904</v>
      </c>
      <c r="B919" s="10" t="str">
        <f aca="false">'Layout Mercado Libre'!C919</f>
        <v>Diflosensi Dapagliflozina 10 mg 28 Tabletas</v>
      </c>
      <c r="C919" s="10" t="str">
        <f aca="false">IFERROR(LEFT('Layout Mercado Libre'!E919,FIND(" &gt; ",'Layout Mercado Libre'!E919)-1),"")</f>
        <v>Salud y Equipamiento Médico</v>
      </c>
      <c r="D919" s="12" t="n">
        <v>298.91</v>
      </c>
      <c r="E919" s="13" t="n">
        <f aca="false">Parámetros!$B$5</f>
        <v>4</v>
      </c>
      <c r="F919" s="13" t="n">
        <f aca="false">D919+E919</f>
        <v>302.91</v>
      </c>
      <c r="G919" s="3" t="n">
        <f aca="false">IF(C919="",Parámetros!$B$9,IFERROR(VLOOKUP(C919,Parámetros!$A$20:$B$23,2,FALSE()),Parámetros!$B$9))</f>
        <v>0.14</v>
      </c>
      <c r="H919" s="14" t="n">
        <v>0.18</v>
      </c>
      <c r="I919" s="12" t="n">
        <v>75</v>
      </c>
      <c r="J919" s="13" t="n">
        <f aca="false">ROUNDUP((F919+Parámetros!$C$13)/(1-G919),0)</f>
        <v>382</v>
      </c>
      <c r="K919" s="13" t="n">
        <f aca="false">ROUNDUP((F919+Parámetros!$C$14)/(1-G919),0)</f>
        <v>388</v>
      </c>
      <c r="L919" s="13" t="n">
        <f aca="false">ROUNDUP((F919+Parámetros!$C$15)/(1-G919),0)</f>
        <v>396</v>
      </c>
      <c r="M919" s="13" t="n">
        <f aca="false">MAX(ROUNDUP((F919+I919)/(1-G919),0),Parámetros!$B$7)</f>
        <v>440</v>
      </c>
      <c r="N919" s="12" t="n">
        <v>462.17</v>
      </c>
      <c r="O919" s="12" t="n">
        <v>450</v>
      </c>
      <c r="P919" s="13" t="n">
        <f aca="false">Parámetros!$B$6</f>
        <v>1</v>
      </c>
      <c r="Q919" s="13" t="n">
        <f aca="false">IF(AND(ISNUMBER(O919),O919-P919&gt;=Parámetros!$B$7),M919,IF(J919&lt;Parámetros!$B$13,J919,IF(K919&lt;Parámetros!$B$14,K919,IF(L919&lt;Parámetros!$B$15,L919,M919))))</f>
        <v>440</v>
      </c>
      <c r="R919" s="13" t="n">
        <f aca="false">IF(AND(ISNUMBER(O919),O919-P919&gt;=Q919),O919-P919,Q919)</f>
        <v>449</v>
      </c>
      <c r="S919" s="3" t="n">
        <f aca="false">IF(ISNUMBER(O919),R919/O919-1,"")</f>
        <v>-0.00222222222222224</v>
      </c>
      <c r="T919" s="13" t="n">
        <f aca="false">VLOOKUP(R919,Parámetros!$A$13:$C$16,3,TRUE())</f>
        <v>0</v>
      </c>
      <c r="U919" s="13" t="n">
        <f aca="false">IF(R919&gt;=Parámetros!$B$7,I919,0)</f>
        <v>75</v>
      </c>
      <c r="V919" s="13" t="n">
        <f aca="false">R919*(1-G919)-T919-U919</f>
        <v>311.14</v>
      </c>
      <c r="W919" s="13" t="n">
        <f aca="false">V919-F919</f>
        <v>8.22999999999996</v>
      </c>
      <c r="X919" s="2" t="s">
        <v>13499</v>
      </c>
      <c r="Y919" s="2"/>
      <c r="Z919" s="13"/>
      <c r="AA919" s="2"/>
    </row>
    <row r="920" customFormat="false" ht="15" hidden="false" customHeight="false" outlineLevel="0" collapsed="false">
      <c r="A920" s="8" t="s">
        <v>10914</v>
      </c>
      <c r="B920" s="10" t="str">
        <f aca="false">'Layout Mercado Libre'!C920</f>
        <v>Jeringa para Insulina BD Ultra-Fine 0.5 ml 6 mm 30 Piezas</v>
      </c>
      <c r="C920" s="10" t="str">
        <f aca="false">IFERROR(LEFT('Layout Mercado Libre'!E920,FIND(" &gt; ",'Layout Mercado Libre'!E920)-1),"")</f>
        <v>Salud y Equipamiento Médico</v>
      </c>
      <c r="D920" s="12" t="n">
        <v>120.63</v>
      </c>
      <c r="E920" s="13" t="n">
        <f aca="false">Parámetros!$B$5</f>
        <v>4</v>
      </c>
      <c r="F920" s="13" t="n">
        <f aca="false">D920+E920</f>
        <v>124.63</v>
      </c>
      <c r="G920" s="3" t="n">
        <f aca="false">IF(C920="",Parámetros!$B$9,IFERROR(VLOOKUP(C920,Parámetros!$A$20:$B$23,2,FALSE()),Parámetros!$B$9))</f>
        <v>0.14</v>
      </c>
      <c r="H920" s="14" t="n">
        <v>0.43</v>
      </c>
      <c r="I920" s="12" t="n">
        <v>75</v>
      </c>
      <c r="J920" s="13" t="n">
        <f aca="false">ROUNDUP((F920+Parámetros!$C$13)/(1-G920),0)</f>
        <v>174</v>
      </c>
      <c r="K920" s="13" t="n">
        <f aca="false">ROUNDUP((F920+Parámetros!$C$14)/(1-G920),0)</f>
        <v>180</v>
      </c>
      <c r="L920" s="13" t="n">
        <f aca="false">ROUNDUP((F920+Parámetros!$C$15)/(1-G920),0)</f>
        <v>188</v>
      </c>
      <c r="M920" s="13" t="n">
        <f aca="false">MAX(ROUNDUP((F920+I920)/(1-G920),0),Parámetros!$B$7)</f>
        <v>299</v>
      </c>
      <c r="N920" s="12"/>
      <c r="O920" s="12"/>
      <c r="P920" s="13" t="n">
        <f aca="false">Parámetros!$B$6</f>
        <v>1</v>
      </c>
      <c r="Q920" s="13" t="n">
        <f aca="false">IF(AND(ISNUMBER(O920),O920-P920&gt;=Parámetros!$B$7),M920,IF(J920&lt;Parámetros!$B$13,J920,IF(K920&lt;Parámetros!$B$14,K920,IF(L920&lt;Parámetros!$B$15,L920,M920))))</f>
        <v>188</v>
      </c>
      <c r="R920" s="13" t="n">
        <f aca="false">IF(AND(ISNUMBER(O920),O920-P920&gt;=Q920),O920-P920,Q920)</f>
        <v>188</v>
      </c>
      <c r="S920" s="3" t="str">
        <f aca="false">IF(ISNUMBER(O920),R920/O920-1,"")</f>
        <v/>
      </c>
      <c r="T920" s="13" t="n">
        <f aca="false">VLOOKUP(R920,Parámetros!$A$13:$C$16,3,TRUE())</f>
        <v>37</v>
      </c>
      <c r="U920" s="13" t="n">
        <f aca="false">IF(R920&gt;=Parámetros!$B$7,I920,0)</f>
        <v>0</v>
      </c>
      <c r="V920" s="13" t="n">
        <f aca="false">R920*(1-G920)-T920-U920</f>
        <v>124.68</v>
      </c>
      <c r="W920" s="13" t="n">
        <f aca="false">V920-F920</f>
        <v>0.0500000000000114</v>
      </c>
      <c r="X920" s="2" t="s">
        <v>13699</v>
      </c>
      <c r="Y920" s="2"/>
      <c r="Z920" s="13"/>
      <c r="AA920" s="2"/>
    </row>
    <row r="921" customFormat="false" ht="15" hidden="false" customHeight="false" outlineLevel="0" collapsed="false">
      <c r="A921" s="8" t="s">
        <v>10925</v>
      </c>
      <c r="B921" s="10" t="str">
        <f aca="false">'Layout Mercado Libre'!C921</f>
        <v>Supradol Ketorolaco 10 mg 10 Tabletas</v>
      </c>
      <c r="C921" s="10" t="str">
        <f aca="false">IFERROR(LEFT('Layout Mercado Libre'!E921,FIND(" &gt; ",'Layout Mercado Libre'!E921)-1),"")</f>
        <v>Salud y Equipamiento Médico</v>
      </c>
      <c r="D921" s="12" t="n">
        <v>90.72</v>
      </c>
      <c r="E921" s="13" t="n">
        <f aca="false">Parámetros!$B$5</f>
        <v>4</v>
      </c>
      <c r="F921" s="13" t="n">
        <f aca="false">D921+E921</f>
        <v>94.72</v>
      </c>
      <c r="G921" s="3" t="n">
        <f aca="false">IF(C921="",Parámetros!$B$9,IFERROR(VLOOKUP(C921,Parámetros!$A$20:$B$23,2,FALSE()),Parámetros!$B$9))</f>
        <v>0.14</v>
      </c>
      <c r="H921" s="14" t="n">
        <v>0.14</v>
      </c>
      <c r="I921" s="12" t="n">
        <v>75</v>
      </c>
      <c r="J921" s="13" t="n">
        <f aca="false">ROUNDUP((F921+Parámetros!$C$13)/(1-G921),0)</f>
        <v>140</v>
      </c>
      <c r="K921" s="13" t="n">
        <f aca="false">ROUNDUP((F921+Parámetros!$C$14)/(1-G921),0)</f>
        <v>146</v>
      </c>
      <c r="L921" s="13" t="n">
        <f aca="false">ROUNDUP((F921+Parámetros!$C$15)/(1-G921),0)</f>
        <v>154</v>
      </c>
      <c r="M921" s="13" t="n">
        <f aca="false">MAX(ROUNDUP((F921+I921)/(1-G921),0),Parámetros!$B$7)</f>
        <v>299</v>
      </c>
      <c r="N921" s="12"/>
      <c r="O921" s="12"/>
      <c r="P921" s="13" t="n">
        <f aca="false">Parámetros!$B$6</f>
        <v>1</v>
      </c>
      <c r="Q921" s="13" t="n">
        <f aca="false">IF(AND(ISNUMBER(O921),O921-P921&gt;=Parámetros!$B$7),M921,IF(J921&lt;Parámetros!$B$13,J921,IF(K921&lt;Parámetros!$B$14,K921,IF(L921&lt;Parámetros!$B$15,L921,M921))))</f>
        <v>146</v>
      </c>
      <c r="R921" s="13" t="n">
        <f aca="false">IF(AND(ISNUMBER(O921),O921-P921&gt;=Q921),O921-P921,Q921)</f>
        <v>146</v>
      </c>
      <c r="S921" s="3" t="str">
        <f aca="false">IF(ISNUMBER(O921),R921/O921-1,"")</f>
        <v/>
      </c>
      <c r="T921" s="13" t="n">
        <f aca="false">VLOOKUP(R921,Parámetros!$A$13:$C$16,3,TRUE())</f>
        <v>30</v>
      </c>
      <c r="U921" s="13" t="n">
        <f aca="false">IF(R921&gt;=Parámetros!$B$7,I921,0)</f>
        <v>0</v>
      </c>
      <c r="V921" s="13" t="n">
        <f aca="false">R921*(1-G921)-T921-U921</f>
        <v>95.56</v>
      </c>
      <c r="W921" s="13" t="n">
        <f aca="false">V921-F921</f>
        <v>0.840000000000003</v>
      </c>
      <c r="X921" s="2" t="s">
        <v>13533</v>
      </c>
      <c r="Y921" s="2"/>
      <c r="Z921" s="13"/>
      <c r="AA921" s="2"/>
    </row>
    <row r="922" customFormat="false" ht="15" hidden="false" customHeight="false" outlineLevel="0" collapsed="false">
      <c r="A922" s="8" t="s">
        <v>10934</v>
      </c>
      <c r="B922" s="10" t="str">
        <f aca="false">'Layout Mercado Libre'!C922</f>
        <v>Anaferon Adulto 20 Tabletas Materia Medica</v>
      </c>
      <c r="C922" s="10" t="str">
        <f aca="false">IFERROR(LEFT('Layout Mercado Libre'!E922,FIND(" &gt; ",'Layout Mercado Libre'!E922)-1),"")</f>
        <v>Salud y Equipamiento Médico</v>
      </c>
      <c r="D922" s="12" t="n">
        <v>271.74</v>
      </c>
      <c r="E922" s="13" t="n">
        <f aca="false">Parámetros!$B$5</f>
        <v>4</v>
      </c>
      <c r="F922" s="13" t="n">
        <f aca="false">D922+E922</f>
        <v>275.74</v>
      </c>
      <c r="G922" s="3" t="n">
        <f aca="false">IF(C922="",Parámetros!$B$9,IFERROR(VLOOKUP(C922,Parámetros!$A$20:$B$23,2,FALSE()),Parámetros!$B$9))</f>
        <v>0.14</v>
      </c>
      <c r="H922" s="14" t="n">
        <v>0.17</v>
      </c>
      <c r="I922" s="12" t="n">
        <v>75</v>
      </c>
      <c r="J922" s="13" t="n">
        <f aca="false">ROUNDUP((F922+Parámetros!$C$13)/(1-G922),0)</f>
        <v>350</v>
      </c>
      <c r="K922" s="13" t="n">
        <f aca="false">ROUNDUP((F922+Parámetros!$C$14)/(1-G922),0)</f>
        <v>356</v>
      </c>
      <c r="L922" s="13" t="n">
        <f aca="false">ROUNDUP((F922+Parámetros!$C$15)/(1-G922),0)</f>
        <v>364</v>
      </c>
      <c r="M922" s="13" t="n">
        <f aca="false">MAX(ROUNDUP((F922+I922)/(1-G922),0),Parámetros!$B$7)</f>
        <v>408</v>
      </c>
      <c r="N922" s="12" t="n">
        <v>471.85</v>
      </c>
      <c r="O922" s="12" t="n">
        <v>445</v>
      </c>
      <c r="P922" s="13" t="n">
        <f aca="false">Parámetros!$B$6</f>
        <v>1</v>
      </c>
      <c r="Q922" s="13" t="n">
        <f aca="false">IF(AND(ISNUMBER(O922),O922-P922&gt;=Parámetros!$B$7),M922,IF(J922&lt;Parámetros!$B$13,J922,IF(K922&lt;Parámetros!$B$14,K922,IF(L922&lt;Parámetros!$B$15,L922,M922))))</f>
        <v>408</v>
      </c>
      <c r="R922" s="13" t="n">
        <f aca="false">IF(AND(ISNUMBER(O922),O922-P922&gt;=Q922),O922-P922,Q922)</f>
        <v>444</v>
      </c>
      <c r="S922" s="3" t="n">
        <f aca="false">IF(ISNUMBER(O922),R922/O922-1,"")</f>
        <v>-0.00224719101123594</v>
      </c>
      <c r="T922" s="13" t="n">
        <f aca="false">VLOOKUP(R922,Parámetros!$A$13:$C$16,3,TRUE())</f>
        <v>0</v>
      </c>
      <c r="U922" s="13" t="n">
        <f aca="false">IF(R922&gt;=Parámetros!$B$7,I922,0)</f>
        <v>75</v>
      </c>
      <c r="V922" s="13" t="n">
        <f aca="false">R922*(1-G922)-T922-U922</f>
        <v>306.84</v>
      </c>
      <c r="W922" s="13" t="n">
        <f aca="false">V922-F922</f>
        <v>31.1</v>
      </c>
      <c r="X922" s="2" t="s">
        <v>13521</v>
      </c>
      <c r="Y922" s="2"/>
      <c r="Z922" s="13"/>
      <c r="AA922" s="2"/>
    </row>
    <row r="923" customFormat="false" ht="15" hidden="false" customHeight="false" outlineLevel="0" collapsed="false">
      <c r="A923" s="8" t="s">
        <v>10946</v>
      </c>
      <c r="B923" s="10" t="str">
        <f aca="false">'Layout Mercado Libre'!C923</f>
        <v>Patanol Olopatadina 0.2% Solución Oftálmica 2.5 ml</v>
      </c>
      <c r="C923" s="10" t="str">
        <f aca="false">IFERROR(LEFT('Layout Mercado Libre'!E923,FIND(" &gt; ",'Layout Mercado Libre'!E923)-1),"")</f>
        <v>Salud y Equipamiento Médico</v>
      </c>
      <c r="D923" s="12" t="n">
        <v>895</v>
      </c>
      <c r="E923" s="13" t="n">
        <f aca="false">Parámetros!$B$5</f>
        <v>4</v>
      </c>
      <c r="F923" s="13" t="n">
        <f aca="false">D923+E923</f>
        <v>899</v>
      </c>
      <c r="G923" s="3" t="n">
        <f aca="false">IF(C923="",Parámetros!$B$9,IFERROR(VLOOKUP(C923,Parámetros!$A$20:$B$23,2,FALSE()),Parámetros!$B$9))</f>
        <v>0.14</v>
      </c>
      <c r="H923" s="14" t="n">
        <v>0.05</v>
      </c>
      <c r="I923" s="12" t="n">
        <v>75</v>
      </c>
      <c r="J923" s="13" t="n">
        <f aca="false">ROUNDUP((F923+Parámetros!$C$13)/(1-G923),0)</f>
        <v>1075</v>
      </c>
      <c r="K923" s="13" t="n">
        <f aca="false">ROUNDUP((F923+Parámetros!$C$14)/(1-G923),0)</f>
        <v>1081</v>
      </c>
      <c r="L923" s="13" t="n">
        <f aca="false">ROUNDUP((F923+Parámetros!$C$15)/(1-G923),0)</f>
        <v>1089</v>
      </c>
      <c r="M923" s="13" t="n">
        <f aca="false">MAX(ROUNDUP((F923+I923)/(1-G923),0),Parámetros!$B$7)</f>
        <v>1133</v>
      </c>
      <c r="N923" s="12" t="n">
        <v>1573.62</v>
      </c>
      <c r="O923" s="12" t="n">
        <v>1345</v>
      </c>
      <c r="P923" s="13" t="n">
        <f aca="false">Parámetros!$B$6</f>
        <v>1</v>
      </c>
      <c r="Q923" s="13" t="n">
        <f aca="false">IF(AND(ISNUMBER(O923),O923-P923&gt;=Parámetros!$B$7),M923,IF(J923&lt;Parámetros!$B$13,J923,IF(K923&lt;Parámetros!$B$14,K923,IF(L923&lt;Parámetros!$B$15,L923,M923))))</f>
        <v>1133</v>
      </c>
      <c r="R923" s="13" t="n">
        <f aca="false">IF(AND(ISNUMBER(O923),O923-P923&gt;=Q923),O923-P923,Q923)</f>
        <v>1344</v>
      </c>
      <c r="S923" s="3" t="n">
        <f aca="false">IF(ISNUMBER(O923),R923/O923-1,"")</f>
        <v>-0.000743494423791846</v>
      </c>
      <c r="T923" s="13" t="n">
        <f aca="false">VLOOKUP(R923,Parámetros!$A$13:$C$16,3,TRUE())</f>
        <v>0</v>
      </c>
      <c r="U923" s="13" t="n">
        <f aca="false">IF(R923&gt;=Parámetros!$B$7,I923,0)</f>
        <v>75</v>
      </c>
      <c r="V923" s="13" t="n">
        <f aca="false">R923*(1-G923)-T923-U923</f>
        <v>1080.84</v>
      </c>
      <c r="W923" s="13" t="n">
        <f aca="false">V923-F923</f>
        <v>181.84</v>
      </c>
      <c r="X923" s="2" t="s">
        <v>13605</v>
      </c>
      <c r="Y923" s="2"/>
      <c r="Z923" s="13"/>
      <c r="AA923" s="2"/>
    </row>
    <row r="924" customFormat="false" ht="15" hidden="false" customHeight="false" outlineLevel="0" collapsed="false">
      <c r="A924" s="8" t="s">
        <v>10960</v>
      </c>
      <c r="B924" s="10" t="str">
        <f aca="false">'Layout Mercado Libre'!C924</f>
        <v>Aldactone 100 mg Espironolactona 30 Tabletas</v>
      </c>
      <c r="C924" s="10" t="str">
        <f aca="false">IFERROR(LEFT('Layout Mercado Libre'!E924,FIND(" &gt; ",'Layout Mercado Libre'!E924)-1),"")</f>
        <v>Salud y Equipamiento Médico</v>
      </c>
      <c r="D924" s="12" t="n">
        <v>800.72</v>
      </c>
      <c r="E924" s="13" t="n">
        <f aca="false">Parámetros!$B$5</f>
        <v>4</v>
      </c>
      <c r="F924" s="13" t="n">
        <f aca="false">D924+E924</f>
        <v>804.72</v>
      </c>
      <c r="G924" s="3" t="n">
        <f aca="false">IF(C924="",Parámetros!$B$9,IFERROR(VLOOKUP(C924,Parámetros!$A$20:$B$23,2,FALSE()),Parámetros!$B$9))</f>
        <v>0.14</v>
      </c>
      <c r="H924" s="14" t="n">
        <v>0.19</v>
      </c>
      <c r="I924" s="12" t="n">
        <v>75</v>
      </c>
      <c r="J924" s="13" t="n">
        <f aca="false">ROUNDUP((F924+Parámetros!$C$13)/(1-G924),0)</f>
        <v>965</v>
      </c>
      <c r="K924" s="13" t="n">
        <f aca="false">ROUNDUP((F924+Parámetros!$C$14)/(1-G924),0)</f>
        <v>971</v>
      </c>
      <c r="L924" s="13" t="n">
        <f aca="false">ROUNDUP((F924+Parámetros!$C$15)/(1-G924),0)</f>
        <v>979</v>
      </c>
      <c r="M924" s="13" t="n">
        <f aca="false">MAX(ROUNDUP((F924+I924)/(1-G924),0),Parámetros!$B$7)</f>
        <v>1023</v>
      </c>
      <c r="N924" s="12" t="n">
        <v>1555.28</v>
      </c>
      <c r="O924" s="12" t="n">
        <v>1189</v>
      </c>
      <c r="P924" s="13" t="n">
        <f aca="false">Parámetros!$B$6</f>
        <v>1</v>
      </c>
      <c r="Q924" s="13" t="n">
        <f aca="false">IF(AND(ISNUMBER(O924),O924-P924&gt;=Parámetros!$B$7),M924,IF(J924&lt;Parámetros!$B$13,J924,IF(K924&lt;Parámetros!$B$14,K924,IF(L924&lt;Parámetros!$B$15,L924,M924))))</f>
        <v>1023</v>
      </c>
      <c r="R924" s="13" t="n">
        <f aca="false">IF(AND(ISNUMBER(O924),O924-P924&gt;=Q924),O924-P924,Q924)</f>
        <v>1188</v>
      </c>
      <c r="S924" s="3" t="n">
        <f aca="false">IF(ISNUMBER(O924),R924/O924-1,"")</f>
        <v>-0.000841042893187538</v>
      </c>
      <c r="T924" s="13" t="n">
        <f aca="false">VLOOKUP(R924,Parámetros!$A$13:$C$16,3,TRUE())</f>
        <v>0</v>
      </c>
      <c r="U924" s="13" t="n">
        <f aca="false">IF(R924&gt;=Parámetros!$B$7,I924,0)</f>
        <v>75</v>
      </c>
      <c r="V924" s="13" t="n">
        <f aca="false">R924*(1-G924)-T924-U924</f>
        <v>946.68</v>
      </c>
      <c r="W924" s="13" t="n">
        <f aca="false">V924-F924</f>
        <v>141.96</v>
      </c>
      <c r="X924" s="2" t="s">
        <v>13501</v>
      </c>
      <c r="Y924" s="2"/>
      <c r="Z924" s="13"/>
      <c r="AA924" s="2"/>
    </row>
    <row r="925" customFormat="false" ht="15" hidden="false" customHeight="false" outlineLevel="0" collapsed="false">
      <c r="A925" s="8" t="s">
        <v>10974</v>
      </c>
      <c r="B925" s="10" t="str">
        <f aca="false">'Layout Mercado Libre'!C925</f>
        <v>Quimara-1 Imiquimod 5% Crema Tubo 5 g</v>
      </c>
      <c r="C925" s="10" t="str">
        <f aca="false">IFERROR(LEFT('Layout Mercado Libre'!E925,FIND(" &gt; ",'Layout Mercado Libre'!E925)-1),"")</f>
        <v>Salud y Equipamiento Médico</v>
      </c>
      <c r="D925" s="12" t="n">
        <v>1070.82</v>
      </c>
      <c r="E925" s="13" t="n">
        <f aca="false">Parámetros!$B$5</f>
        <v>4</v>
      </c>
      <c r="F925" s="13" t="n">
        <f aca="false">D925+E925</f>
        <v>1074.82</v>
      </c>
      <c r="G925" s="3" t="n">
        <f aca="false">IF(C925="",Parámetros!$B$9,IFERROR(VLOOKUP(C925,Parámetros!$A$20:$B$23,2,FALSE()),Parámetros!$B$9))</f>
        <v>0.14</v>
      </c>
      <c r="H925" s="14" t="n">
        <v>0.06</v>
      </c>
      <c r="I925" s="12" t="n">
        <v>75</v>
      </c>
      <c r="J925" s="13" t="n">
        <f aca="false">ROUNDUP((F925+Parámetros!$C$13)/(1-G925),0)</f>
        <v>1279</v>
      </c>
      <c r="K925" s="13" t="n">
        <f aca="false">ROUNDUP((F925+Parámetros!$C$14)/(1-G925),0)</f>
        <v>1285</v>
      </c>
      <c r="L925" s="13" t="n">
        <f aca="false">ROUNDUP((F925+Parámetros!$C$15)/(1-G925),0)</f>
        <v>1293</v>
      </c>
      <c r="M925" s="13" t="n">
        <f aca="false">MAX(ROUNDUP((F925+I925)/(1-G925),0),Parámetros!$B$7)</f>
        <v>1337</v>
      </c>
      <c r="N925" s="12" t="n">
        <v>1914.47</v>
      </c>
      <c r="O925" s="12" t="n">
        <v>1700</v>
      </c>
      <c r="P925" s="13" t="n">
        <f aca="false">Parámetros!$B$6</f>
        <v>1</v>
      </c>
      <c r="Q925" s="13" t="n">
        <f aca="false">IF(AND(ISNUMBER(O925),O925-P925&gt;=Parámetros!$B$7),M925,IF(J925&lt;Parámetros!$B$13,J925,IF(K925&lt;Parámetros!$B$14,K925,IF(L925&lt;Parámetros!$B$15,L925,M925))))</f>
        <v>1337</v>
      </c>
      <c r="R925" s="13" t="n">
        <f aca="false">IF(AND(ISNUMBER(O925),O925-P925&gt;=Q925),O925-P925,Q925)</f>
        <v>1699</v>
      </c>
      <c r="S925" s="3" t="n">
        <f aca="false">IF(ISNUMBER(O925),R925/O925-1,"")</f>
        <v>-0.000588235294117667</v>
      </c>
      <c r="T925" s="13" t="n">
        <f aca="false">VLOOKUP(R925,Parámetros!$A$13:$C$16,3,TRUE())</f>
        <v>0</v>
      </c>
      <c r="U925" s="13" t="n">
        <f aca="false">IF(R925&gt;=Parámetros!$B$7,I925,0)</f>
        <v>75</v>
      </c>
      <c r="V925" s="13" t="n">
        <f aca="false">R925*(1-G925)-T925-U925</f>
        <v>1386.14</v>
      </c>
      <c r="W925" s="13" t="n">
        <f aca="false">V925-F925</f>
        <v>311.32</v>
      </c>
      <c r="X925" s="2" t="s">
        <v>13787</v>
      </c>
      <c r="Y925" s="2"/>
      <c r="Z925" s="13"/>
      <c r="AA925" s="2"/>
    </row>
    <row r="926" customFormat="false" ht="15" hidden="false" customHeight="false" outlineLevel="0" collapsed="false">
      <c r="A926" s="8" t="s">
        <v>10983</v>
      </c>
      <c r="B926" s="10" t="str">
        <f aca="false">'Layout Mercado Libre'!C926</f>
        <v>Vino de Cuasia Genciana y Colombo Higia 400 ml</v>
      </c>
      <c r="C926" s="10" t="str">
        <f aca="false">IFERROR(LEFT('Layout Mercado Libre'!E926,FIND(" &gt; ",'Layout Mercado Libre'!E926)-1),"")</f>
        <v>Salud y Equipamiento Médico</v>
      </c>
      <c r="D926" s="12" t="n">
        <v>110.64</v>
      </c>
      <c r="E926" s="13" t="n">
        <f aca="false">Parámetros!$B$5</f>
        <v>4</v>
      </c>
      <c r="F926" s="13" t="n">
        <f aca="false">D926+E926</f>
        <v>114.64</v>
      </c>
      <c r="G926" s="3" t="n">
        <f aca="false">IF(C926="",Parámetros!$B$9,IFERROR(VLOOKUP(C926,Parámetros!$A$20:$B$23,2,FALSE()),Parámetros!$B$9))</f>
        <v>0.14</v>
      </c>
      <c r="H926" s="14" t="n">
        <v>0.53</v>
      </c>
      <c r="I926" s="12" t="n">
        <v>90</v>
      </c>
      <c r="J926" s="13" t="n">
        <f aca="false">ROUNDUP((F926+Parámetros!$C$13)/(1-G926),0)</f>
        <v>163</v>
      </c>
      <c r="K926" s="13" t="n">
        <f aca="false">ROUNDUP((F926+Parámetros!$C$14)/(1-G926),0)</f>
        <v>169</v>
      </c>
      <c r="L926" s="13" t="n">
        <f aca="false">ROUNDUP((F926+Parámetros!$C$15)/(1-G926),0)</f>
        <v>177</v>
      </c>
      <c r="M926" s="13" t="n">
        <f aca="false">MAX(ROUNDUP((F926+I926)/(1-G926),0),Parámetros!$B$7)</f>
        <v>299</v>
      </c>
      <c r="N926" s="12" t="n">
        <v>249.22</v>
      </c>
      <c r="O926" s="12" t="n">
        <v>200.05</v>
      </c>
      <c r="P926" s="13" t="n">
        <f aca="false">Parámetros!$B$6</f>
        <v>1</v>
      </c>
      <c r="Q926" s="13" t="n">
        <f aca="false">IF(AND(ISNUMBER(O926),O926-P926&gt;=Parámetros!$B$7),M926,IF(J926&lt;Parámetros!$B$13,J926,IF(K926&lt;Parámetros!$B$14,K926,IF(L926&lt;Parámetros!$B$15,L926,M926))))</f>
        <v>177</v>
      </c>
      <c r="R926" s="13" t="n">
        <f aca="false">IF(AND(ISNUMBER(O926),O926-P926&gt;=Q926),O926-P926,Q926)</f>
        <v>199.05</v>
      </c>
      <c r="S926" s="3" t="n">
        <f aca="false">IF(ISNUMBER(O926),R926/O926-1,"")</f>
        <v>-0.00499875031242192</v>
      </c>
      <c r="T926" s="13" t="n">
        <f aca="false">VLOOKUP(R926,Parámetros!$A$13:$C$16,3,TRUE())</f>
        <v>37</v>
      </c>
      <c r="U926" s="13" t="n">
        <f aca="false">IF(R926&gt;=Parámetros!$B$7,I926,0)</f>
        <v>0</v>
      </c>
      <c r="V926" s="13" t="n">
        <f aca="false">R926*(1-G926)-T926-U926</f>
        <v>134.183</v>
      </c>
      <c r="W926" s="13" t="n">
        <f aca="false">V926-F926</f>
        <v>19.543</v>
      </c>
      <c r="X926" s="2" t="s">
        <v>13676</v>
      </c>
      <c r="Y926" s="2"/>
      <c r="Z926" s="13"/>
      <c r="AA926" s="2"/>
    </row>
    <row r="927" customFormat="false" ht="15" hidden="false" customHeight="false" outlineLevel="0" collapsed="false">
      <c r="A927" s="8" t="s">
        <v>10993</v>
      </c>
      <c r="B927" s="10" t="str">
        <f aca="false">'Layout Mercado Libre'!C927</f>
        <v>Estericide Solución Antiséptica Spray 120 ml</v>
      </c>
      <c r="C927" s="10" t="str">
        <f aca="false">IFERROR(LEFT('Layout Mercado Libre'!E927,FIND(" &gt; ",'Layout Mercado Libre'!E927)-1),"")</f>
        <v>Salud y Equipamiento Médico</v>
      </c>
      <c r="D927" s="12" t="n">
        <v>111.11</v>
      </c>
      <c r="E927" s="13" t="n">
        <f aca="false">Parámetros!$B$5</f>
        <v>4</v>
      </c>
      <c r="F927" s="13" t="n">
        <f aca="false">D927+E927</f>
        <v>115.11</v>
      </c>
      <c r="G927" s="3" t="n">
        <f aca="false">IF(C927="",Parámetros!$B$9,IFERROR(VLOOKUP(C927,Parámetros!$A$20:$B$23,2,FALSE()),Parámetros!$B$9))</f>
        <v>0.14</v>
      </c>
      <c r="H927" s="14" t="n">
        <v>0.19</v>
      </c>
      <c r="I927" s="12" t="n">
        <v>75</v>
      </c>
      <c r="J927" s="13" t="n">
        <f aca="false">ROUNDUP((F927+Parámetros!$C$13)/(1-G927),0)</f>
        <v>163</v>
      </c>
      <c r="K927" s="13" t="n">
        <f aca="false">ROUNDUP((F927+Parámetros!$C$14)/(1-G927),0)</f>
        <v>169</v>
      </c>
      <c r="L927" s="13" t="n">
        <f aca="false">ROUNDUP((F927+Parámetros!$C$15)/(1-G927),0)</f>
        <v>177</v>
      </c>
      <c r="M927" s="13" t="n">
        <f aca="false">MAX(ROUNDUP((F927+I927)/(1-G927),0),Parámetros!$B$7)</f>
        <v>299</v>
      </c>
      <c r="N927" s="12"/>
      <c r="O927" s="12"/>
      <c r="P927" s="13" t="n">
        <f aca="false">Parámetros!$B$6</f>
        <v>1</v>
      </c>
      <c r="Q927" s="13" t="n">
        <f aca="false">IF(AND(ISNUMBER(O927),O927-P927&gt;=Parámetros!$B$7),M927,IF(J927&lt;Parámetros!$B$13,J927,IF(K927&lt;Parámetros!$B$14,K927,IF(L927&lt;Parámetros!$B$15,L927,M927))))</f>
        <v>177</v>
      </c>
      <c r="R927" s="13" t="n">
        <f aca="false">IF(AND(ISNUMBER(O927),O927-P927&gt;=Q927),O927-P927,Q927)</f>
        <v>177</v>
      </c>
      <c r="S927" s="3" t="str">
        <f aca="false">IF(ISNUMBER(O927),R927/O927-1,"")</f>
        <v/>
      </c>
      <c r="T927" s="13" t="n">
        <f aca="false">VLOOKUP(R927,Parámetros!$A$13:$C$16,3,TRUE())</f>
        <v>37</v>
      </c>
      <c r="U927" s="13" t="n">
        <f aca="false">IF(R927&gt;=Parámetros!$B$7,I927,0)</f>
        <v>0</v>
      </c>
      <c r="V927" s="13" t="n">
        <f aca="false">R927*(1-G927)-T927-U927</f>
        <v>115.22</v>
      </c>
      <c r="W927" s="13" t="n">
        <f aca="false">V927-F927</f>
        <v>0.109999999999999</v>
      </c>
      <c r="X927" s="2" t="s">
        <v>13511</v>
      </c>
      <c r="Y927" s="2"/>
      <c r="Z927" s="13"/>
      <c r="AA927" s="2"/>
    </row>
    <row r="928" customFormat="false" ht="15" hidden="false" customHeight="false" outlineLevel="0" collapsed="false">
      <c r="A928" s="8" t="s">
        <v>11004</v>
      </c>
      <c r="B928" s="10" t="str">
        <f aca="false">'Layout Mercado Libre'!C928</f>
        <v>Silica Seda Pure 3 en 1 Uva Tratamiento Capilar 120 ml</v>
      </c>
      <c r="C928" s="10" t="str">
        <f aca="false">IFERROR(LEFT('Layout Mercado Libre'!E928,FIND(" &gt; ",'Layout Mercado Libre'!E928)-1),"")</f>
        <v>Belleza y Cuidado Personal</v>
      </c>
      <c r="D928" s="12" t="n">
        <v>50.47</v>
      </c>
      <c r="E928" s="13" t="n">
        <f aca="false">Parámetros!$B$5</f>
        <v>4</v>
      </c>
      <c r="F928" s="13" t="n">
        <f aca="false">D928+E928</f>
        <v>54.47</v>
      </c>
      <c r="G928" s="3" t="n">
        <f aca="false">IF(C928="",Parámetros!$B$9,IFERROR(VLOOKUP(C928,Parámetros!$A$20:$B$23,2,FALSE()),Parámetros!$B$9))</f>
        <v>0.14</v>
      </c>
      <c r="H928" s="14" t="n">
        <v>0.19</v>
      </c>
      <c r="I928" s="12" t="n">
        <v>75</v>
      </c>
      <c r="J928" s="13" t="n">
        <f aca="false">ROUNDUP((F928+Parámetros!$C$13)/(1-G928),0)</f>
        <v>93</v>
      </c>
      <c r="K928" s="13" t="n">
        <f aca="false">ROUNDUP((F928+Parámetros!$C$14)/(1-G928),0)</f>
        <v>99</v>
      </c>
      <c r="L928" s="13" t="n">
        <f aca="false">ROUNDUP((F928+Parámetros!$C$15)/(1-G928),0)</f>
        <v>107</v>
      </c>
      <c r="M928" s="13" t="n">
        <f aca="false">MAX(ROUNDUP((F928+I928)/(1-G928),0),Parámetros!$B$7)</f>
        <v>299</v>
      </c>
      <c r="N928" s="12" t="n">
        <v>145.04</v>
      </c>
      <c r="O928" s="12" t="n">
        <v>175.83</v>
      </c>
      <c r="P928" s="13" t="n">
        <f aca="false">Parámetros!$B$6</f>
        <v>1</v>
      </c>
      <c r="Q928" s="13" t="n">
        <f aca="false">IF(AND(ISNUMBER(O928),O928-P928&gt;=Parámetros!$B$7),M928,IF(J928&lt;Parámetros!$B$13,J928,IF(K928&lt;Parámetros!$B$14,K928,IF(L928&lt;Parámetros!$B$15,L928,M928))))</f>
        <v>93</v>
      </c>
      <c r="R928" s="13" t="n">
        <f aca="false">IF(AND(ISNUMBER(O928),O928-P928&gt;=Q928),O928-P928,Q928)</f>
        <v>174.83</v>
      </c>
      <c r="S928" s="3" t="n">
        <f aca="false">IF(ISNUMBER(O928),R928/O928-1,"")</f>
        <v>-0.005687311607803</v>
      </c>
      <c r="T928" s="13" t="n">
        <f aca="false">VLOOKUP(R928,Parámetros!$A$13:$C$16,3,TRUE())</f>
        <v>37</v>
      </c>
      <c r="U928" s="13" t="n">
        <f aca="false">IF(R928&gt;=Parámetros!$B$7,I928,0)</f>
        <v>0</v>
      </c>
      <c r="V928" s="13" t="n">
        <f aca="false">R928*(1-G928)-T928-U928</f>
        <v>113.3538</v>
      </c>
      <c r="W928" s="13" t="n">
        <f aca="false">V928-F928</f>
        <v>58.8838</v>
      </c>
      <c r="X928" s="2" t="s">
        <v>13511</v>
      </c>
      <c r="Y928" s="2"/>
      <c r="Z928" s="13"/>
      <c r="AA928" s="2"/>
    </row>
    <row r="929" customFormat="false" ht="15" hidden="false" customHeight="false" outlineLevel="0" collapsed="false">
      <c r="A929" s="8" t="s">
        <v>11016</v>
      </c>
      <c r="B929" s="10" t="str">
        <f aca="false">'Layout Mercado Libre'!C929</f>
        <v>Cinta Micropore Nexcare Blanca 2.5 cm 12 Piezas</v>
      </c>
      <c r="C929" s="10" t="str">
        <f aca="false">IFERROR(LEFT('Layout Mercado Libre'!E929,FIND(" &gt; ",'Layout Mercado Libre'!E929)-1),"")</f>
        <v>Salud y Equipamiento Médico</v>
      </c>
      <c r="D929" s="12" t="n">
        <v>197.89</v>
      </c>
      <c r="E929" s="13" t="n">
        <f aca="false">Parámetros!$B$5</f>
        <v>4</v>
      </c>
      <c r="F929" s="13" t="n">
        <f aca="false">D929+E929</f>
        <v>201.89</v>
      </c>
      <c r="G929" s="3" t="n">
        <f aca="false">IF(C929="",Parámetros!$B$9,IFERROR(VLOOKUP(C929,Parámetros!$A$20:$B$23,2,FALSE()),Parámetros!$B$9))</f>
        <v>0.14</v>
      </c>
      <c r="H929" s="14" t="n">
        <v>0.22</v>
      </c>
      <c r="I929" s="12" t="n">
        <v>75</v>
      </c>
      <c r="J929" s="13" t="n">
        <f aca="false">ROUNDUP((F929+Parámetros!$C$13)/(1-G929),0)</f>
        <v>264</v>
      </c>
      <c r="K929" s="13" t="n">
        <f aca="false">ROUNDUP((F929+Parámetros!$C$14)/(1-G929),0)</f>
        <v>270</v>
      </c>
      <c r="L929" s="13" t="n">
        <f aca="false">ROUNDUP((F929+Parámetros!$C$15)/(1-G929),0)</f>
        <v>278</v>
      </c>
      <c r="M929" s="13" t="n">
        <f aca="false">MAX(ROUNDUP((F929+I929)/(1-G929),0),Parámetros!$B$7)</f>
        <v>322</v>
      </c>
      <c r="N929" s="12"/>
      <c r="O929" s="12"/>
      <c r="P929" s="13" t="n">
        <f aca="false">Parámetros!$B$6</f>
        <v>1</v>
      </c>
      <c r="Q929" s="13" t="n">
        <f aca="false">IF(AND(ISNUMBER(O929),O929-P929&gt;=Parámetros!$B$7),M929,IF(J929&lt;Parámetros!$B$13,J929,IF(K929&lt;Parámetros!$B$14,K929,IF(L929&lt;Parámetros!$B$15,L929,M929))))</f>
        <v>278</v>
      </c>
      <c r="R929" s="13" t="n">
        <f aca="false">IF(AND(ISNUMBER(O929),O929-P929&gt;=Q929),O929-P929,Q929)</f>
        <v>278</v>
      </c>
      <c r="S929" s="3" t="str">
        <f aca="false">IF(ISNUMBER(O929),R929/O929-1,"")</f>
        <v/>
      </c>
      <c r="T929" s="13" t="n">
        <f aca="false">VLOOKUP(R929,Parámetros!$A$13:$C$16,3,TRUE())</f>
        <v>37</v>
      </c>
      <c r="U929" s="13" t="n">
        <f aca="false">IF(R929&gt;=Parámetros!$B$7,I929,0)</f>
        <v>0</v>
      </c>
      <c r="V929" s="13" t="n">
        <f aca="false">R929*(1-G929)-T929-U929</f>
        <v>202.08</v>
      </c>
      <c r="W929" s="13" t="n">
        <f aca="false">V929-F929</f>
        <v>0.189999999999998</v>
      </c>
      <c r="X929" s="2" t="s">
        <v>13726</v>
      </c>
      <c r="Y929" s="2"/>
      <c r="Z929" s="13"/>
      <c r="AA929" s="2"/>
    </row>
    <row r="930" customFormat="false" ht="15" hidden="false" customHeight="false" outlineLevel="0" collapsed="false">
      <c r="A930" s="8" t="s">
        <v>11025</v>
      </c>
      <c r="B930" s="10" t="str">
        <f aca="false">'Layout Mercado Libre'!C930</f>
        <v>Prikul Pregabalina 75 mg 28 Cápsulas</v>
      </c>
      <c r="C930" s="10" t="str">
        <f aca="false">IFERROR(LEFT('Layout Mercado Libre'!E930,FIND(" &gt; ",'Layout Mercado Libre'!E930)-1),"")</f>
        <v>Salud y Equipamiento Médico</v>
      </c>
      <c r="D930" s="12" t="n">
        <v>679.36</v>
      </c>
      <c r="E930" s="13" t="n">
        <f aca="false">Parámetros!$B$5</f>
        <v>4</v>
      </c>
      <c r="F930" s="13" t="n">
        <f aca="false">D930+E930</f>
        <v>683.36</v>
      </c>
      <c r="G930" s="3" t="n">
        <f aca="false">IF(C930="",Parámetros!$B$9,IFERROR(VLOOKUP(C930,Parámetros!$A$20:$B$23,2,FALSE()),Parámetros!$B$9))</f>
        <v>0.14</v>
      </c>
      <c r="H930" s="14" t="n">
        <v>0.18</v>
      </c>
      <c r="I930" s="12" t="n">
        <v>75</v>
      </c>
      <c r="J930" s="13" t="n">
        <f aca="false">ROUNDUP((F930+Parámetros!$C$13)/(1-G930),0)</f>
        <v>824</v>
      </c>
      <c r="K930" s="13" t="n">
        <f aca="false">ROUNDUP((F930+Parámetros!$C$14)/(1-G930),0)</f>
        <v>830</v>
      </c>
      <c r="L930" s="13" t="n">
        <f aca="false">ROUNDUP((F930+Parámetros!$C$15)/(1-G930),0)</f>
        <v>838</v>
      </c>
      <c r="M930" s="13" t="n">
        <f aca="false">MAX(ROUNDUP((F930+I930)/(1-G930),0),Parámetros!$B$7)</f>
        <v>882</v>
      </c>
      <c r="N930" s="12" t="n">
        <v>1323.9</v>
      </c>
      <c r="O930" s="12" t="n">
        <v>1238.06</v>
      </c>
      <c r="P930" s="13" t="n">
        <f aca="false">Parámetros!$B$6</f>
        <v>1</v>
      </c>
      <c r="Q930" s="13" t="n">
        <f aca="false">IF(AND(ISNUMBER(O930),O930-P930&gt;=Parámetros!$B$7),M930,IF(J930&lt;Parámetros!$B$13,J930,IF(K930&lt;Parámetros!$B$14,K930,IF(L930&lt;Parámetros!$B$15,L930,M930))))</f>
        <v>882</v>
      </c>
      <c r="R930" s="13" t="n">
        <f aca="false">IF(AND(ISNUMBER(O930),O930-P930&gt;=Q930),O930-P930,Q930)</f>
        <v>1237.06</v>
      </c>
      <c r="S930" s="3" t="n">
        <f aca="false">IF(ISNUMBER(O930),R930/O930-1,"")</f>
        <v>-0.000807715296512246</v>
      </c>
      <c r="T930" s="13" t="n">
        <f aca="false">VLOOKUP(R930,Parámetros!$A$13:$C$16,3,TRUE())</f>
        <v>0</v>
      </c>
      <c r="U930" s="13" t="n">
        <f aca="false">IF(R930&gt;=Parámetros!$B$7,I930,0)</f>
        <v>75</v>
      </c>
      <c r="V930" s="13" t="n">
        <f aca="false">R930*(1-G930)-T930-U930</f>
        <v>988.8716</v>
      </c>
      <c r="W930" s="13" t="n">
        <f aca="false">V930-F930</f>
        <v>305.5116</v>
      </c>
      <c r="X930" s="2" t="s">
        <v>13636</v>
      </c>
      <c r="Y930" s="2"/>
      <c r="Z930" s="13"/>
      <c r="AA930" s="2"/>
    </row>
    <row r="931" customFormat="false" ht="15" hidden="false" customHeight="false" outlineLevel="0" collapsed="false">
      <c r="A931" s="8" t="s">
        <v>11036</v>
      </c>
      <c r="B931" s="10" t="str">
        <f aca="false">'Layout Mercado Libre'!C931</f>
        <v>Calzón Entrenador Huggies Pull-Ups Niña Talla XL 30 Piezas</v>
      </c>
      <c r="C931" s="10" t="str">
        <f aca="false">IFERROR(LEFT('Layout Mercado Libre'!E931,FIND(" &gt; ",'Layout Mercado Libre'!E931)-1),"")</f>
        <v>Bebés</v>
      </c>
      <c r="D931" s="12" t="n">
        <v>156.65</v>
      </c>
      <c r="E931" s="13" t="n">
        <f aca="false">Parámetros!$B$5</f>
        <v>4</v>
      </c>
      <c r="F931" s="13" t="n">
        <f aca="false">D931+E931</f>
        <v>160.65</v>
      </c>
      <c r="G931" s="3" t="n">
        <f aca="false">IF(C931="",Parámetros!$B$9,IFERROR(VLOOKUP(C931,Parámetros!$A$20:$B$23,2,FALSE()),Parámetros!$B$9))</f>
        <v>0.15</v>
      </c>
      <c r="H931" s="14" t="n">
        <v>0.33</v>
      </c>
      <c r="I931" s="12" t="n">
        <v>75</v>
      </c>
      <c r="J931" s="13" t="n">
        <f aca="false">ROUNDUP((F931+Parámetros!$C$13)/(1-G931),0)</f>
        <v>219</v>
      </c>
      <c r="K931" s="13" t="n">
        <f aca="false">ROUNDUP((F931+Parámetros!$C$14)/(1-G931),0)</f>
        <v>225</v>
      </c>
      <c r="L931" s="13" t="n">
        <f aca="false">ROUNDUP((F931+Parámetros!$C$15)/(1-G931),0)</f>
        <v>233</v>
      </c>
      <c r="M931" s="13" t="n">
        <f aca="false">MAX(ROUNDUP((F931+I931)/(1-G931),0),Parámetros!$B$7)</f>
        <v>299</v>
      </c>
      <c r="N931" s="12" t="n">
        <v>575</v>
      </c>
      <c r="O931" s="12" t="n">
        <v>350</v>
      </c>
      <c r="P931" s="13" t="n">
        <f aca="false">Parámetros!$B$6</f>
        <v>1</v>
      </c>
      <c r="Q931" s="13" t="n">
        <f aca="false">IF(AND(ISNUMBER(O931),O931-P931&gt;=Parámetros!$B$7),M931,IF(J931&lt;Parámetros!$B$13,J931,IF(K931&lt;Parámetros!$B$14,K931,IF(L931&lt;Parámetros!$B$15,L931,M931))))</f>
        <v>299</v>
      </c>
      <c r="R931" s="13" t="n">
        <f aca="false">IF(AND(ISNUMBER(O931),O931-P931&gt;=Q931),O931-P931,Q931)</f>
        <v>349</v>
      </c>
      <c r="S931" s="3" t="n">
        <f aca="false">IF(ISNUMBER(O931),R931/O931-1,"")</f>
        <v>-0.00285714285714289</v>
      </c>
      <c r="T931" s="13" t="n">
        <f aca="false">VLOOKUP(R931,Parámetros!$A$13:$C$16,3,TRUE())</f>
        <v>0</v>
      </c>
      <c r="U931" s="13" t="n">
        <f aca="false">IF(R931&gt;=Parámetros!$B$7,I931,0)</f>
        <v>75</v>
      </c>
      <c r="V931" s="13" t="n">
        <f aca="false">R931*(1-G931)-T931-U931</f>
        <v>221.65</v>
      </c>
      <c r="W931" s="13" t="n">
        <f aca="false">V931-F931</f>
        <v>61</v>
      </c>
      <c r="X931" s="2" t="s">
        <v>13735</v>
      </c>
      <c r="Y931" s="2"/>
      <c r="Z931" s="13"/>
      <c r="AA931" s="2"/>
    </row>
    <row r="932" customFormat="false" ht="15" hidden="false" customHeight="false" outlineLevel="0" collapsed="false">
      <c r="A932" s="8" t="s">
        <v>11047</v>
      </c>
      <c r="B932" s="10" t="str">
        <f aca="false">'Layout Mercado Libre'!C932</f>
        <v>Desodorante en Barra Stefano Spazio para Hombre 60 g</v>
      </c>
      <c r="C932" s="10" t="str">
        <f aca="false">IFERROR(LEFT('Layout Mercado Libre'!E932,FIND(" &gt; ",'Layout Mercado Libre'!E932)-1),"")</f>
        <v>Belleza y Cuidado Personal</v>
      </c>
      <c r="D932" s="12" t="n">
        <v>43.24</v>
      </c>
      <c r="E932" s="13" t="n">
        <f aca="false">Parámetros!$B$5</f>
        <v>4</v>
      </c>
      <c r="F932" s="13" t="n">
        <f aca="false">D932+E932</f>
        <v>47.24</v>
      </c>
      <c r="G932" s="3" t="n">
        <f aca="false">IF(C932="",Parámetros!$B$9,IFERROR(VLOOKUP(C932,Parámetros!$A$20:$B$23,2,FALSE()),Parámetros!$B$9))</f>
        <v>0.14</v>
      </c>
      <c r="H932" s="14" t="n">
        <v>0.12</v>
      </c>
      <c r="I932" s="12" t="n">
        <v>75</v>
      </c>
      <c r="J932" s="13" t="n">
        <f aca="false">ROUNDUP((F932+Parámetros!$C$13)/(1-G932),0)</f>
        <v>84</v>
      </c>
      <c r="K932" s="13" t="n">
        <f aca="false">ROUNDUP((F932+Parámetros!$C$14)/(1-G932),0)</f>
        <v>90</v>
      </c>
      <c r="L932" s="13" t="n">
        <f aca="false">ROUNDUP((F932+Parámetros!$C$15)/(1-G932),0)</f>
        <v>98</v>
      </c>
      <c r="M932" s="13" t="n">
        <f aca="false">MAX(ROUNDUP((F932+I932)/(1-G932),0),Parámetros!$B$7)</f>
        <v>299</v>
      </c>
      <c r="N932" s="12" t="n">
        <v>141.47</v>
      </c>
      <c r="O932" s="12" t="n">
        <v>68.9</v>
      </c>
      <c r="P932" s="13" t="n">
        <f aca="false">Parámetros!$B$6</f>
        <v>1</v>
      </c>
      <c r="Q932" s="13" t="n">
        <f aca="false">IF(AND(ISNUMBER(O932),O932-P932&gt;=Parámetros!$B$7),M932,IF(J932&lt;Parámetros!$B$13,J932,IF(K932&lt;Parámetros!$B$14,K932,IF(L932&lt;Parámetros!$B$15,L932,M932))))</f>
        <v>84</v>
      </c>
      <c r="R932" s="13" t="n">
        <f aca="false">IF(AND(ISNUMBER(O932),O932-P932&gt;=Q932),O932-P932,Q932)</f>
        <v>84</v>
      </c>
      <c r="S932" s="3" t="n">
        <f aca="false">IF(ISNUMBER(O932),R932/O932-1,"")</f>
        <v>0.219158200290276</v>
      </c>
      <c r="T932" s="13" t="n">
        <f aca="false">VLOOKUP(R932,Parámetros!$A$13:$C$16,3,TRUE())</f>
        <v>25</v>
      </c>
      <c r="U932" s="13" t="n">
        <f aca="false">IF(R932&gt;=Parámetros!$B$7,I932,0)</f>
        <v>0</v>
      </c>
      <c r="V932" s="13" t="n">
        <f aca="false">R932*(1-G932)-T932-U932</f>
        <v>47.24</v>
      </c>
      <c r="W932" s="13" t="n">
        <f aca="false">V932-F932</f>
        <v>0</v>
      </c>
      <c r="X932" s="2" t="s">
        <v>13705</v>
      </c>
      <c r="Y932" s="2"/>
      <c r="Z932" s="13"/>
      <c r="AA932" s="2"/>
    </row>
    <row r="933" customFormat="false" ht="15" hidden="false" customHeight="false" outlineLevel="0" collapsed="false">
      <c r="A933" s="8" t="s">
        <v>11057</v>
      </c>
      <c r="B933" s="10" t="str">
        <f aca="false">'Layout Mercado Libre'!C933</f>
        <v>TENA Pants Nocturno Chico/Mediano 10 Calzones Adultos</v>
      </c>
      <c r="C933" s="10" t="str">
        <f aca="false">IFERROR(LEFT('Layout Mercado Libre'!E933,FIND(" &gt; ",'Layout Mercado Libre'!E933)-1),"")</f>
        <v>Salud y Equipamiento Médico</v>
      </c>
      <c r="D933" s="12" t="n">
        <v>146.0101</v>
      </c>
      <c r="E933" s="13" t="n">
        <f aca="false">Parámetros!$B$5</f>
        <v>4</v>
      </c>
      <c r="F933" s="13" t="n">
        <f aca="false">D933+E933</f>
        <v>150.0101</v>
      </c>
      <c r="G933" s="3" t="n">
        <f aca="false">IF(C933="",Parámetros!$B$9,IFERROR(VLOOKUP(C933,Parámetros!$A$20:$B$23,2,FALSE()),Parámetros!$B$9))</f>
        <v>0.14</v>
      </c>
      <c r="H933" s="14" t="n">
        <v>0.21</v>
      </c>
      <c r="I933" s="12" t="n">
        <v>75</v>
      </c>
      <c r="J933" s="13" t="n">
        <f aca="false">ROUNDUP((F933+Parámetros!$C$13)/(1-G933),0)</f>
        <v>204</v>
      </c>
      <c r="K933" s="13" t="n">
        <f aca="false">ROUNDUP((F933+Parámetros!$C$14)/(1-G933),0)</f>
        <v>210</v>
      </c>
      <c r="L933" s="13" t="n">
        <f aca="false">ROUNDUP((F933+Parámetros!$C$15)/(1-G933),0)</f>
        <v>218</v>
      </c>
      <c r="M933" s="13" t="n">
        <f aca="false">MAX(ROUNDUP((F933+I933)/(1-G933),0),Parámetros!$B$7)</f>
        <v>299</v>
      </c>
      <c r="N933" s="12" t="n">
        <v>269.9</v>
      </c>
      <c r="O933" s="12" t="n">
        <v>183</v>
      </c>
      <c r="P933" s="13" t="n">
        <f aca="false">Parámetros!$B$6</f>
        <v>1</v>
      </c>
      <c r="Q933" s="13" t="n">
        <f aca="false">IF(AND(ISNUMBER(O933),O933-P933&gt;=Parámetros!$B$7),M933,IF(J933&lt;Parámetros!$B$13,J933,IF(K933&lt;Parámetros!$B$14,K933,IF(L933&lt;Parámetros!$B$15,L933,M933))))</f>
        <v>218</v>
      </c>
      <c r="R933" s="13" t="n">
        <f aca="false">IF(AND(ISNUMBER(O933),O933-P933&gt;=Q933),O933-P933,Q933)</f>
        <v>218</v>
      </c>
      <c r="S933" s="3" t="n">
        <f aca="false">IF(ISNUMBER(O933),R933/O933-1,"")</f>
        <v>0.191256830601093</v>
      </c>
      <c r="T933" s="13" t="n">
        <f aca="false">VLOOKUP(R933,Parámetros!$A$13:$C$16,3,TRUE())</f>
        <v>37</v>
      </c>
      <c r="U933" s="13" t="n">
        <f aca="false">IF(R933&gt;=Parámetros!$B$7,I933,0)</f>
        <v>0</v>
      </c>
      <c r="V933" s="13" t="n">
        <f aca="false">R933*(1-G933)-T933-U933</f>
        <v>150.48</v>
      </c>
      <c r="W933" s="13" t="n">
        <f aca="false">V933-F933</f>
        <v>0.469899999999996</v>
      </c>
      <c r="X933" s="2" t="s">
        <v>13587</v>
      </c>
      <c r="Y933" s="2"/>
      <c r="Z933" s="13"/>
      <c r="AA933" s="2"/>
    </row>
    <row r="934" customFormat="false" ht="15" hidden="false" customHeight="false" outlineLevel="0" collapsed="false">
      <c r="A934" s="8" t="s">
        <v>11069</v>
      </c>
      <c r="B934" s="10" t="str">
        <f aca="false">'Layout Mercado Libre'!C934</f>
        <v>Fórmula Infantil Enfamil Premium Etapa 2 800 g 6 a 12 Meses</v>
      </c>
      <c r="C934" s="10" t="str">
        <f aca="false">IFERROR(LEFT('Layout Mercado Libre'!E934,FIND(" &gt; ",'Layout Mercado Libre'!E934)-1),"")</f>
        <v>Bebés</v>
      </c>
      <c r="D934" s="12" t="n">
        <v>415</v>
      </c>
      <c r="E934" s="13" t="n">
        <f aca="false">Parámetros!$B$5</f>
        <v>4</v>
      </c>
      <c r="F934" s="13" t="n">
        <f aca="false">D934+E934</f>
        <v>419</v>
      </c>
      <c r="G934" s="3" t="n">
        <f aca="false">IF(C934="",Parámetros!$B$9,IFERROR(VLOOKUP(C934,Parámetros!$A$20:$B$23,2,FALSE()),Parámetros!$B$9))</f>
        <v>0.15</v>
      </c>
      <c r="H934" s="14" t="n">
        <v>0.97</v>
      </c>
      <c r="I934" s="12" t="n">
        <v>90</v>
      </c>
      <c r="J934" s="13" t="n">
        <f aca="false">ROUNDUP((F934+Parámetros!$C$13)/(1-G934),0)</f>
        <v>523</v>
      </c>
      <c r="K934" s="13" t="n">
        <f aca="false">ROUNDUP((F934+Parámetros!$C$14)/(1-G934),0)</f>
        <v>529</v>
      </c>
      <c r="L934" s="13" t="n">
        <f aca="false">ROUNDUP((F934+Parámetros!$C$15)/(1-G934),0)</f>
        <v>537</v>
      </c>
      <c r="M934" s="13" t="n">
        <f aca="false">MAX(ROUNDUP((F934+I934)/(1-G934),0),Parámetros!$B$7)</f>
        <v>599</v>
      </c>
      <c r="N934" s="12" t="n">
        <v>551.28</v>
      </c>
      <c r="O934" s="12" t="n">
        <v>562.02</v>
      </c>
      <c r="P934" s="13" t="n">
        <f aca="false">Parámetros!$B$6</f>
        <v>1</v>
      </c>
      <c r="Q934" s="13" t="n">
        <f aca="false">IF(AND(ISNUMBER(O934),O934-P934&gt;=Parámetros!$B$7),M934,IF(J934&lt;Parámetros!$B$13,J934,IF(K934&lt;Parámetros!$B$14,K934,IF(L934&lt;Parámetros!$B$15,L934,M934))))</f>
        <v>599</v>
      </c>
      <c r="R934" s="13" t="n">
        <f aca="false">IF(AND(ISNUMBER(O934),O934-P934&gt;=Q934),O934-P934,Q934)</f>
        <v>599</v>
      </c>
      <c r="S934" s="3" t="n">
        <f aca="false">IF(ISNUMBER(O934),R934/O934-1,"")</f>
        <v>0.0657983701647629</v>
      </c>
      <c r="T934" s="13" t="n">
        <f aca="false">VLOOKUP(R934,Parámetros!$A$13:$C$16,3,TRUE())</f>
        <v>0</v>
      </c>
      <c r="U934" s="13" t="n">
        <f aca="false">IF(R934&gt;=Parámetros!$B$7,I934,0)</f>
        <v>90</v>
      </c>
      <c r="V934" s="13" t="n">
        <f aca="false">R934*(1-G934)-T934-U934</f>
        <v>419.15</v>
      </c>
      <c r="W934" s="13" t="n">
        <f aca="false">V934-F934</f>
        <v>0.149999999999977</v>
      </c>
      <c r="X934" s="2" t="s">
        <v>13498</v>
      </c>
      <c r="Y934" s="2"/>
      <c r="Z934" s="13"/>
      <c r="AA934" s="2"/>
    </row>
    <row r="935" customFormat="false" ht="15" hidden="false" customHeight="false" outlineLevel="0" collapsed="false">
      <c r="A935" s="8" t="s">
        <v>11079</v>
      </c>
      <c r="B935" s="10" t="str">
        <f aca="false">'Layout Mercado Libre'!C935</f>
        <v>Crema Facial Pond's Clarant B3 Piel Normal a Seca 50 g</v>
      </c>
      <c r="C935" s="10" t="str">
        <f aca="false">IFERROR(LEFT('Layout Mercado Libre'!E935,FIND(" &gt; ",'Layout Mercado Libre'!E935)-1),"")</f>
        <v>Belleza y Cuidado Personal</v>
      </c>
      <c r="D935" s="12" t="n">
        <v>37.02</v>
      </c>
      <c r="E935" s="13" t="n">
        <f aca="false">Parámetros!$B$5</f>
        <v>4</v>
      </c>
      <c r="F935" s="13" t="n">
        <f aca="false">D935+E935</f>
        <v>41.02</v>
      </c>
      <c r="G935" s="3" t="n">
        <f aca="false">IF(C935="",Parámetros!$B$9,IFERROR(VLOOKUP(C935,Parámetros!$A$20:$B$23,2,FALSE()),Parámetros!$B$9))</f>
        <v>0.14</v>
      </c>
      <c r="H935" s="14" t="n">
        <v>0.11</v>
      </c>
      <c r="I935" s="12" t="n">
        <v>75</v>
      </c>
      <c r="J935" s="13" t="n">
        <f aca="false">ROUNDUP((F935+Parámetros!$C$13)/(1-G935),0)</f>
        <v>77</v>
      </c>
      <c r="K935" s="13" t="n">
        <f aca="false">ROUNDUP((F935+Parámetros!$C$14)/(1-G935),0)</f>
        <v>83</v>
      </c>
      <c r="L935" s="13" t="n">
        <f aca="false">ROUNDUP((F935+Parámetros!$C$15)/(1-G935),0)</f>
        <v>91</v>
      </c>
      <c r="M935" s="13" t="n">
        <f aca="false">MAX(ROUNDUP((F935+I935)/(1-G935),0),Parámetros!$B$7)</f>
        <v>299</v>
      </c>
      <c r="N935" s="12" t="n">
        <v>119</v>
      </c>
      <c r="O935" s="12" t="n">
        <v>103</v>
      </c>
      <c r="P935" s="13" t="n">
        <f aca="false">Parámetros!$B$6</f>
        <v>1</v>
      </c>
      <c r="Q935" s="13" t="n">
        <f aca="false">IF(AND(ISNUMBER(O935),O935-P935&gt;=Parámetros!$B$7),M935,IF(J935&lt;Parámetros!$B$13,J935,IF(K935&lt;Parámetros!$B$14,K935,IF(L935&lt;Parámetros!$B$15,L935,M935))))</f>
        <v>77</v>
      </c>
      <c r="R935" s="13" t="n">
        <f aca="false">IF(AND(ISNUMBER(O935),O935-P935&gt;=Q935),O935-P935,Q935)</f>
        <v>102</v>
      </c>
      <c r="S935" s="3" t="n">
        <f aca="false">IF(ISNUMBER(O935),R935/O935-1,"")</f>
        <v>-0.00970873786407767</v>
      </c>
      <c r="T935" s="13" t="n">
        <f aca="false">VLOOKUP(R935,Parámetros!$A$13:$C$16,3,TRUE())</f>
        <v>30</v>
      </c>
      <c r="U935" s="13" t="n">
        <f aca="false">IF(R935&gt;=Parámetros!$B$7,I935,0)</f>
        <v>0</v>
      </c>
      <c r="V935" s="13" t="n">
        <f aca="false">R935*(1-G935)-T935-U935</f>
        <v>57.72</v>
      </c>
      <c r="W935" s="13" t="n">
        <f aca="false">V935-F935</f>
        <v>16.7</v>
      </c>
      <c r="X935" s="2" t="s">
        <v>13516</v>
      </c>
      <c r="Y935" s="2"/>
      <c r="Z935" s="13"/>
      <c r="AA935" s="2"/>
    </row>
    <row r="936" customFormat="false" ht="15" hidden="false" customHeight="false" outlineLevel="0" collapsed="false">
      <c r="A936" s="8" t="s">
        <v>11088</v>
      </c>
      <c r="B936" s="10" t="str">
        <f aca="false">'Layout Mercado Libre'!C936</f>
        <v>Tampones Kotex Unika Regular Sin Aplicador 12 Piezas</v>
      </c>
      <c r="C936" s="10" t="str">
        <f aca="false">IFERROR(LEFT('Layout Mercado Libre'!E936,FIND(" &gt; ",'Layout Mercado Libre'!E936)-1),"")</f>
        <v>Belleza y Cuidado Personal</v>
      </c>
      <c r="D936" s="12" t="n">
        <v>29.75</v>
      </c>
      <c r="E936" s="13" t="n">
        <f aca="false">Parámetros!$B$5</f>
        <v>4</v>
      </c>
      <c r="F936" s="13" t="n">
        <f aca="false">D936+E936</f>
        <v>33.75</v>
      </c>
      <c r="G936" s="3" t="n">
        <f aca="false">IF(C936="",Parámetros!$B$9,IFERROR(VLOOKUP(C936,Parámetros!$A$20:$B$23,2,FALSE()),Parámetros!$B$9))</f>
        <v>0.14</v>
      </c>
      <c r="H936" s="14" t="n">
        <v>0.22</v>
      </c>
      <c r="I936" s="12" t="n">
        <v>75</v>
      </c>
      <c r="J936" s="13" t="n">
        <f aca="false">ROUNDUP((F936+Parámetros!$C$13)/(1-G936),0)</f>
        <v>69</v>
      </c>
      <c r="K936" s="13" t="n">
        <f aca="false">ROUNDUP((F936+Parámetros!$C$14)/(1-G936),0)</f>
        <v>75</v>
      </c>
      <c r="L936" s="13" t="n">
        <f aca="false">ROUNDUP((F936+Parámetros!$C$15)/(1-G936),0)</f>
        <v>83</v>
      </c>
      <c r="M936" s="13" t="n">
        <f aca="false">MAX(ROUNDUP((F936+I936)/(1-G936),0),Parámetros!$B$7)</f>
        <v>299</v>
      </c>
      <c r="N936" s="12" t="n">
        <v>173.41</v>
      </c>
      <c r="O936" s="12" t="n">
        <v>75</v>
      </c>
      <c r="P936" s="13" t="n">
        <f aca="false">Parámetros!$B$6</f>
        <v>1</v>
      </c>
      <c r="Q936" s="13" t="n">
        <f aca="false">IF(AND(ISNUMBER(O936),O936-P936&gt;=Parámetros!$B$7),M936,IF(J936&lt;Parámetros!$B$13,J936,IF(K936&lt;Parámetros!$B$14,K936,IF(L936&lt;Parámetros!$B$15,L936,M936))))</f>
        <v>69</v>
      </c>
      <c r="R936" s="13" t="n">
        <f aca="false">IF(AND(ISNUMBER(O936),O936-P936&gt;=Q936),O936-P936,Q936)</f>
        <v>74</v>
      </c>
      <c r="S936" s="3" t="n">
        <f aca="false">IF(ISNUMBER(O936),R936/O936-1,"")</f>
        <v>-0.0133333333333333</v>
      </c>
      <c r="T936" s="13" t="n">
        <f aca="false">VLOOKUP(R936,Parámetros!$A$13:$C$16,3,TRUE())</f>
        <v>25</v>
      </c>
      <c r="U936" s="13" t="n">
        <f aca="false">IF(R936&gt;=Parámetros!$B$7,I936,0)</f>
        <v>0</v>
      </c>
      <c r="V936" s="13" t="n">
        <f aca="false">R936*(1-G936)-T936-U936</f>
        <v>38.64</v>
      </c>
      <c r="W936" s="13" t="n">
        <f aca="false">V936-F936</f>
        <v>4.89</v>
      </c>
      <c r="X936" s="2" t="s">
        <v>13726</v>
      </c>
      <c r="Y936" s="2"/>
      <c r="Z936" s="13"/>
      <c r="AA936" s="2"/>
    </row>
    <row r="937" customFormat="false" ht="15" hidden="false" customHeight="false" outlineLevel="0" collapsed="false">
      <c r="A937" s="8" t="s">
        <v>11098</v>
      </c>
      <c r="B937" s="10" t="str">
        <f aca="false">'Layout Mercado Libre'!C937</f>
        <v>Solución Cloruro de Sodio 0.9% Pisa 100 ml</v>
      </c>
      <c r="C937" s="10" t="str">
        <f aca="false">IFERROR(LEFT('Layout Mercado Libre'!E937,FIND(" &gt; ",'Layout Mercado Libre'!E937)-1),"")</f>
        <v>Salud y Equipamiento Médico</v>
      </c>
      <c r="D937" s="12" t="n">
        <v>22.9</v>
      </c>
      <c r="E937" s="13" t="n">
        <f aca="false">Parámetros!$B$5</f>
        <v>4</v>
      </c>
      <c r="F937" s="13" t="n">
        <f aca="false">D937+E937</f>
        <v>26.9</v>
      </c>
      <c r="G937" s="3" t="n">
        <f aca="false">IF(C937="",Parámetros!$B$9,IFERROR(VLOOKUP(C937,Parámetros!$A$20:$B$23,2,FALSE()),Parámetros!$B$9))</f>
        <v>0.14</v>
      </c>
      <c r="H937" s="14" t="n">
        <v>0.17</v>
      </c>
      <c r="I937" s="12" t="n">
        <v>75</v>
      </c>
      <c r="J937" s="13" t="n">
        <f aca="false">ROUNDUP((F937+Parámetros!$C$13)/(1-G937),0)</f>
        <v>61</v>
      </c>
      <c r="K937" s="13" t="n">
        <f aca="false">ROUNDUP((F937+Parámetros!$C$14)/(1-G937),0)</f>
        <v>67</v>
      </c>
      <c r="L937" s="13" t="n">
        <f aca="false">ROUNDUP((F937+Parámetros!$C$15)/(1-G937),0)</f>
        <v>75</v>
      </c>
      <c r="M937" s="13" t="n">
        <f aca="false">MAX(ROUNDUP((F937+I937)/(1-G937),0),Parámetros!$B$7)</f>
        <v>299</v>
      </c>
      <c r="N937" s="12" t="n">
        <v>96.15</v>
      </c>
      <c r="O937" s="12" t="n">
        <v>60</v>
      </c>
      <c r="P937" s="13" t="n">
        <f aca="false">Parámetros!$B$6</f>
        <v>1</v>
      </c>
      <c r="Q937" s="13" t="n">
        <f aca="false">IF(AND(ISNUMBER(O937),O937-P937&gt;=Parámetros!$B$7),M937,IF(J937&lt;Parámetros!$B$13,J937,IF(K937&lt;Parámetros!$B$14,K937,IF(L937&lt;Parámetros!$B$15,L937,M937))))</f>
        <v>61</v>
      </c>
      <c r="R937" s="13" t="n">
        <f aca="false">IF(AND(ISNUMBER(O937),O937-P937&gt;=Q937),O937-P937,Q937)</f>
        <v>61</v>
      </c>
      <c r="S937" s="3" t="n">
        <f aca="false">IF(ISNUMBER(O937),R937/O937-1,"")</f>
        <v>0.0166666666666666</v>
      </c>
      <c r="T937" s="13" t="n">
        <f aca="false">VLOOKUP(R937,Parámetros!$A$13:$C$16,3,TRUE())</f>
        <v>25</v>
      </c>
      <c r="U937" s="13" t="n">
        <f aca="false">IF(R937&gt;=Parámetros!$B$7,I937,0)</f>
        <v>0</v>
      </c>
      <c r="V937" s="13" t="n">
        <f aca="false">R937*(1-G937)-T937-U937</f>
        <v>27.46</v>
      </c>
      <c r="W937" s="13" t="n">
        <f aca="false">V937-F937</f>
        <v>0.560000000000002</v>
      </c>
      <c r="X937" s="2" t="s">
        <v>13608</v>
      </c>
      <c r="Y937" s="2"/>
      <c r="Z937" s="13"/>
      <c r="AA937" s="2"/>
    </row>
    <row r="938" customFormat="false" ht="15" hidden="false" customHeight="false" outlineLevel="0" collapsed="false">
      <c r="A938" s="8" t="s">
        <v>11109</v>
      </c>
      <c r="B938" s="10" t="str">
        <f aca="false">'Layout Mercado Libre'!C938</f>
        <v>Combigan D Brimonidina Timolol 0.2%/0.5% Solución 5 ml</v>
      </c>
      <c r="C938" s="10" t="str">
        <f aca="false">IFERROR(LEFT('Layout Mercado Libre'!E938,FIND(" &gt; ",'Layout Mercado Libre'!E938)-1),"")</f>
        <v>Salud y Equipamiento Médico</v>
      </c>
      <c r="D938" s="12" t="n">
        <v>842.55</v>
      </c>
      <c r="E938" s="13" t="n">
        <f aca="false">Parámetros!$B$5</f>
        <v>4</v>
      </c>
      <c r="F938" s="13" t="n">
        <f aca="false">D938+E938</f>
        <v>846.55</v>
      </c>
      <c r="G938" s="3" t="n">
        <f aca="false">IF(C938="",Parámetros!$B$9,IFERROR(VLOOKUP(C938,Parámetros!$A$20:$B$23,2,FALSE()),Parámetros!$B$9))</f>
        <v>0.14</v>
      </c>
      <c r="H938" s="14" t="n">
        <v>0.06</v>
      </c>
      <c r="I938" s="12" t="n">
        <v>75</v>
      </c>
      <c r="J938" s="13" t="n">
        <f aca="false">ROUNDUP((F938+Parámetros!$C$13)/(1-G938),0)</f>
        <v>1014</v>
      </c>
      <c r="K938" s="13" t="n">
        <f aca="false">ROUNDUP((F938+Parámetros!$C$14)/(1-G938),0)</f>
        <v>1020</v>
      </c>
      <c r="L938" s="13" t="n">
        <f aca="false">ROUNDUP((F938+Parámetros!$C$15)/(1-G938),0)</f>
        <v>1028</v>
      </c>
      <c r="M938" s="13" t="n">
        <f aca="false">MAX(ROUNDUP((F938+I938)/(1-G938),0),Parámetros!$B$7)</f>
        <v>1072</v>
      </c>
      <c r="N938" s="12" t="n">
        <v>1626.87</v>
      </c>
      <c r="O938" s="12" t="n">
        <v>1499</v>
      </c>
      <c r="P938" s="13" t="n">
        <f aca="false">Parámetros!$B$6</f>
        <v>1</v>
      </c>
      <c r="Q938" s="13" t="n">
        <f aca="false">IF(AND(ISNUMBER(O938),O938-P938&gt;=Parámetros!$B$7),M938,IF(J938&lt;Parámetros!$B$13,J938,IF(K938&lt;Parámetros!$B$14,K938,IF(L938&lt;Parámetros!$B$15,L938,M938))))</f>
        <v>1072</v>
      </c>
      <c r="R938" s="13" t="n">
        <f aca="false">IF(AND(ISNUMBER(O938),O938-P938&gt;=Q938),O938-P938,Q938)</f>
        <v>1498</v>
      </c>
      <c r="S938" s="3" t="n">
        <f aca="false">IF(ISNUMBER(O938),R938/O938-1,"")</f>
        <v>-0.000667111407605114</v>
      </c>
      <c r="T938" s="13" t="n">
        <f aca="false">VLOOKUP(R938,Parámetros!$A$13:$C$16,3,TRUE())</f>
        <v>0</v>
      </c>
      <c r="U938" s="13" t="n">
        <f aca="false">IF(R938&gt;=Parámetros!$B$7,I938,0)</f>
        <v>75</v>
      </c>
      <c r="V938" s="13" t="n">
        <f aca="false">R938*(1-G938)-T938-U938</f>
        <v>1213.28</v>
      </c>
      <c r="W938" s="13" t="n">
        <f aca="false">V938-F938</f>
        <v>366.73</v>
      </c>
      <c r="X938" s="2" t="s">
        <v>13542</v>
      </c>
      <c r="Y938" s="2"/>
      <c r="Z938" s="13"/>
      <c r="AA938" s="2"/>
    </row>
    <row r="939" customFormat="false" ht="15" hidden="false" customHeight="false" outlineLevel="0" collapsed="false">
      <c r="A939" s="8" t="s">
        <v>11120</v>
      </c>
      <c r="B939" s="10" t="str">
        <f aca="false">'Layout Mercado Libre'!C939</f>
        <v>Controlip 160 mg 30 Cápsulas Fenofibrato</v>
      </c>
      <c r="C939" s="10" t="str">
        <f aca="false">IFERROR(LEFT('Layout Mercado Libre'!E939,FIND(" &gt; ",'Layout Mercado Libre'!E939)-1),"")</f>
        <v>Salud y Equipamiento Médico</v>
      </c>
      <c r="D939" s="12" t="n">
        <v>621.5</v>
      </c>
      <c r="E939" s="13" t="n">
        <f aca="false">Parámetros!$B$5</f>
        <v>4</v>
      </c>
      <c r="F939" s="13" t="n">
        <f aca="false">D939+E939</f>
        <v>625.5</v>
      </c>
      <c r="G939" s="3" t="n">
        <f aca="false">IF(C939="",Parámetros!$B$9,IFERROR(VLOOKUP(C939,Parámetros!$A$20:$B$23,2,FALSE()),Parámetros!$B$9))</f>
        <v>0.14</v>
      </c>
      <c r="H939" s="14" t="n">
        <v>0.19</v>
      </c>
      <c r="I939" s="12" t="n">
        <v>75</v>
      </c>
      <c r="J939" s="13" t="n">
        <f aca="false">ROUNDUP((F939+Parámetros!$C$13)/(1-G939),0)</f>
        <v>757</v>
      </c>
      <c r="K939" s="13" t="n">
        <f aca="false">ROUNDUP((F939+Parámetros!$C$14)/(1-G939),0)</f>
        <v>763</v>
      </c>
      <c r="L939" s="13" t="n">
        <f aca="false">ROUNDUP((F939+Parámetros!$C$15)/(1-G939),0)</f>
        <v>771</v>
      </c>
      <c r="M939" s="13" t="n">
        <f aca="false">MAX(ROUNDUP((F939+I939)/(1-G939),0),Parámetros!$B$7)</f>
        <v>815</v>
      </c>
      <c r="N939" s="12" t="n">
        <v>1568.59</v>
      </c>
      <c r="O939" s="12" t="n">
        <v>1844.22</v>
      </c>
      <c r="P939" s="13" t="n">
        <f aca="false">Parámetros!$B$6</f>
        <v>1</v>
      </c>
      <c r="Q939" s="13" t="n">
        <f aca="false">IF(AND(ISNUMBER(O939),O939-P939&gt;=Parámetros!$B$7),M939,IF(J939&lt;Parámetros!$B$13,J939,IF(K939&lt;Parámetros!$B$14,K939,IF(L939&lt;Parámetros!$B$15,L939,M939))))</f>
        <v>815</v>
      </c>
      <c r="R939" s="13" t="n">
        <f aca="false">IF(AND(ISNUMBER(O939),O939-P939&gt;=Q939),O939-P939,Q939)</f>
        <v>1843.22</v>
      </c>
      <c r="S939" s="3" t="n">
        <f aca="false">IF(ISNUMBER(O939),R939/O939-1,"")</f>
        <v>-0.000542234657470386</v>
      </c>
      <c r="T939" s="13" t="n">
        <f aca="false">VLOOKUP(R939,Parámetros!$A$13:$C$16,3,TRUE())</f>
        <v>0</v>
      </c>
      <c r="U939" s="13" t="n">
        <f aca="false">IF(R939&gt;=Parámetros!$B$7,I939,0)</f>
        <v>75</v>
      </c>
      <c r="V939" s="13" t="n">
        <f aca="false">R939*(1-G939)-T939-U939</f>
        <v>1510.1692</v>
      </c>
      <c r="W939" s="13" t="n">
        <f aca="false">V939-F939</f>
        <v>884.6692</v>
      </c>
      <c r="X939" s="2" t="s">
        <v>13514</v>
      </c>
      <c r="Y939" s="2"/>
      <c r="Z939" s="13"/>
      <c r="AA939" s="2"/>
    </row>
    <row r="940" customFormat="false" ht="15" hidden="false" customHeight="false" outlineLevel="0" collapsed="false">
      <c r="A940" s="8" t="s">
        <v>11133</v>
      </c>
      <c r="B940" s="10" t="str">
        <f aca="false">'Layout Mercado Libre'!C940</f>
        <v>Loción Limpiadora Pond's Clarant B3 Desmaquillante 200 ml</v>
      </c>
      <c r="C940" s="10" t="str">
        <f aca="false">IFERROR(LEFT('Layout Mercado Libre'!E940,FIND(" &gt; ",'Layout Mercado Libre'!E940)-1),"")</f>
        <v>Belleza y Cuidado Personal</v>
      </c>
      <c r="D940" s="12" t="n">
        <v>76.5455</v>
      </c>
      <c r="E940" s="13" t="n">
        <f aca="false">Parámetros!$B$5</f>
        <v>4</v>
      </c>
      <c r="F940" s="13" t="n">
        <f aca="false">D940+E940</f>
        <v>80.5455</v>
      </c>
      <c r="G940" s="3" t="n">
        <f aca="false">IF(C940="",Parámetros!$B$9,IFERROR(VLOOKUP(C940,Parámetros!$A$20:$B$23,2,FALSE()),Parámetros!$B$9))</f>
        <v>0.14</v>
      </c>
      <c r="H940" s="14" t="n">
        <v>0.29</v>
      </c>
      <c r="I940" s="12" t="n">
        <v>75</v>
      </c>
      <c r="J940" s="13" t="n">
        <f aca="false">ROUNDUP((F940+Parámetros!$C$13)/(1-G940),0)</f>
        <v>123</v>
      </c>
      <c r="K940" s="13" t="n">
        <f aca="false">ROUNDUP((F940+Parámetros!$C$14)/(1-G940),0)</f>
        <v>129</v>
      </c>
      <c r="L940" s="13" t="n">
        <f aca="false">ROUNDUP((F940+Parámetros!$C$15)/(1-G940),0)</f>
        <v>137</v>
      </c>
      <c r="M940" s="13" t="n">
        <f aca="false">MAX(ROUNDUP((F940+I940)/(1-G940),0),Parámetros!$B$7)</f>
        <v>299</v>
      </c>
      <c r="N940" s="12" t="n">
        <v>269.37</v>
      </c>
      <c r="O940" s="12" t="n">
        <v>86.93</v>
      </c>
      <c r="P940" s="13" t="n">
        <f aca="false">Parámetros!$B$6</f>
        <v>1</v>
      </c>
      <c r="Q940" s="13" t="n">
        <f aca="false">IF(AND(ISNUMBER(O940),O940-P940&gt;=Parámetros!$B$7),M940,IF(J940&lt;Parámetros!$B$13,J940,IF(K940&lt;Parámetros!$B$14,K940,IF(L940&lt;Parámetros!$B$15,L940,M940))))</f>
        <v>129</v>
      </c>
      <c r="R940" s="13" t="n">
        <f aca="false">IF(AND(ISNUMBER(O940),O940-P940&gt;=Q940),O940-P940,Q940)</f>
        <v>129</v>
      </c>
      <c r="S940" s="3" t="n">
        <f aca="false">IF(ISNUMBER(O940),R940/O940-1,"")</f>
        <v>0.483952605544691</v>
      </c>
      <c r="T940" s="13" t="n">
        <f aca="false">VLOOKUP(R940,Parámetros!$A$13:$C$16,3,TRUE())</f>
        <v>30</v>
      </c>
      <c r="U940" s="13" t="n">
        <f aca="false">IF(R940&gt;=Parámetros!$B$7,I940,0)</f>
        <v>0</v>
      </c>
      <c r="V940" s="13" t="n">
        <f aca="false">R940*(1-G940)-T940-U940</f>
        <v>80.94</v>
      </c>
      <c r="W940" s="13" t="n">
        <f aca="false">V940-F940</f>
        <v>0.394499999999994</v>
      </c>
      <c r="X940" s="2" t="s">
        <v>13632</v>
      </c>
      <c r="Y940" s="2"/>
      <c r="Z940" s="13"/>
      <c r="AA940" s="2"/>
    </row>
    <row r="941" customFormat="false" ht="15" hidden="false" customHeight="false" outlineLevel="0" collapsed="false">
      <c r="A941" s="8" t="s">
        <v>11142</v>
      </c>
      <c r="B941" s="10" t="str">
        <f aca="false">'Layout Mercado Libre'!C941</f>
        <v>Tylenol Paracetamol 500 mg 10 Tabletas</v>
      </c>
      <c r="C941" s="10" t="str">
        <f aca="false">IFERROR(LEFT('Layout Mercado Libre'!E941,FIND(" &gt; ",'Layout Mercado Libre'!E941)-1),"")</f>
        <v>Salud y Equipamiento Médico</v>
      </c>
      <c r="D941" s="12" t="n">
        <v>48.38</v>
      </c>
      <c r="E941" s="13" t="n">
        <f aca="false">Parámetros!$B$5</f>
        <v>4</v>
      </c>
      <c r="F941" s="13" t="n">
        <f aca="false">D941+E941</f>
        <v>52.38</v>
      </c>
      <c r="G941" s="3" t="n">
        <f aca="false">IF(C941="",Parámetros!$B$9,IFERROR(VLOOKUP(C941,Parámetros!$A$20:$B$23,2,FALSE()),Parámetros!$B$9))</f>
        <v>0.14</v>
      </c>
      <c r="H941" s="14" t="n">
        <v>0.14</v>
      </c>
      <c r="I941" s="12" t="n">
        <v>75</v>
      </c>
      <c r="J941" s="13" t="n">
        <f aca="false">ROUNDUP((F941+Parámetros!$C$13)/(1-G941),0)</f>
        <v>90</v>
      </c>
      <c r="K941" s="13" t="n">
        <f aca="false">ROUNDUP((F941+Parámetros!$C$14)/(1-G941),0)</f>
        <v>96</v>
      </c>
      <c r="L941" s="13" t="n">
        <f aca="false">ROUNDUP((F941+Parámetros!$C$15)/(1-G941),0)</f>
        <v>104</v>
      </c>
      <c r="M941" s="13" t="n">
        <f aca="false">MAX(ROUNDUP((F941+I941)/(1-G941),0),Parámetros!$B$7)</f>
        <v>299</v>
      </c>
      <c r="N941" s="12"/>
      <c r="O941" s="12"/>
      <c r="P941" s="13" t="n">
        <f aca="false">Parámetros!$B$6</f>
        <v>1</v>
      </c>
      <c r="Q941" s="13" t="n">
        <f aca="false">IF(AND(ISNUMBER(O941),O941-P941&gt;=Parámetros!$B$7),M941,IF(J941&lt;Parámetros!$B$13,J941,IF(K941&lt;Parámetros!$B$14,K941,IF(L941&lt;Parámetros!$B$15,L941,M941))))</f>
        <v>90</v>
      </c>
      <c r="R941" s="13" t="n">
        <f aca="false">IF(AND(ISNUMBER(O941),O941-P941&gt;=Q941),O941-P941,Q941)</f>
        <v>90</v>
      </c>
      <c r="S941" s="3" t="str">
        <f aca="false">IF(ISNUMBER(O941),R941/O941-1,"")</f>
        <v/>
      </c>
      <c r="T941" s="13" t="n">
        <f aca="false">VLOOKUP(R941,Parámetros!$A$13:$C$16,3,TRUE())</f>
        <v>25</v>
      </c>
      <c r="U941" s="13" t="n">
        <f aca="false">IF(R941&gt;=Parámetros!$B$7,I941,0)</f>
        <v>0</v>
      </c>
      <c r="V941" s="13" t="n">
        <f aca="false">R941*(1-G941)-T941-U941</f>
        <v>52.4</v>
      </c>
      <c r="W941" s="13" t="n">
        <f aca="false">V941-F941</f>
        <v>0.0200000000000031</v>
      </c>
      <c r="X941" s="2" t="s">
        <v>13533</v>
      </c>
      <c r="Y941" s="2"/>
      <c r="Z941" s="13"/>
      <c r="AA941" s="2"/>
    </row>
    <row r="942" customFormat="false" ht="15" hidden="false" customHeight="false" outlineLevel="0" collapsed="false">
      <c r="A942" s="8" t="s">
        <v>11152</v>
      </c>
      <c r="B942" s="10" t="str">
        <f aca="false">'Layout Mercado Libre'!C942</f>
        <v>Silka Medic Gel Antimicótico Terbinafina 1% 15 g</v>
      </c>
      <c r="C942" s="10" t="str">
        <f aca="false">IFERROR(LEFT('Layout Mercado Libre'!E942,FIND(" &gt; ",'Layout Mercado Libre'!E942)-1),"")</f>
        <v>Salud y Equipamiento Médico</v>
      </c>
      <c r="D942" s="12" t="n">
        <v>72.29</v>
      </c>
      <c r="E942" s="13" t="n">
        <f aca="false">Parámetros!$B$5</f>
        <v>4</v>
      </c>
      <c r="F942" s="13" t="n">
        <f aca="false">D942+E942</f>
        <v>76.29</v>
      </c>
      <c r="G942" s="3" t="n">
        <f aca="false">IF(C942="",Parámetros!$B$9,IFERROR(VLOOKUP(C942,Parámetros!$A$20:$B$23,2,FALSE()),Parámetros!$B$9))</f>
        <v>0.14</v>
      </c>
      <c r="H942" s="14" t="n">
        <v>0.07</v>
      </c>
      <c r="I942" s="12" t="n">
        <v>75</v>
      </c>
      <c r="J942" s="13" t="n">
        <f aca="false">ROUNDUP((F942+Parámetros!$C$13)/(1-G942),0)</f>
        <v>118</v>
      </c>
      <c r="K942" s="13" t="n">
        <f aca="false">ROUNDUP((F942+Parámetros!$C$14)/(1-G942),0)</f>
        <v>124</v>
      </c>
      <c r="L942" s="13" t="n">
        <f aca="false">ROUNDUP((F942+Parámetros!$C$15)/(1-G942),0)</f>
        <v>132</v>
      </c>
      <c r="M942" s="13" t="n">
        <f aca="false">MAX(ROUNDUP((F942+I942)/(1-G942),0),Parámetros!$B$7)</f>
        <v>299</v>
      </c>
      <c r="N942" s="12" t="n">
        <v>180.04</v>
      </c>
      <c r="O942" s="12" t="n">
        <v>232.81</v>
      </c>
      <c r="P942" s="13" t="n">
        <f aca="false">Parámetros!$B$6</f>
        <v>1</v>
      </c>
      <c r="Q942" s="13" t="n">
        <f aca="false">IF(AND(ISNUMBER(O942),O942-P942&gt;=Parámetros!$B$7),M942,IF(J942&lt;Parámetros!$B$13,J942,IF(K942&lt;Parámetros!$B$14,K942,IF(L942&lt;Parámetros!$B$15,L942,M942))))</f>
        <v>124</v>
      </c>
      <c r="R942" s="13" t="n">
        <f aca="false">IF(AND(ISNUMBER(O942),O942-P942&gt;=Q942),O942-P942,Q942)</f>
        <v>231.81</v>
      </c>
      <c r="S942" s="3" t="n">
        <f aca="false">IF(ISNUMBER(O942),R942/O942-1,"")</f>
        <v>-0.00429534813796662</v>
      </c>
      <c r="T942" s="13" t="n">
        <f aca="false">VLOOKUP(R942,Parámetros!$A$13:$C$16,3,TRUE())</f>
        <v>37</v>
      </c>
      <c r="U942" s="13" t="n">
        <f aca="false">IF(R942&gt;=Parámetros!$B$7,I942,0)</f>
        <v>0</v>
      </c>
      <c r="V942" s="13" t="n">
        <f aca="false">R942*(1-G942)-T942-U942</f>
        <v>162.3566</v>
      </c>
      <c r="W942" s="13" t="n">
        <f aca="false">V942-F942</f>
        <v>86.0666</v>
      </c>
      <c r="X942" s="2" t="s">
        <v>13654</v>
      </c>
      <c r="Y942" s="2"/>
      <c r="Z942" s="13"/>
      <c r="AA942" s="2"/>
    </row>
    <row r="943" customFormat="false" ht="15" hidden="false" customHeight="false" outlineLevel="0" collapsed="false">
      <c r="A943" s="8" t="s">
        <v>11165</v>
      </c>
      <c r="B943" s="10" t="str">
        <f aca="false">'Layout Mercado Libre'!C943</f>
        <v>Brulin Dexametasona 8 mg/2 ml Inyectable 3 Ampolletas</v>
      </c>
      <c r="C943" s="10" t="str">
        <f aca="false">IFERROR(LEFT('Layout Mercado Libre'!E943,FIND(" &gt; ",'Layout Mercado Libre'!E943)-1),"")</f>
        <v>Salud y Equipamiento Médico</v>
      </c>
      <c r="D943" s="12" t="n">
        <v>23.4</v>
      </c>
      <c r="E943" s="13" t="n">
        <f aca="false">Parámetros!$B$5</f>
        <v>4</v>
      </c>
      <c r="F943" s="13" t="n">
        <f aca="false">D943+E943</f>
        <v>27.4</v>
      </c>
      <c r="G943" s="3" t="n">
        <f aca="false">IF(C943="",Parámetros!$B$9,IFERROR(VLOOKUP(C943,Parámetros!$A$20:$B$23,2,FALSE()),Parámetros!$B$9))</f>
        <v>0.14</v>
      </c>
      <c r="H943" s="14" t="n">
        <v>0.06</v>
      </c>
      <c r="I943" s="12" t="n">
        <v>75</v>
      </c>
      <c r="J943" s="13" t="n">
        <f aca="false">ROUNDUP((F943+Parámetros!$C$13)/(1-G943),0)</f>
        <v>61</v>
      </c>
      <c r="K943" s="13" t="n">
        <f aca="false">ROUNDUP((F943+Parámetros!$C$14)/(1-G943),0)</f>
        <v>67</v>
      </c>
      <c r="L943" s="13" t="n">
        <f aca="false">ROUNDUP((F943+Parámetros!$C$15)/(1-G943),0)</f>
        <v>75</v>
      </c>
      <c r="M943" s="13" t="n">
        <f aca="false">MAX(ROUNDUP((F943+I943)/(1-G943),0),Parámetros!$B$7)</f>
        <v>299</v>
      </c>
      <c r="N943" s="12" t="n">
        <v>132.48</v>
      </c>
      <c r="O943" s="12" t="n">
        <v>110</v>
      </c>
      <c r="P943" s="13" t="n">
        <f aca="false">Parámetros!$B$6</f>
        <v>1</v>
      </c>
      <c r="Q943" s="13" t="n">
        <f aca="false">IF(AND(ISNUMBER(O943),O943-P943&gt;=Parámetros!$B$7),M943,IF(J943&lt;Parámetros!$B$13,J943,IF(K943&lt;Parámetros!$B$14,K943,IF(L943&lt;Parámetros!$B$15,L943,M943))))</f>
        <v>61</v>
      </c>
      <c r="R943" s="13" t="n">
        <f aca="false">IF(AND(ISNUMBER(O943),O943-P943&gt;=Q943),O943-P943,Q943)</f>
        <v>109</v>
      </c>
      <c r="S943" s="3" t="n">
        <f aca="false">IF(ISNUMBER(O943),R943/O943-1,"")</f>
        <v>-0.00909090909090904</v>
      </c>
      <c r="T943" s="13" t="n">
        <f aca="false">VLOOKUP(R943,Parámetros!$A$13:$C$16,3,TRUE())</f>
        <v>30</v>
      </c>
      <c r="U943" s="13" t="n">
        <f aca="false">IF(R943&gt;=Parámetros!$B$7,I943,0)</f>
        <v>0</v>
      </c>
      <c r="V943" s="13" t="n">
        <f aca="false">R943*(1-G943)-T943-U943</f>
        <v>63.74</v>
      </c>
      <c r="W943" s="13" t="n">
        <f aca="false">V943-F943</f>
        <v>36.34</v>
      </c>
      <c r="X943" s="2" t="s">
        <v>13788</v>
      </c>
      <c r="Y943" s="2"/>
      <c r="Z943" s="13"/>
      <c r="AA943" s="2"/>
    </row>
    <row r="944" customFormat="false" ht="15" hidden="false" customHeight="false" outlineLevel="0" collapsed="false">
      <c r="A944" s="8" t="s">
        <v>11178</v>
      </c>
      <c r="B944" s="10" t="str">
        <f aca="false">'Layout Mercado Libre'!C944</f>
        <v>Metamucil Fibra en Polvo Sabor Natural 504 g 72 Dosis</v>
      </c>
      <c r="C944" s="10" t="str">
        <f aca="false">IFERROR(LEFT('Layout Mercado Libre'!E944,FIND(" &gt; ",'Layout Mercado Libre'!E944)-1),"")</f>
        <v>Salud y Equipamiento Médico</v>
      </c>
      <c r="D944" s="12" t="n">
        <v>540.51</v>
      </c>
      <c r="E944" s="13" t="n">
        <f aca="false">Parámetros!$B$5</f>
        <v>4</v>
      </c>
      <c r="F944" s="13" t="n">
        <f aca="false">D944+E944</f>
        <v>544.51</v>
      </c>
      <c r="G944" s="3" t="n">
        <f aca="false">IF(C944="",Parámetros!$B$9,IFERROR(VLOOKUP(C944,Parámetros!$A$20:$B$23,2,FALSE()),Parámetros!$B$9))</f>
        <v>0.14</v>
      </c>
      <c r="H944" s="14" t="n">
        <v>0.63</v>
      </c>
      <c r="I944" s="12" t="n">
        <v>90</v>
      </c>
      <c r="J944" s="13" t="n">
        <f aca="false">ROUNDUP((F944+Parámetros!$C$13)/(1-G944),0)</f>
        <v>663</v>
      </c>
      <c r="K944" s="13" t="n">
        <f aca="false">ROUNDUP((F944+Parámetros!$C$14)/(1-G944),0)</f>
        <v>669</v>
      </c>
      <c r="L944" s="13" t="n">
        <f aca="false">ROUNDUP((F944+Parámetros!$C$15)/(1-G944),0)</f>
        <v>677</v>
      </c>
      <c r="M944" s="13" t="n">
        <f aca="false">MAX(ROUNDUP((F944+I944)/(1-G944),0),Parámetros!$B$7)</f>
        <v>738</v>
      </c>
      <c r="N944" s="12" t="n">
        <v>1005.38</v>
      </c>
      <c r="O944" s="12" t="n">
        <v>862.29</v>
      </c>
      <c r="P944" s="13" t="n">
        <f aca="false">Parámetros!$B$6</f>
        <v>1</v>
      </c>
      <c r="Q944" s="13" t="n">
        <f aca="false">IF(AND(ISNUMBER(O944),O944-P944&gt;=Parámetros!$B$7),M944,IF(J944&lt;Parámetros!$B$13,J944,IF(K944&lt;Parámetros!$B$14,K944,IF(L944&lt;Parámetros!$B$15,L944,M944))))</f>
        <v>738</v>
      </c>
      <c r="R944" s="13" t="n">
        <f aca="false">IF(AND(ISNUMBER(O944),O944-P944&gt;=Q944),O944-P944,Q944)</f>
        <v>861.29</v>
      </c>
      <c r="S944" s="3" t="n">
        <f aca="false">IF(ISNUMBER(O944),R944/O944-1,"")</f>
        <v>-0.00115970265223997</v>
      </c>
      <c r="T944" s="13" t="n">
        <f aca="false">VLOOKUP(R944,Parámetros!$A$13:$C$16,3,TRUE())</f>
        <v>0</v>
      </c>
      <c r="U944" s="13" t="n">
        <f aca="false">IF(R944&gt;=Parámetros!$B$7,I944,0)</f>
        <v>90</v>
      </c>
      <c r="V944" s="13" t="n">
        <f aca="false">R944*(1-G944)-T944-U944</f>
        <v>650.7094</v>
      </c>
      <c r="W944" s="13" t="n">
        <f aca="false">V944-F944</f>
        <v>106.1994</v>
      </c>
      <c r="X944" s="2" t="s">
        <v>13789</v>
      </c>
      <c r="Y944" s="2"/>
      <c r="Z944" s="13"/>
      <c r="AA944" s="2"/>
    </row>
    <row r="945" customFormat="false" ht="15" hidden="false" customHeight="false" outlineLevel="0" collapsed="false">
      <c r="A945" s="8" t="s">
        <v>11188</v>
      </c>
      <c r="B945" s="10" t="str">
        <f aca="false">'Layout Mercado Libre'!C945</f>
        <v>Ectaprim F Antibiótico 160/800 mg 14 Tabletas</v>
      </c>
      <c r="C945" s="10" t="str">
        <f aca="false">IFERROR(LEFT('Layout Mercado Libre'!E945,FIND(" &gt; ",'Layout Mercado Libre'!E945)-1),"")</f>
        <v>Salud y Equipamiento Médico</v>
      </c>
      <c r="D945" s="12" t="n">
        <v>201.43</v>
      </c>
      <c r="E945" s="13" t="n">
        <f aca="false">Parámetros!$B$5</f>
        <v>4</v>
      </c>
      <c r="F945" s="13" t="n">
        <f aca="false">D945+E945</f>
        <v>205.43</v>
      </c>
      <c r="G945" s="3" t="n">
        <f aca="false">IF(C945="",Parámetros!$B$9,IFERROR(VLOOKUP(C945,Parámetros!$A$20:$B$23,2,FALSE()),Parámetros!$B$9))</f>
        <v>0.14</v>
      </c>
      <c r="H945" s="14" t="n">
        <v>0.15</v>
      </c>
      <c r="I945" s="12" t="n">
        <v>75</v>
      </c>
      <c r="J945" s="13" t="n">
        <f aca="false">ROUNDUP((F945+Parámetros!$C$13)/(1-G945),0)</f>
        <v>268</v>
      </c>
      <c r="K945" s="13" t="n">
        <f aca="false">ROUNDUP((F945+Parámetros!$C$14)/(1-G945),0)</f>
        <v>274</v>
      </c>
      <c r="L945" s="13" t="n">
        <f aca="false">ROUNDUP((F945+Parámetros!$C$15)/(1-G945),0)</f>
        <v>282</v>
      </c>
      <c r="M945" s="13" t="n">
        <f aca="false">MAX(ROUNDUP((F945+I945)/(1-G945),0),Parámetros!$B$7)</f>
        <v>327</v>
      </c>
      <c r="N945" s="12" t="n">
        <v>452.3</v>
      </c>
      <c r="O945" s="12" t="n">
        <v>362</v>
      </c>
      <c r="P945" s="13" t="n">
        <f aca="false">Parámetros!$B$6</f>
        <v>1</v>
      </c>
      <c r="Q945" s="13" t="n">
        <f aca="false">IF(AND(ISNUMBER(O945),O945-P945&gt;=Parámetros!$B$7),M945,IF(J945&lt;Parámetros!$B$13,J945,IF(K945&lt;Parámetros!$B$14,K945,IF(L945&lt;Parámetros!$B$15,L945,M945))))</f>
        <v>327</v>
      </c>
      <c r="R945" s="13" t="n">
        <f aca="false">IF(AND(ISNUMBER(O945),O945-P945&gt;=Q945),O945-P945,Q945)</f>
        <v>361</v>
      </c>
      <c r="S945" s="3" t="n">
        <f aca="false">IF(ISNUMBER(O945),R945/O945-1,"")</f>
        <v>-0.00276243093922657</v>
      </c>
      <c r="T945" s="13" t="n">
        <f aca="false">VLOOKUP(R945,Parámetros!$A$13:$C$16,3,TRUE())</f>
        <v>0</v>
      </c>
      <c r="U945" s="13" t="n">
        <f aca="false">IF(R945&gt;=Parámetros!$B$7,I945,0)</f>
        <v>75</v>
      </c>
      <c r="V945" s="13" t="n">
        <f aca="false">R945*(1-G945)-T945-U945</f>
        <v>235.46</v>
      </c>
      <c r="W945" s="13" t="n">
        <f aca="false">V945-F945</f>
        <v>30.03</v>
      </c>
      <c r="X945" s="2" t="s">
        <v>13554</v>
      </c>
      <c r="Y945" s="2"/>
      <c r="Z945" s="13"/>
      <c r="AA945" s="2"/>
    </row>
    <row r="946" customFormat="false" ht="15" hidden="false" customHeight="false" outlineLevel="0" collapsed="false">
      <c r="A946" s="8" t="s">
        <v>11201</v>
      </c>
      <c r="B946" s="10" t="str">
        <f aca="false">'Layout Mercado Libre'!C946</f>
        <v>Soldrin Oftálmico Dexametasona Neomicina Gotas 10 ml</v>
      </c>
      <c r="C946" s="10" t="str">
        <f aca="false">IFERROR(LEFT('Layout Mercado Libre'!E946,FIND(" &gt; ",'Layout Mercado Libre'!E946)-1),"")</f>
        <v>Salud y Equipamiento Médico</v>
      </c>
      <c r="D946" s="12" t="n">
        <v>50</v>
      </c>
      <c r="E946" s="13" t="n">
        <f aca="false">Parámetros!$B$5</f>
        <v>4</v>
      </c>
      <c r="F946" s="13" t="n">
        <f aca="false">D946+E946</f>
        <v>54</v>
      </c>
      <c r="G946" s="3" t="n">
        <f aca="false">IF(C946="",Parámetros!$B$9,IFERROR(VLOOKUP(C946,Parámetros!$A$20:$B$23,2,FALSE()),Parámetros!$B$9))</f>
        <v>0.14</v>
      </c>
      <c r="H946" s="14" t="n">
        <v>0.06</v>
      </c>
      <c r="I946" s="12" t="n">
        <v>75</v>
      </c>
      <c r="J946" s="13" t="n">
        <f aca="false">ROUNDUP((F946+Parámetros!$C$13)/(1-G946),0)</f>
        <v>92</v>
      </c>
      <c r="K946" s="13" t="n">
        <f aca="false">ROUNDUP((F946+Parámetros!$C$14)/(1-G946),0)</f>
        <v>98</v>
      </c>
      <c r="L946" s="13" t="n">
        <f aca="false">ROUNDUP((F946+Parámetros!$C$15)/(1-G946),0)</f>
        <v>106</v>
      </c>
      <c r="M946" s="13" t="n">
        <f aca="false">MAX(ROUNDUP((F946+I946)/(1-G946),0),Parámetros!$B$7)</f>
        <v>299</v>
      </c>
      <c r="N946" s="12"/>
      <c r="O946" s="12"/>
      <c r="P946" s="13" t="n">
        <f aca="false">Parámetros!$B$6</f>
        <v>1</v>
      </c>
      <c r="Q946" s="13" t="n">
        <f aca="false">IF(AND(ISNUMBER(O946),O946-P946&gt;=Parámetros!$B$7),M946,IF(J946&lt;Parámetros!$B$13,J946,IF(K946&lt;Parámetros!$B$14,K946,IF(L946&lt;Parámetros!$B$15,L946,M946))))</f>
        <v>92</v>
      </c>
      <c r="R946" s="13" t="n">
        <f aca="false">IF(AND(ISNUMBER(O946),O946-P946&gt;=Q946),O946-P946,Q946)</f>
        <v>92</v>
      </c>
      <c r="S946" s="3" t="str">
        <f aca="false">IF(ISNUMBER(O946),R946/O946-1,"")</f>
        <v/>
      </c>
      <c r="T946" s="13" t="n">
        <f aca="false">VLOOKUP(R946,Parámetros!$A$13:$C$16,3,TRUE())</f>
        <v>25</v>
      </c>
      <c r="U946" s="13" t="n">
        <f aca="false">IF(R946&gt;=Parámetros!$B$7,I946,0)</f>
        <v>0</v>
      </c>
      <c r="V946" s="13" t="n">
        <f aca="false">R946*(1-G946)-T946-U946</f>
        <v>54.12</v>
      </c>
      <c r="W946" s="13" t="n">
        <f aca="false">V946-F946</f>
        <v>0.120000000000005</v>
      </c>
      <c r="X946" s="2" t="s">
        <v>13525</v>
      </c>
      <c r="Y946" s="2"/>
      <c r="Z946" s="13"/>
      <c r="AA946" s="2"/>
    </row>
    <row r="947" customFormat="false" ht="15" hidden="false" customHeight="false" outlineLevel="0" collapsed="false">
      <c r="A947" s="8" t="s">
        <v>11211</v>
      </c>
      <c r="B947" s="10" t="str">
        <f aca="false">'Layout Mercado Libre'!C947</f>
        <v>Aceite para Bebé Johnson's Baby Original 200 ml</v>
      </c>
      <c r="C947" s="10" t="str">
        <f aca="false">IFERROR(LEFT('Layout Mercado Libre'!E947,FIND(" &gt; ",'Layout Mercado Libre'!E947)-1),"")</f>
        <v>Bebés</v>
      </c>
      <c r="D947" s="12" t="n">
        <v>57.4</v>
      </c>
      <c r="E947" s="13" t="n">
        <f aca="false">Parámetros!$B$5</f>
        <v>4</v>
      </c>
      <c r="F947" s="13" t="n">
        <f aca="false">D947+E947</f>
        <v>61.4</v>
      </c>
      <c r="G947" s="3" t="n">
        <f aca="false">IF(C947="",Parámetros!$B$9,IFERROR(VLOOKUP(C947,Parámetros!$A$20:$B$23,2,FALSE()),Parámetros!$B$9))</f>
        <v>0.15</v>
      </c>
      <c r="H947" s="14" t="n">
        <v>0.29</v>
      </c>
      <c r="I947" s="12" t="n">
        <v>75</v>
      </c>
      <c r="J947" s="13" t="n">
        <f aca="false">ROUNDUP((F947+Parámetros!$C$13)/(1-G947),0)</f>
        <v>102</v>
      </c>
      <c r="K947" s="13" t="n">
        <f aca="false">ROUNDUP((F947+Parámetros!$C$14)/(1-G947),0)</f>
        <v>108</v>
      </c>
      <c r="L947" s="13" t="n">
        <f aca="false">ROUNDUP((F947+Parámetros!$C$15)/(1-G947),0)</f>
        <v>116</v>
      </c>
      <c r="M947" s="13" t="n">
        <f aca="false">MAX(ROUNDUP((F947+I947)/(1-G947),0),Parámetros!$B$7)</f>
        <v>299</v>
      </c>
      <c r="N947" s="12" t="n">
        <v>221.14</v>
      </c>
      <c r="O947" s="12" t="n">
        <v>127.71</v>
      </c>
      <c r="P947" s="13" t="n">
        <f aca="false">Parámetros!$B$6</f>
        <v>1</v>
      </c>
      <c r="Q947" s="13" t="n">
        <f aca="false">IF(AND(ISNUMBER(O947),O947-P947&gt;=Parámetros!$B$7),M947,IF(J947&lt;Parámetros!$B$13,J947,IF(K947&lt;Parámetros!$B$14,K947,IF(L947&lt;Parámetros!$B$15,L947,M947))))</f>
        <v>108</v>
      </c>
      <c r="R947" s="13" t="n">
        <f aca="false">IF(AND(ISNUMBER(O947),O947-P947&gt;=Q947),O947-P947,Q947)</f>
        <v>126.71</v>
      </c>
      <c r="S947" s="3" t="n">
        <f aca="false">IF(ISNUMBER(O947),R947/O947-1,"")</f>
        <v>-0.00783024038837987</v>
      </c>
      <c r="T947" s="13" t="n">
        <f aca="false">VLOOKUP(R947,Parámetros!$A$13:$C$16,3,TRUE())</f>
        <v>30</v>
      </c>
      <c r="U947" s="13" t="n">
        <f aca="false">IF(R947&gt;=Parámetros!$B$7,I947,0)</f>
        <v>0</v>
      </c>
      <c r="V947" s="13" t="n">
        <f aca="false">R947*(1-G947)-T947-U947</f>
        <v>77.7035</v>
      </c>
      <c r="W947" s="13" t="n">
        <f aca="false">V947-F947</f>
        <v>16.3035</v>
      </c>
      <c r="X947" s="2" t="s">
        <v>13632</v>
      </c>
      <c r="Y947" s="2"/>
      <c r="Z947" s="13"/>
      <c r="AA947" s="2"/>
    </row>
    <row r="948" customFormat="false" ht="15" hidden="false" customHeight="false" outlineLevel="0" collapsed="false">
      <c r="A948" s="8" t="s">
        <v>11220</v>
      </c>
      <c r="B948" s="10" t="str">
        <f aca="false">'Layout Mercado Libre'!C948</f>
        <v>Desodorante Lady Speed Stick Pro 5 en 1 Barra 45 g</v>
      </c>
      <c r="C948" s="10" t="str">
        <f aca="false">IFERROR(LEFT('Layout Mercado Libre'!E948,FIND(" &gt; ",'Layout Mercado Libre'!E948)-1),"")</f>
        <v>Belleza y Cuidado Personal</v>
      </c>
      <c r="D948" s="12" t="n">
        <v>43.24</v>
      </c>
      <c r="E948" s="13" t="n">
        <f aca="false">Parámetros!$B$5</f>
        <v>4</v>
      </c>
      <c r="F948" s="13" t="n">
        <f aca="false">D948+E948</f>
        <v>47.24</v>
      </c>
      <c r="G948" s="3" t="n">
        <f aca="false">IF(C948="",Parámetros!$B$9,IFERROR(VLOOKUP(C948,Parámetros!$A$20:$B$23,2,FALSE()),Parámetros!$B$9))</f>
        <v>0.14</v>
      </c>
      <c r="H948" s="14" t="n">
        <v>0.1</v>
      </c>
      <c r="I948" s="12" t="n">
        <v>75</v>
      </c>
      <c r="J948" s="13" t="n">
        <f aca="false">ROUNDUP((F948+Parámetros!$C$13)/(1-G948),0)</f>
        <v>84</v>
      </c>
      <c r="K948" s="13" t="n">
        <f aca="false">ROUNDUP((F948+Parámetros!$C$14)/(1-G948),0)</f>
        <v>90</v>
      </c>
      <c r="L948" s="13" t="n">
        <f aca="false">ROUNDUP((F948+Parámetros!$C$15)/(1-G948),0)</f>
        <v>98</v>
      </c>
      <c r="M948" s="13" t="n">
        <f aca="false">MAX(ROUNDUP((F948+I948)/(1-G948),0),Parámetros!$B$7)</f>
        <v>299</v>
      </c>
      <c r="N948" s="12" t="n">
        <v>120.11</v>
      </c>
      <c r="O948" s="12" t="n">
        <v>55</v>
      </c>
      <c r="P948" s="13" t="n">
        <f aca="false">Parámetros!$B$6</f>
        <v>1</v>
      </c>
      <c r="Q948" s="13" t="n">
        <f aca="false">IF(AND(ISNUMBER(O948),O948-P948&gt;=Parámetros!$B$7),M948,IF(J948&lt;Parámetros!$B$13,J948,IF(K948&lt;Parámetros!$B$14,K948,IF(L948&lt;Parámetros!$B$15,L948,M948))))</f>
        <v>84</v>
      </c>
      <c r="R948" s="13" t="n">
        <f aca="false">IF(AND(ISNUMBER(O948),O948-P948&gt;=Q948),O948-P948,Q948)</f>
        <v>84</v>
      </c>
      <c r="S948" s="3" t="n">
        <f aca="false">IF(ISNUMBER(O948),R948/O948-1,"")</f>
        <v>0.527272727272727</v>
      </c>
      <c r="T948" s="13" t="n">
        <f aca="false">VLOOKUP(R948,Parámetros!$A$13:$C$16,3,TRUE())</f>
        <v>25</v>
      </c>
      <c r="U948" s="13" t="n">
        <f aca="false">IF(R948&gt;=Parámetros!$B$7,I948,0)</f>
        <v>0</v>
      </c>
      <c r="V948" s="13" t="n">
        <f aca="false">R948*(1-G948)-T948-U948</f>
        <v>47.24</v>
      </c>
      <c r="W948" s="13" t="n">
        <f aca="false">V948-F948</f>
        <v>0</v>
      </c>
      <c r="X948" s="2" t="s">
        <v>13746</v>
      </c>
      <c r="Y948" s="2"/>
      <c r="Z948" s="13"/>
      <c r="AA948" s="2"/>
    </row>
    <row r="949" customFormat="false" ht="15" hidden="false" customHeight="false" outlineLevel="0" collapsed="false">
      <c r="A949" s="8" t="s">
        <v>11232</v>
      </c>
      <c r="B949" s="10" t="str">
        <f aca="false">'Layout Mercado Libre'!C949</f>
        <v>Toallitas Húmedas Huggies Black Label 56 Piezas</v>
      </c>
      <c r="C949" s="10" t="str">
        <f aca="false">IFERROR(LEFT('Layout Mercado Libre'!E949,FIND(" &gt; ",'Layout Mercado Libre'!E949)-1),"")</f>
        <v>Bebés</v>
      </c>
      <c r="D949" s="12" t="n">
        <v>40.58</v>
      </c>
      <c r="E949" s="13" t="n">
        <f aca="false">Parámetros!$B$5</f>
        <v>4</v>
      </c>
      <c r="F949" s="13" t="n">
        <f aca="false">D949+E949</f>
        <v>44.58</v>
      </c>
      <c r="G949" s="3" t="n">
        <f aca="false">IF(C949="",Parámetros!$B$9,IFERROR(VLOOKUP(C949,Parámetros!$A$20:$B$23,2,FALSE()),Parámetros!$B$9))</f>
        <v>0.15</v>
      </c>
      <c r="H949" s="14" t="n">
        <v>0.41</v>
      </c>
      <c r="I949" s="12" t="n">
        <v>75</v>
      </c>
      <c r="J949" s="13" t="n">
        <f aca="false">ROUNDUP((F949+Parámetros!$C$13)/(1-G949),0)</f>
        <v>82</v>
      </c>
      <c r="K949" s="13" t="n">
        <f aca="false">ROUNDUP((F949+Parámetros!$C$14)/(1-G949),0)</f>
        <v>88</v>
      </c>
      <c r="L949" s="13" t="n">
        <f aca="false">ROUNDUP((F949+Parámetros!$C$15)/(1-G949),0)</f>
        <v>96</v>
      </c>
      <c r="M949" s="13" t="n">
        <f aca="false">MAX(ROUNDUP((F949+I949)/(1-G949),0),Parámetros!$B$7)</f>
        <v>299</v>
      </c>
      <c r="N949" s="12" t="n">
        <v>83.5</v>
      </c>
      <c r="O949" s="12" t="n">
        <v>88</v>
      </c>
      <c r="P949" s="13" t="n">
        <f aca="false">Parámetros!$B$6</f>
        <v>1</v>
      </c>
      <c r="Q949" s="13" t="n">
        <f aca="false">IF(AND(ISNUMBER(O949),O949-P949&gt;=Parámetros!$B$7),M949,IF(J949&lt;Parámetros!$B$13,J949,IF(K949&lt;Parámetros!$B$14,K949,IF(L949&lt;Parámetros!$B$15,L949,M949))))</f>
        <v>82</v>
      </c>
      <c r="R949" s="13" t="n">
        <f aca="false">IF(AND(ISNUMBER(O949),O949-P949&gt;=Q949),O949-P949,Q949)</f>
        <v>87</v>
      </c>
      <c r="S949" s="3" t="n">
        <f aca="false">IF(ISNUMBER(O949),R949/O949-1,"")</f>
        <v>-0.0113636363636364</v>
      </c>
      <c r="T949" s="13" t="n">
        <f aca="false">VLOOKUP(R949,Parámetros!$A$13:$C$16,3,TRUE())</f>
        <v>25</v>
      </c>
      <c r="U949" s="13" t="n">
        <f aca="false">IF(R949&gt;=Parámetros!$B$7,I949,0)</f>
        <v>0</v>
      </c>
      <c r="V949" s="13" t="n">
        <f aca="false">R949*(1-G949)-T949-U949</f>
        <v>48.95</v>
      </c>
      <c r="W949" s="13" t="n">
        <f aca="false">V949-F949</f>
        <v>4.37</v>
      </c>
      <c r="X949" s="2" t="s">
        <v>13790</v>
      </c>
      <c r="Y949" s="2"/>
      <c r="Z949" s="13"/>
      <c r="AA949" s="2"/>
    </row>
    <row r="950" customFormat="false" ht="15" hidden="false" customHeight="false" outlineLevel="0" collapsed="false">
      <c r="A950" s="8" t="s">
        <v>11242</v>
      </c>
      <c r="B950" s="10" t="str">
        <f aca="false">'Layout Mercado Libre'!C950</f>
        <v>Neurocer Ácido Glutámico Vitaminas 30 Grageas</v>
      </c>
      <c r="C950" s="10" t="str">
        <f aca="false">IFERROR(LEFT('Layout Mercado Libre'!E950,FIND(" &gt; ",'Layout Mercado Libre'!E950)-1),"")</f>
        <v>Salud y Equipamiento Médico</v>
      </c>
      <c r="D950" s="12" t="n">
        <v>81.25</v>
      </c>
      <c r="E950" s="13" t="n">
        <f aca="false">Parámetros!$B$5</f>
        <v>4</v>
      </c>
      <c r="F950" s="13" t="n">
        <f aca="false">D950+E950</f>
        <v>85.25</v>
      </c>
      <c r="G950" s="3" t="n">
        <f aca="false">IF(C950="",Parámetros!$B$9,IFERROR(VLOOKUP(C950,Parámetros!$A$20:$B$23,2,FALSE()),Parámetros!$B$9))</f>
        <v>0.14</v>
      </c>
      <c r="H950" s="14" t="n">
        <v>0.19</v>
      </c>
      <c r="I950" s="12" t="n">
        <v>75</v>
      </c>
      <c r="J950" s="13" t="n">
        <f aca="false">ROUNDUP((F950+Parámetros!$C$13)/(1-G950),0)</f>
        <v>129</v>
      </c>
      <c r="K950" s="13" t="n">
        <f aca="false">ROUNDUP((F950+Parámetros!$C$14)/(1-G950),0)</f>
        <v>135</v>
      </c>
      <c r="L950" s="13" t="n">
        <f aca="false">ROUNDUP((F950+Parámetros!$C$15)/(1-G950),0)</f>
        <v>143</v>
      </c>
      <c r="M950" s="13" t="n">
        <f aca="false">MAX(ROUNDUP((F950+I950)/(1-G950),0),Parámetros!$B$7)</f>
        <v>299</v>
      </c>
      <c r="N950" s="12"/>
      <c r="O950" s="12"/>
      <c r="P950" s="13" t="n">
        <f aca="false">Parámetros!$B$6</f>
        <v>1</v>
      </c>
      <c r="Q950" s="13" t="n">
        <f aca="false">IF(AND(ISNUMBER(O950),O950-P950&gt;=Parámetros!$B$7),M950,IF(J950&lt;Parámetros!$B$13,J950,IF(K950&lt;Parámetros!$B$14,K950,IF(L950&lt;Parámetros!$B$15,L950,M950))))</f>
        <v>135</v>
      </c>
      <c r="R950" s="13" t="n">
        <f aca="false">IF(AND(ISNUMBER(O950),O950-P950&gt;=Q950),O950-P950,Q950)</f>
        <v>135</v>
      </c>
      <c r="S950" s="3" t="str">
        <f aca="false">IF(ISNUMBER(O950),R950/O950-1,"")</f>
        <v/>
      </c>
      <c r="T950" s="13" t="n">
        <f aca="false">VLOOKUP(R950,Parámetros!$A$13:$C$16,3,TRUE())</f>
        <v>30</v>
      </c>
      <c r="U950" s="13" t="n">
        <f aca="false">IF(R950&gt;=Parámetros!$B$7,I950,0)</f>
        <v>0</v>
      </c>
      <c r="V950" s="13" t="n">
        <f aca="false">R950*(1-G950)-T950-U950</f>
        <v>86.1</v>
      </c>
      <c r="W950" s="13" t="n">
        <f aca="false">V950-F950</f>
        <v>0.849999999999994</v>
      </c>
      <c r="X950" s="2" t="s">
        <v>13628</v>
      </c>
      <c r="Y950" s="2"/>
      <c r="Z950" s="13"/>
      <c r="AA950" s="2"/>
    </row>
    <row r="951" customFormat="false" ht="15" hidden="false" customHeight="false" outlineLevel="0" collapsed="false">
      <c r="A951" s="8" t="s">
        <v>11252</v>
      </c>
      <c r="B951" s="10" t="str">
        <f aca="false">'Layout Mercado Libre'!C951</f>
        <v>Italdermol G Crema Triticum Vulgare Gentamicina 30 g</v>
      </c>
      <c r="C951" s="10" t="str">
        <f aca="false">IFERROR(LEFT('Layout Mercado Libre'!E951,FIND(" &gt; ",'Layout Mercado Libre'!E951)-1),"")</f>
        <v>Salud y Equipamiento Médico</v>
      </c>
      <c r="D951" s="12" t="n">
        <v>605.72</v>
      </c>
      <c r="E951" s="13" t="n">
        <f aca="false">Parámetros!$B$5</f>
        <v>4</v>
      </c>
      <c r="F951" s="13" t="n">
        <f aca="false">D951+E951</f>
        <v>609.72</v>
      </c>
      <c r="G951" s="3" t="n">
        <f aca="false">IF(C951="",Parámetros!$B$9,IFERROR(VLOOKUP(C951,Parámetros!$A$20:$B$23,2,FALSE()),Parámetros!$B$9))</f>
        <v>0.14</v>
      </c>
      <c r="H951" s="14" t="n">
        <v>0.08</v>
      </c>
      <c r="I951" s="12" t="n">
        <v>75</v>
      </c>
      <c r="J951" s="13" t="n">
        <f aca="false">ROUNDUP((F951+Parámetros!$C$13)/(1-G951),0)</f>
        <v>739</v>
      </c>
      <c r="K951" s="13" t="n">
        <f aca="false">ROUNDUP((F951+Parámetros!$C$14)/(1-G951),0)</f>
        <v>744</v>
      </c>
      <c r="L951" s="13" t="n">
        <f aca="false">ROUNDUP((F951+Parámetros!$C$15)/(1-G951),0)</f>
        <v>752</v>
      </c>
      <c r="M951" s="13" t="n">
        <f aca="false">MAX(ROUNDUP((F951+I951)/(1-G951),0),Parámetros!$B$7)</f>
        <v>797</v>
      </c>
      <c r="N951" s="12" t="n">
        <v>1046.09</v>
      </c>
      <c r="O951" s="12" t="n">
        <v>849</v>
      </c>
      <c r="P951" s="13" t="n">
        <f aca="false">Parámetros!$B$6</f>
        <v>1</v>
      </c>
      <c r="Q951" s="13" t="n">
        <f aca="false">IF(AND(ISNUMBER(O951),O951-P951&gt;=Parámetros!$B$7),M951,IF(J951&lt;Parámetros!$B$13,J951,IF(K951&lt;Parámetros!$B$14,K951,IF(L951&lt;Parámetros!$B$15,L951,M951))))</f>
        <v>797</v>
      </c>
      <c r="R951" s="13" t="n">
        <f aca="false">IF(AND(ISNUMBER(O951),O951-P951&gt;=Q951),O951-P951,Q951)</f>
        <v>848</v>
      </c>
      <c r="S951" s="3" t="n">
        <f aca="false">IF(ISNUMBER(O951),R951/O951-1,"")</f>
        <v>-0.00117785630153122</v>
      </c>
      <c r="T951" s="13" t="n">
        <f aca="false">VLOOKUP(R951,Parámetros!$A$13:$C$16,3,TRUE())</f>
        <v>0</v>
      </c>
      <c r="U951" s="13" t="n">
        <f aca="false">IF(R951&gt;=Parámetros!$B$7,I951,0)</f>
        <v>75</v>
      </c>
      <c r="V951" s="13" t="n">
        <f aca="false">R951*(1-G951)-T951-U951</f>
        <v>654.28</v>
      </c>
      <c r="W951" s="13" t="n">
        <f aca="false">V951-F951</f>
        <v>44.5599999999999</v>
      </c>
      <c r="X951" s="2" t="s">
        <v>13582</v>
      </c>
      <c r="Y951" s="2"/>
      <c r="Z951" s="13"/>
      <c r="AA951" s="2"/>
    </row>
    <row r="952" customFormat="false" ht="15" hidden="false" customHeight="false" outlineLevel="0" collapsed="false">
      <c r="A952" s="8" t="s">
        <v>11265</v>
      </c>
      <c r="B952" s="10" t="str">
        <f aca="false">'Layout Mercado Libre'!C952</f>
        <v>Cepillo Dental Colgate Triple Acción con Crema Dental 75 ml</v>
      </c>
      <c r="C952" s="10" t="str">
        <f aca="false">IFERROR(LEFT('Layout Mercado Libre'!E952,FIND(" &gt; ",'Layout Mercado Libre'!E952)-1),"")</f>
        <v>Belleza y Cuidado Personal</v>
      </c>
      <c r="D952" s="12" t="n">
        <v>20.6</v>
      </c>
      <c r="E952" s="13" t="n">
        <f aca="false">Parámetros!$B$5</f>
        <v>4</v>
      </c>
      <c r="F952" s="13" t="n">
        <f aca="false">D952+E952</f>
        <v>24.6</v>
      </c>
      <c r="G952" s="3" t="n">
        <f aca="false">IF(C952="",Parámetros!$B$9,IFERROR(VLOOKUP(C952,Parámetros!$A$20:$B$23,2,FALSE()),Parámetros!$B$9))</f>
        <v>0.14</v>
      </c>
      <c r="H952" s="14" t="n">
        <v>0.14</v>
      </c>
      <c r="I952" s="12" t="n">
        <v>75</v>
      </c>
      <c r="J952" s="13" t="n">
        <f aca="false">ROUNDUP((F952+Parámetros!$C$13)/(1-G952),0)</f>
        <v>58</v>
      </c>
      <c r="K952" s="13" t="n">
        <f aca="false">ROUNDUP((F952+Parámetros!$C$14)/(1-G952),0)</f>
        <v>64</v>
      </c>
      <c r="L952" s="13" t="n">
        <f aca="false">ROUNDUP((F952+Parámetros!$C$15)/(1-G952),0)</f>
        <v>72</v>
      </c>
      <c r="M952" s="13" t="n">
        <f aca="false">MAX(ROUNDUP((F952+I952)/(1-G952),0),Parámetros!$B$7)</f>
        <v>299</v>
      </c>
      <c r="N952" s="12" t="n">
        <v>141.26</v>
      </c>
      <c r="O952" s="12" t="n">
        <v>143.78</v>
      </c>
      <c r="P952" s="13" t="n">
        <f aca="false">Parámetros!$B$6</f>
        <v>1</v>
      </c>
      <c r="Q952" s="13" t="n">
        <f aca="false">IF(AND(ISNUMBER(O952),O952-P952&gt;=Parámetros!$B$7),M952,IF(J952&lt;Parámetros!$B$13,J952,IF(K952&lt;Parámetros!$B$14,K952,IF(L952&lt;Parámetros!$B$15,L952,M952))))</f>
        <v>58</v>
      </c>
      <c r="R952" s="13" t="n">
        <f aca="false">IF(AND(ISNUMBER(O952),O952-P952&gt;=Q952),O952-P952,Q952)</f>
        <v>142.78</v>
      </c>
      <c r="S952" s="3" t="n">
        <f aca="false">IF(ISNUMBER(O952),R952/O952-1,"")</f>
        <v>-0.00695507024620945</v>
      </c>
      <c r="T952" s="13" t="n">
        <f aca="false">VLOOKUP(R952,Parámetros!$A$13:$C$16,3,TRUE())</f>
        <v>30</v>
      </c>
      <c r="U952" s="13" t="n">
        <f aca="false">IF(R952&gt;=Parámetros!$B$7,I952,0)</f>
        <v>0</v>
      </c>
      <c r="V952" s="13" t="n">
        <f aca="false">R952*(1-G952)-T952-U952</f>
        <v>92.7908</v>
      </c>
      <c r="W952" s="13" t="n">
        <f aca="false">V952-F952</f>
        <v>68.1908</v>
      </c>
      <c r="X952" s="2" t="s">
        <v>13696</v>
      </c>
      <c r="Y952" s="2"/>
      <c r="Z952" s="13"/>
      <c r="AA952" s="2"/>
    </row>
    <row r="953" customFormat="false" ht="15" hidden="false" customHeight="false" outlineLevel="0" collapsed="false">
      <c r="A953" s="8" t="s">
        <v>11276</v>
      </c>
      <c r="B953" s="10" t="str">
        <f aca="false">'Layout Mercado Libre'!C953</f>
        <v>Parche Poroso Perrigo Salicilato de Metilo 12.5 x 18.5 cm</v>
      </c>
      <c r="C953" s="10" t="str">
        <f aca="false">IFERROR(LEFT('Layout Mercado Libre'!E953,FIND(" &gt; ",'Layout Mercado Libre'!E953)-1),"")</f>
        <v>Salud y Equipamiento Médico</v>
      </c>
      <c r="D953" s="12" t="n">
        <v>39.55</v>
      </c>
      <c r="E953" s="13" t="n">
        <f aca="false">Parámetros!$B$5</f>
        <v>4</v>
      </c>
      <c r="F953" s="13" t="n">
        <f aca="false">D953+E953</f>
        <v>43.55</v>
      </c>
      <c r="G953" s="3" t="n">
        <f aca="false">IF(C953="",Parámetros!$B$9,IFERROR(VLOOKUP(C953,Parámetros!$A$20:$B$23,2,FALSE()),Parámetros!$B$9))</f>
        <v>0.14</v>
      </c>
      <c r="H953" s="14" t="n">
        <v>0.16</v>
      </c>
      <c r="I953" s="12" t="n">
        <v>75</v>
      </c>
      <c r="J953" s="13" t="n">
        <f aca="false">ROUNDUP((F953+Parámetros!$C$13)/(1-G953),0)</f>
        <v>80</v>
      </c>
      <c r="K953" s="13" t="n">
        <f aca="false">ROUNDUP((F953+Parámetros!$C$14)/(1-G953),0)</f>
        <v>86</v>
      </c>
      <c r="L953" s="13" t="n">
        <f aca="false">ROUNDUP((F953+Parámetros!$C$15)/(1-G953),0)</f>
        <v>94</v>
      </c>
      <c r="M953" s="13" t="n">
        <f aca="false">MAX(ROUNDUP((F953+I953)/(1-G953),0),Parámetros!$B$7)</f>
        <v>299</v>
      </c>
      <c r="N953" s="12" t="n">
        <v>120</v>
      </c>
      <c r="O953" s="12" t="n">
        <v>120</v>
      </c>
      <c r="P953" s="13" t="n">
        <f aca="false">Parámetros!$B$6</f>
        <v>1</v>
      </c>
      <c r="Q953" s="13" t="n">
        <f aca="false">IF(AND(ISNUMBER(O953),O953-P953&gt;=Parámetros!$B$7),M953,IF(J953&lt;Parámetros!$B$13,J953,IF(K953&lt;Parámetros!$B$14,K953,IF(L953&lt;Parámetros!$B$15,L953,M953))))</f>
        <v>80</v>
      </c>
      <c r="R953" s="13" t="n">
        <f aca="false">IF(AND(ISNUMBER(O953),O953-P953&gt;=Q953),O953-P953,Q953)</f>
        <v>119</v>
      </c>
      <c r="S953" s="3" t="n">
        <f aca="false">IF(ISNUMBER(O953),R953/O953-1,"")</f>
        <v>-0.0083333333333333</v>
      </c>
      <c r="T953" s="13" t="n">
        <f aca="false">VLOOKUP(R953,Parámetros!$A$13:$C$16,3,TRUE())</f>
        <v>30</v>
      </c>
      <c r="U953" s="13" t="n">
        <f aca="false">IF(R953&gt;=Parámetros!$B$7,I953,0)</f>
        <v>0</v>
      </c>
      <c r="V953" s="13" t="n">
        <f aca="false">R953*(1-G953)-T953-U953</f>
        <v>72.34</v>
      </c>
      <c r="W953" s="13" t="n">
        <f aca="false">V953-F953</f>
        <v>28.79</v>
      </c>
      <c r="X953" s="2" t="s">
        <v>13551</v>
      </c>
      <c r="Y953" s="2"/>
      <c r="Z953" s="13"/>
      <c r="AA953" s="2"/>
    </row>
    <row r="954" customFormat="false" ht="15" hidden="false" customHeight="false" outlineLevel="0" collapsed="false">
      <c r="A954" s="8" t="s">
        <v>11290</v>
      </c>
      <c r="B954" s="10" t="str">
        <f aca="false">'Layout Mercado Libre'!C954</f>
        <v>Ulcoderma Ungüento Colagenasa Cloranfenicol 30 g</v>
      </c>
      <c r="C954" s="10" t="str">
        <f aca="false">IFERROR(LEFT('Layout Mercado Libre'!E954,FIND(" &gt; ",'Layout Mercado Libre'!E954)-1),"")</f>
        <v>Salud y Equipamiento Médico</v>
      </c>
      <c r="D954" s="12" t="n">
        <v>515.55</v>
      </c>
      <c r="E954" s="13" t="n">
        <f aca="false">Parámetros!$B$5</f>
        <v>4</v>
      </c>
      <c r="F954" s="13" t="n">
        <f aca="false">D954+E954</f>
        <v>519.55</v>
      </c>
      <c r="G954" s="3" t="n">
        <f aca="false">IF(C954="",Parámetros!$B$9,IFERROR(VLOOKUP(C954,Parámetros!$A$20:$B$23,2,FALSE()),Parámetros!$B$9))</f>
        <v>0.14</v>
      </c>
      <c r="H954" s="14" t="n">
        <v>0.08</v>
      </c>
      <c r="I954" s="12" t="n">
        <v>75</v>
      </c>
      <c r="J954" s="13" t="n">
        <f aca="false">ROUNDUP((F954+Parámetros!$C$13)/(1-G954),0)</f>
        <v>634</v>
      </c>
      <c r="K954" s="13" t="n">
        <f aca="false">ROUNDUP((F954+Parámetros!$C$14)/(1-G954),0)</f>
        <v>640</v>
      </c>
      <c r="L954" s="13" t="n">
        <f aca="false">ROUNDUP((F954+Parámetros!$C$15)/(1-G954),0)</f>
        <v>648</v>
      </c>
      <c r="M954" s="13" t="n">
        <f aca="false">MAX(ROUNDUP((F954+I954)/(1-G954),0),Parámetros!$B$7)</f>
        <v>692</v>
      </c>
      <c r="N954" s="12" t="n">
        <v>841.84</v>
      </c>
      <c r="O954" s="12" t="n">
        <v>799</v>
      </c>
      <c r="P954" s="13" t="n">
        <f aca="false">Parámetros!$B$6</f>
        <v>1</v>
      </c>
      <c r="Q954" s="13" t="n">
        <f aca="false">IF(AND(ISNUMBER(O954),O954-P954&gt;=Parámetros!$B$7),M954,IF(J954&lt;Parámetros!$B$13,J954,IF(K954&lt;Parámetros!$B$14,K954,IF(L954&lt;Parámetros!$B$15,L954,M954))))</f>
        <v>692</v>
      </c>
      <c r="R954" s="13" t="n">
        <f aca="false">IF(AND(ISNUMBER(O954),O954-P954&gt;=Q954),O954-P954,Q954)</f>
        <v>798</v>
      </c>
      <c r="S954" s="3" t="n">
        <f aca="false">IF(ISNUMBER(O954),R954/O954-1,"")</f>
        <v>-0.00125156445556951</v>
      </c>
      <c r="T954" s="13" t="n">
        <f aca="false">VLOOKUP(R954,Parámetros!$A$13:$C$16,3,TRUE())</f>
        <v>0</v>
      </c>
      <c r="U954" s="13" t="n">
        <f aca="false">IF(R954&gt;=Parámetros!$B$7,I954,0)</f>
        <v>75</v>
      </c>
      <c r="V954" s="13" t="n">
        <f aca="false">R954*(1-G954)-T954-U954</f>
        <v>611.28</v>
      </c>
      <c r="W954" s="13" t="n">
        <f aca="false">V954-F954</f>
        <v>91.73</v>
      </c>
      <c r="X954" s="2" t="s">
        <v>13582</v>
      </c>
      <c r="Y954" s="2"/>
      <c r="Z954" s="13"/>
      <c r="AA954" s="2"/>
    </row>
    <row r="955" customFormat="false" ht="15" hidden="false" customHeight="false" outlineLevel="0" collapsed="false">
      <c r="A955" s="8" t="s">
        <v>11302</v>
      </c>
      <c r="B955" s="10" t="str">
        <f aca="false">'Layout Mercado Libre'!C955</f>
        <v>Inofolic HP Myo-inositol Alfa-lactoalbúmina 60 Cápsulas</v>
      </c>
      <c r="C955" s="10" t="str">
        <f aca="false">IFERROR(LEFT('Layout Mercado Libre'!E955,FIND(" &gt; ",'Layout Mercado Libre'!E955)-1),"")</f>
        <v>Salud y Equipamiento Médico</v>
      </c>
      <c r="D955" s="12" t="n">
        <v>724.9</v>
      </c>
      <c r="E955" s="13" t="n">
        <f aca="false">Parámetros!$B$5</f>
        <v>4</v>
      </c>
      <c r="F955" s="13" t="n">
        <f aca="false">D955+E955</f>
        <v>728.9</v>
      </c>
      <c r="G955" s="3" t="n">
        <f aca="false">IF(C955="",Parámetros!$B$9,IFERROR(VLOOKUP(C955,Parámetros!$A$20:$B$23,2,FALSE()),Parámetros!$B$9))</f>
        <v>0.14</v>
      </c>
      <c r="H955" s="14" t="n">
        <v>0.26</v>
      </c>
      <c r="I955" s="12" t="n">
        <v>75</v>
      </c>
      <c r="J955" s="13" t="n">
        <f aca="false">ROUNDUP((F955+Parámetros!$C$13)/(1-G955),0)</f>
        <v>877</v>
      </c>
      <c r="K955" s="13" t="n">
        <f aca="false">ROUNDUP((F955+Parámetros!$C$14)/(1-G955),0)</f>
        <v>883</v>
      </c>
      <c r="L955" s="13" t="n">
        <f aca="false">ROUNDUP((F955+Parámetros!$C$15)/(1-G955),0)</f>
        <v>891</v>
      </c>
      <c r="M955" s="13" t="n">
        <f aca="false">MAX(ROUNDUP((F955+I955)/(1-G955),0),Parámetros!$B$7)</f>
        <v>935</v>
      </c>
      <c r="N955" s="12" t="n">
        <v>1309.63</v>
      </c>
      <c r="O955" s="12" t="n">
        <v>1172.31</v>
      </c>
      <c r="P955" s="13" t="n">
        <f aca="false">Parámetros!$B$6</f>
        <v>1</v>
      </c>
      <c r="Q955" s="13" t="n">
        <f aca="false">IF(AND(ISNUMBER(O955),O955-P955&gt;=Parámetros!$B$7),M955,IF(J955&lt;Parámetros!$B$13,J955,IF(K955&lt;Parámetros!$B$14,K955,IF(L955&lt;Parámetros!$B$15,L955,M955))))</f>
        <v>935</v>
      </c>
      <c r="R955" s="13" t="n">
        <f aca="false">IF(AND(ISNUMBER(O955),O955-P955&gt;=Q955),O955-P955,Q955)</f>
        <v>1171.31</v>
      </c>
      <c r="S955" s="3" t="n">
        <f aca="false">IF(ISNUMBER(O955),R955/O955-1,"")</f>
        <v>-0.000853016693536657</v>
      </c>
      <c r="T955" s="13" t="n">
        <f aca="false">VLOOKUP(R955,Parámetros!$A$13:$C$16,3,TRUE())</f>
        <v>0</v>
      </c>
      <c r="U955" s="13" t="n">
        <f aca="false">IF(R955&gt;=Parámetros!$B$7,I955,0)</f>
        <v>75</v>
      </c>
      <c r="V955" s="13" t="n">
        <f aca="false">R955*(1-G955)-T955-U955</f>
        <v>932.3266</v>
      </c>
      <c r="W955" s="13" t="n">
        <f aca="false">V955-F955</f>
        <v>203.4266</v>
      </c>
      <c r="X955" s="2" t="s">
        <v>13684</v>
      </c>
      <c r="Y955" s="2"/>
      <c r="Z955" s="13"/>
      <c r="AA955" s="2"/>
    </row>
    <row r="956" customFormat="false" ht="15" hidden="false" customHeight="false" outlineLevel="0" collapsed="false">
      <c r="A956" s="8" t="s">
        <v>11315</v>
      </c>
      <c r="B956" s="10" t="str">
        <f aca="false">'Layout Mercado Libre'!C956</f>
        <v>Desinfectante Antibacterial Glesol Fresh 7 en 1 443 ml</v>
      </c>
      <c r="C956" s="10" t="str">
        <f aca="false">IFERROR(LEFT('Layout Mercado Libre'!E956,FIND(" &gt; ",'Layout Mercado Libre'!E956)-1),"")</f>
        <v>Hogar, Muebles y Jardín</v>
      </c>
      <c r="D956" s="12" t="n">
        <v>58.78</v>
      </c>
      <c r="E956" s="13" t="n">
        <f aca="false">Parámetros!$B$5</f>
        <v>4</v>
      </c>
      <c r="F956" s="13" t="n">
        <f aca="false">D956+E956</f>
        <v>62.78</v>
      </c>
      <c r="G956" s="3" t="n">
        <f aca="false">IF(C956="",Parámetros!$B$9,IFERROR(VLOOKUP(C956,Parámetros!$A$20:$B$23,2,FALSE()),Parámetros!$B$9))</f>
        <v>0.16</v>
      </c>
      <c r="H956" s="14" t="n">
        <v>0.58</v>
      </c>
      <c r="I956" s="12" t="n">
        <v>90</v>
      </c>
      <c r="J956" s="13" t="n">
        <f aca="false">ROUNDUP((F956+Parámetros!$C$13)/(1-G956),0)</f>
        <v>105</v>
      </c>
      <c r="K956" s="13" t="n">
        <f aca="false">ROUNDUP((F956+Parámetros!$C$14)/(1-G956),0)</f>
        <v>111</v>
      </c>
      <c r="L956" s="13" t="n">
        <f aca="false">ROUNDUP((F956+Parámetros!$C$15)/(1-G956),0)</f>
        <v>119</v>
      </c>
      <c r="M956" s="13" t="n">
        <f aca="false">MAX(ROUNDUP((F956+I956)/(1-G956),0),Parámetros!$B$7)</f>
        <v>299</v>
      </c>
      <c r="N956" s="12"/>
      <c r="O956" s="12"/>
      <c r="P956" s="13" t="n">
        <f aca="false">Parámetros!$B$6</f>
        <v>1</v>
      </c>
      <c r="Q956" s="13" t="n">
        <f aca="false">IF(AND(ISNUMBER(O956),O956-P956&gt;=Parámetros!$B$7),M956,IF(J956&lt;Parámetros!$B$13,J956,IF(K956&lt;Parámetros!$B$14,K956,IF(L956&lt;Parámetros!$B$15,L956,M956))))</f>
        <v>111</v>
      </c>
      <c r="R956" s="13" t="n">
        <f aca="false">IF(AND(ISNUMBER(O956),O956-P956&gt;=Q956),O956-P956,Q956)</f>
        <v>111</v>
      </c>
      <c r="S956" s="3" t="str">
        <f aca="false">IF(ISNUMBER(O956),R956/O956-1,"")</f>
        <v/>
      </c>
      <c r="T956" s="13" t="n">
        <f aca="false">VLOOKUP(R956,Parámetros!$A$13:$C$16,3,TRUE())</f>
        <v>30</v>
      </c>
      <c r="U956" s="13" t="n">
        <f aca="false">IF(R956&gt;=Parámetros!$B$7,I956,0)</f>
        <v>0</v>
      </c>
      <c r="V956" s="13" t="n">
        <f aca="false">R956*(1-G956)-T956-U956</f>
        <v>63.24</v>
      </c>
      <c r="W956" s="13" t="n">
        <f aca="false">V956-F956</f>
        <v>0.459999999999994</v>
      </c>
      <c r="X956" s="2" t="s">
        <v>13791</v>
      </c>
      <c r="Y956" s="2"/>
      <c r="Z956" s="13"/>
      <c r="AA956" s="2"/>
    </row>
    <row r="957" customFormat="false" ht="15" hidden="false" customHeight="false" outlineLevel="0" collapsed="false">
      <c r="A957" s="8" t="s">
        <v>11329</v>
      </c>
      <c r="B957" s="10" t="str">
        <f aca="false">'Layout Mercado Libre'!C957</f>
        <v>Pisacaína 2% Lidocaína Solución Inyectable 50 ml</v>
      </c>
      <c r="C957" s="10" t="str">
        <f aca="false">IFERROR(LEFT('Layout Mercado Libre'!E957,FIND(" &gt; ",'Layout Mercado Libre'!E957)-1),"")</f>
        <v>Salud y Equipamiento Médico</v>
      </c>
      <c r="D957" s="12" t="n">
        <v>68.15</v>
      </c>
      <c r="E957" s="13" t="n">
        <f aca="false">Parámetros!$B$5</f>
        <v>4</v>
      </c>
      <c r="F957" s="13" t="n">
        <f aca="false">D957+E957</f>
        <v>72.15</v>
      </c>
      <c r="G957" s="3" t="n">
        <f aca="false">IF(C957="",Parámetros!$B$9,IFERROR(VLOOKUP(C957,Parámetros!$A$20:$B$23,2,FALSE()),Parámetros!$B$9))</f>
        <v>0.14</v>
      </c>
      <c r="H957" s="14" t="n">
        <v>0.11</v>
      </c>
      <c r="I957" s="12" t="n">
        <v>75</v>
      </c>
      <c r="J957" s="13" t="n">
        <f aca="false">ROUNDUP((F957+Parámetros!$C$13)/(1-G957),0)</f>
        <v>113</v>
      </c>
      <c r="K957" s="13" t="n">
        <f aca="false">ROUNDUP((F957+Parámetros!$C$14)/(1-G957),0)</f>
        <v>119</v>
      </c>
      <c r="L957" s="13" t="n">
        <f aca="false">ROUNDUP((F957+Parámetros!$C$15)/(1-G957),0)</f>
        <v>127</v>
      </c>
      <c r="M957" s="13" t="n">
        <f aca="false">MAX(ROUNDUP((F957+I957)/(1-G957),0),Parámetros!$B$7)</f>
        <v>299</v>
      </c>
      <c r="N957" s="12" t="n">
        <v>161.11</v>
      </c>
      <c r="O957" s="12" t="n">
        <v>115</v>
      </c>
      <c r="P957" s="13" t="n">
        <f aca="false">Parámetros!$B$6</f>
        <v>1</v>
      </c>
      <c r="Q957" s="13" t="n">
        <f aca="false">IF(AND(ISNUMBER(O957),O957-P957&gt;=Parámetros!$B$7),M957,IF(J957&lt;Parámetros!$B$13,J957,IF(K957&lt;Parámetros!$B$14,K957,IF(L957&lt;Parámetros!$B$15,L957,M957))))</f>
        <v>119</v>
      </c>
      <c r="R957" s="13" t="n">
        <f aca="false">IF(AND(ISNUMBER(O957),O957-P957&gt;=Q957),O957-P957,Q957)</f>
        <v>119</v>
      </c>
      <c r="S957" s="3" t="n">
        <f aca="false">IF(ISNUMBER(O957),R957/O957-1,"")</f>
        <v>0.0347826086956522</v>
      </c>
      <c r="T957" s="13" t="n">
        <f aca="false">VLOOKUP(R957,Parámetros!$A$13:$C$16,3,TRUE())</f>
        <v>30</v>
      </c>
      <c r="U957" s="13" t="n">
        <f aca="false">IF(R957&gt;=Parámetros!$B$7,I957,0)</f>
        <v>0</v>
      </c>
      <c r="V957" s="13" t="n">
        <f aca="false">R957*(1-G957)-T957-U957</f>
        <v>72.34</v>
      </c>
      <c r="W957" s="13" t="n">
        <f aca="false">V957-F957</f>
        <v>0.189999999999998</v>
      </c>
      <c r="X957" s="2" t="s">
        <v>13638</v>
      </c>
      <c r="Y957" s="2"/>
      <c r="Z957" s="13"/>
      <c r="AA957" s="2"/>
    </row>
    <row r="958" customFormat="false" ht="15" hidden="false" customHeight="false" outlineLevel="0" collapsed="false">
      <c r="A958" s="8" t="s">
        <v>11343</v>
      </c>
      <c r="B958" s="10" t="str">
        <f aca="false">'Layout Mercado Libre'!C958</f>
        <v>Venoferrum Sacarato Férrico 100 mg/5 ml 1 Ampolleta</v>
      </c>
      <c r="C958" s="10" t="str">
        <f aca="false">IFERROR(LEFT('Layout Mercado Libre'!E958,FIND(" &gt; ",'Layout Mercado Libre'!E958)-1),"")</f>
        <v>Salud y Equipamiento Médico</v>
      </c>
      <c r="D958" s="12" t="n">
        <v>411.86</v>
      </c>
      <c r="E958" s="13" t="n">
        <f aca="false">Parámetros!$B$5</f>
        <v>4</v>
      </c>
      <c r="F958" s="13" t="n">
        <f aca="false">D958+E958</f>
        <v>415.86</v>
      </c>
      <c r="G958" s="3" t="n">
        <f aca="false">IF(C958="",Parámetros!$B$9,IFERROR(VLOOKUP(C958,Parámetros!$A$20:$B$23,2,FALSE()),Parámetros!$B$9))</f>
        <v>0.14</v>
      </c>
      <c r="H958" s="14" t="n">
        <v>0.06</v>
      </c>
      <c r="I958" s="12" t="n">
        <v>75</v>
      </c>
      <c r="J958" s="13" t="n">
        <f aca="false">ROUNDUP((F958+Parámetros!$C$13)/(1-G958),0)</f>
        <v>513</v>
      </c>
      <c r="K958" s="13" t="n">
        <f aca="false">ROUNDUP((F958+Parámetros!$C$14)/(1-G958),0)</f>
        <v>519</v>
      </c>
      <c r="L958" s="13" t="n">
        <f aca="false">ROUNDUP((F958+Parámetros!$C$15)/(1-G958),0)</f>
        <v>527</v>
      </c>
      <c r="M958" s="13" t="n">
        <f aca="false">MAX(ROUNDUP((F958+I958)/(1-G958),0),Parámetros!$B$7)</f>
        <v>571</v>
      </c>
      <c r="N958" s="12" t="n">
        <v>660.82</v>
      </c>
      <c r="O958" s="12" t="n">
        <v>594.99</v>
      </c>
      <c r="P958" s="13" t="n">
        <f aca="false">Parámetros!$B$6</f>
        <v>1</v>
      </c>
      <c r="Q958" s="13" t="n">
        <f aca="false">IF(AND(ISNUMBER(O958),O958-P958&gt;=Parámetros!$B$7),M958,IF(J958&lt;Parámetros!$B$13,J958,IF(K958&lt;Parámetros!$B$14,K958,IF(L958&lt;Parámetros!$B$15,L958,M958))))</f>
        <v>571</v>
      </c>
      <c r="R958" s="13" t="n">
        <f aca="false">IF(AND(ISNUMBER(O958),O958-P958&gt;=Q958),O958-P958,Q958)</f>
        <v>593.99</v>
      </c>
      <c r="S958" s="3" t="n">
        <f aca="false">IF(ISNUMBER(O958),R958/O958-1,"")</f>
        <v>-0.00168070051597502</v>
      </c>
      <c r="T958" s="13" t="n">
        <f aca="false">VLOOKUP(R958,Parámetros!$A$13:$C$16,3,TRUE())</f>
        <v>0</v>
      </c>
      <c r="U958" s="13" t="n">
        <f aca="false">IF(R958&gt;=Parámetros!$B$7,I958,0)</f>
        <v>75</v>
      </c>
      <c r="V958" s="13" t="n">
        <f aca="false">R958*(1-G958)-T958-U958</f>
        <v>435.8314</v>
      </c>
      <c r="W958" s="13" t="n">
        <f aca="false">V958-F958</f>
        <v>19.9714</v>
      </c>
      <c r="X958" s="2" t="s">
        <v>13542</v>
      </c>
      <c r="Y958" s="2"/>
      <c r="Z958" s="13"/>
      <c r="AA958" s="2"/>
    </row>
    <row r="959" customFormat="false" ht="15" hidden="false" customHeight="false" outlineLevel="0" collapsed="false">
      <c r="A959" s="8" t="s">
        <v>11356</v>
      </c>
      <c r="B959" s="10" t="str">
        <f aca="false">'Layout Mercado Libre'!C959</f>
        <v>Trazidex Ungena Tobramicina Dexametasona Ungüento 3.5 g</v>
      </c>
      <c r="C959" s="10" t="str">
        <f aca="false">IFERROR(LEFT('Layout Mercado Libre'!E959,FIND(" &gt; ",'Layout Mercado Libre'!E959)-1),"")</f>
        <v>Salud y Equipamiento Médico</v>
      </c>
      <c r="D959" s="12" t="n">
        <v>393.62</v>
      </c>
      <c r="E959" s="13" t="n">
        <f aca="false">Parámetros!$B$5</f>
        <v>4</v>
      </c>
      <c r="F959" s="13" t="n">
        <f aca="false">D959+E959</f>
        <v>397.62</v>
      </c>
      <c r="G959" s="3" t="n">
        <f aca="false">IF(C959="",Parámetros!$B$9,IFERROR(VLOOKUP(C959,Parámetros!$A$20:$B$23,2,FALSE()),Parámetros!$B$9))</f>
        <v>0.14</v>
      </c>
      <c r="H959" s="14" t="n">
        <v>0.05</v>
      </c>
      <c r="I959" s="12" t="n">
        <v>75</v>
      </c>
      <c r="J959" s="13" t="n">
        <f aca="false">ROUNDUP((F959+Parámetros!$C$13)/(1-G959),0)</f>
        <v>492</v>
      </c>
      <c r="K959" s="13" t="n">
        <f aca="false">ROUNDUP((F959+Parámetros!$C$14)/(1-G959),0)</f>
        <v>498</v>
      </c>
      <c r="L959" s="13" t="n">
        <f aca="false">ROUNDUP((F959+Parámetros!$C$15)/(1-G959),0)</f>
        <v>506</v>
      </c>
      <c r="M959" s="13" t="n">
        <f aca="false">MAX(ROUNDUP((F959+I959)/(1-G959),0),Parámetros!$B$7)</f>
        <v>550</v>
      </c>
      <c r="N959" s="12"/>
      <c r="O959" s="12"/>
      <c r="P959" s="13" t="n">
        <f aca="false">Parámetros!$B$6</f>
        <v>1</v>
      </c>
      <c r="Q959" s="13" t="n">
        <f aca="false">IF(AND(ISNUMBER(O959),O959-P959&gt;=Parámetros!$B$7),M959,IF(J959&lt;Parámetros!$B$13,J959,IF(K959&lt;Parámetros!$B$14,K959,IF(L959&lt;Parámetros!$B$15,L959,M959))))</f>
        <v>550</v>
      </c>
      <c r="R959" s="13" t="n">
        <f aca="false">IF(AND(ISNUMBER(O959),O959-P959&gt;=Q959),O959-P959,Q959)</f>
        <v>550</v>
      </c>
      <c r="S959" s="3" t="str">
        <f aca="false">IF(ISNUMBER(O959),R959/O959-1,"")</f>
        <v/>
      </c>
      <c r="T959" s="13" t="n">
        <f aca="false">VLOOKUP(R959,Parámetros!$A$13:$C$16,3,TRUE())</f>
        <v>0</v>
      </c>
      <c r="U959" s="13" t="n">
        <f aca="false">IF(R959&gt;=Parámetros!$B$7,I959,0)</f>
        <v>75</v>
      </c>
      <c r="V959" s="13" t="n">
        <f aca="false">R959*(1-G959)-T959-U959</f>
        <v>398</v>
      </c>
      <c r="W959" s="13" t="n">
        <f aca="false">V959-F959</f>
        <v>0.379999999999995</v>
      </c>
      <c r="X959" s="2" t="s">
        <v>13729</v>
      </c>
      <c r="Y959" s="2"/>
      <c r="Z959" s="13"/>
      <c r="AA959" s="2"/>
    </row>
    <row r="960" customFormat="false" ht="15" hidden="false" customHeight="false" outlineLevel="0" collapsed="false">
      <c r="A960" s="8" t="s">
        <v>11368</v>
      </c>
      <c r="B960" s="10" t="str">
        <f aca="false">'Layout Mercado Libre'!C960</f>
        <v>Desodorante Axe Kilo en Aerosol 150 ml</v>
      </c>
      <c r="C960" s="10" t="str">
        <f aca="false">IFERROR(LEFT('Layout Mercado Libre'!E960,FIND(" &gt; ",'Layout Mercado Libre'!E960)-1),"")</f>
        <v>Belleza y Cuidado Personal</v>
      </c>
      <c r="D960" s="12" t="n">
        <v>39.51</v>
      </c>
      <c r="E960" s="13" t="n">
        <f aca="false">Parámetros!$B$5</f>
        <v>4</v>
      </c>
      <c r="F960" s="13" t="n">
        <f aca="false">D960+E960</f>
        <v>43.51</v>
      </c>
      <c r="G960" s="3" t="n">
        <f aca="false">IF(C960="",Parámetros!$B$9,IFERROR(VLOOKUP(C960,Parámetros!$A$20:$B$23,2,FALSE()),Parámetros!$B$9))</f>
        <v>0.14</v>
      </c>
      <c r="H960" s="14" t="n">
        <v>0.23</v>
      </c>
      <c r="I960" s="12" t="n">
        <v>75</v>
      </c>
      <c r="J960" s="13" t="n">
        <f aca="false">ROUNDUP((F960+Parámetros!$C$13)/(1-G960),0)</f>
        <v>80</v>
      </c>
      <c r="K960" s="13" t="n">
        <f aca="false">ROUNDUP((F960+Parámetros!$C$14)/(1-G960),0)</f>
        <v>86</v>
      </c>
      <c r="L960" s="13" t="n">
        <f aca="false">ROUNDUP((F960+Parámetros!$C$15)/(1-G960),0)</f>
        <v>94</v>
      </c>
      <c r="M960" s="13" t="n">
        <f aca="false">MAX(ROUNDUP((F960+I960)/(1-G960),0),Parámetros!$B$7)</f>
        <v>299</v>
      </c>
      <c r="N960" s="12" t="n">
        <v>212.01</v>
      </c>
      <c r="O960" s="12" t="n">
        <v>212.01</v>
      </c>
      <c r="P960" s="13" t="n">
        <f aca="false">Parámetros!$B$6</f>
        <v>1</v>
      </c>
      <c r="Q960" s="13" t="n">
        <f aca="false">IF(AND(ISNUMBER(O960),O960-P960&gt;=Parámetros!$B$7),M960,IF(J960&lt;Parámetros!$B$13,J960,IF(K960&lt;Parámetros!$B$14,K960,IF(L960&lt;Parámetros!$B$15,L960,M960))))</f>
        <v>80</v>
      </c>
      <c r="R960" s="13" t="n">
        <f aca="false">IF(AND(ISNUMBER(O960),O960-P960&gt;=Q960),O960-P960,Q960)</f>
        <v>211.01</v>
      </c>
      <c r="S960" s="3" t="n">
        <f aca="false">IF(ISNUMBER(O960),R960/O960-1,"")</f>
        <v>-0.00471675864346022</v>
      </c>
      <c r="T960" s="13" t="n">
        <f aca="false">VLOOKUP(R960,Parámetros!$A$13:$C$16,3,TRUE())</f>
        <v>37</v>
      </c>
      <c r="U960" s="13" t="n">
        <f aca="false">IF(R960&gt;=Parámetros!$B$7,I960,0)</f>
        <v>0</v>
      </c>
      <c r="V960" s="13" t="n">
        <f aca="false">R960*(1-G960)-T960-U960</f>
        <v>144.4686</v>
      </c>
      <c r="W960" s="13" t="n">
        <f aca="false">V960-F960</f>
        <v>100.9586</v>
      </c>
      <c r="X960" s="2" t="s">
        <v>13625</v>
      </c>
      <c r="Y960" s="2"/>
      <c r="Z960" s="13"/>
      <c r="AA960" s="2"/>
    </row>
    <row r="961" customFormat="false" ht="15" hidden="false" customHeight="false" outlineLevel="0" collapsed="false">
      <c r="A961" s="8" t="s">
        <v>11378</v>
      </c>
      <c r="B961" s="10" t="str">
        <f aca="false">'Layout Mercado Libre'!C961</f>
        <v>Crema Facial Pond's Clarant B3 Antimanchas FPS 15 200 g</v>
      </c>
      <c r="C961" s="10" t="str">
        <f aca="false">IFERROR(LEFT('Layout Mercado Libre'!E961,FIND(" &gt; ",'Layout Mercado Libre'!E961)-1),"")</f>
        <v>Belleza y Cuidado Personal</v>
      </c>
      <c r="D961" s="12" t="n">
        <v>93.61</v>
      </c>
      <c r="E961" s="13" t="n">
        <f aca="false">Parámetros!$B$5</f>
        <v>4</v>
      </c>
      <c r="F961" s="13" t="n">
        <f aca="false">D961+E961</f>
        <v>97.61</v>
      </c>
      <c r="G961" s="3" t="n">
        <f aca="false">IF(C961="",Parámetros!$B$9,IFERROR(VLOOKUP(C961,Parámetros!$A$20:$B$23,2,FALSE()),Parámetros!$B$9))</f>
        <v>0.14</v>
      </c>
      <c r="H961" s="14" t="n">
        <v>0.28</v>
      </c>
      <c r="I961" s="12" t="n">
        <v>75</v>
      </c>
      <c r="J961" s="13" t="n">
        <f aca="false">ROUNDUP((F961+Parámetros!$C$13)/(1-G961),0)</f>
        <v>143</v>
      </c>
      <c r="K961" s="13" t="n">
        <f aca="false">ROUNDUP((F961+Parámetros!$C$14)/(1-G961),0)</f>
        <v>149</v>
      </c>
      <c r="L961" s="13" t="n">
        <f aca="false">ROUNDUP((F961+Parámetros!$C$15)/(1-G961),0)</f>
        <v>157</v>
      </c>
      <c r="M961" s="13" t="n">
        <f aca="false">MAX(ROUNDUP((F961+I961)/(1-G961),0),Parámetros!$B$7)</f>
        <v>299</v>
      </c>
      <c r="N961" s="12" t="n">
        <v>305.9</v>
      </c>
      <c r="O961" s="12" t="n">
        <v>108.4</v>
      </c>
      <c r="P961" s="13" t="n">
        <f aca="false">Parámetros!$B$6</f>
        <v>1</v>
      </c>
      <c r="Q961" s="13" t="n">
        <f aca="false">IF(AND(ISNUMBER(O961),O961-P961&gt;=Parámetros!$B$7),M961,IF(J961&lt;Parámetros!$B$13,J961,IF(K961&lt;Parámetros!$B$14,K961,IF(L961&lt;Parámetros!$B$15,L961,M961))))</f>
        <v>157</v>
      </c>
      <c r="R961" s="13" t="n">
        <f aca="false">IF(AND(ISNUMBER(O961),O961-P961&gt;=Q961),O961-P961,Q961)</f>
        <v>157</v>
      </c>
      <c r="S961" s="3" t="n">
        <f aca="false">IF(ISNUMBER(O961),R961/O961-1,"")</f>
        <v>0.448339483394834</v>
      </c>
      <c r="T961" s="13" t="n">
        <f aca="false">VLOOKUP(R961,Parámetros!$A$13:$C$16,3,TRUE())</f>
        <v>37</v>
      </c>
      <c r="U961" s="13" t="n">
        <f aca="false">IF(R961&gt;=Parámetros!$B$7,I961,0)</f>
        <v>0</v>
      </c>
      <c r="V961" s="13" t="n">
        <f aca="false">R961*(1-G961)-T961-U961</f>
        <v>98.02</v>
      </c>
      <c r="W961" s="13" t="n">
        <f aca="false">V961-F961</f>
        <v>0.410000000000011</v>
      </c>
      <c r="X961" s="2" t="s">
        <v>13680</v>
      </c>
      <c r="Y961" s="2"/>
      <c r="Z961" s="13"/>
      <c r="AA961" s="2"/>
    </row>
    <row r="962" customFormat="false" ht="15" hidden="false" customHeight="false" outlineLevel="0" collapsed="false">
      <c r="A962" s="8" t="s">
        <v>11387</v>
      </c>
      <c r="B962" s="10" t="str">
        <f aca="false">'Layout Mercado Libre'!C962</f>
        <v>Mascarilla Capilar Garnier Fructis Hair Food Aguacate 350 ml</v>
      </c>
      <c r="C962" s="10" t="str">
        <f aca="false">IFERROR(LEFT('Layout Mercado Libre'!E962,FIND(" &gt; ",'Layout Mercado Libre'!E962)-1),"")</f>
        <v>Belleza y Cuidado Personal</v>
      </c>
      <c r="D962" s="12" t="n">
        <v>47.74</v>
      </c>
      <c r="E962" s="13" t="n">
        <f aca="false">Parámetros!$B$5</f>
        <v>4</v>
      </c>
      <c r="F962" s="13" t="n">
        <f aca="false">D962+E962</f>
        <v>51.74</v>
      </c>
      <c r="G962" s="3" t="n">
        <f aca="false">IF(C962="",Parámetros!$B$9,IFERROR(VLOOKUP(C962,Parámetros!$A$20:$B$23,2,FALSE()),Parámetros!$B$9))</f>
        <v>0.14</v>
      </c>
      <c r="H962" s="14" t="n">
        <v>0.47</v>
      </c>
      <c r="I962" s="12" t="n">
        <v>75</v>
      </c>
      <c r="J962" s="13" t="n">
        <f aca="false">ROUNDUP((F962+Parámetros!$C$13)/(1-G962),0)</f>
        <v>90</v>
      </c>
      <c r="K962" s="13" t="n">
        <f aca="false">ROUNDUP((F962+Parámetros!$C$14)/(1-G962),0)</f>
        <v>96</v>
      </c>
      <c r="L962" s="13" t="n">
        <f aca="false">ROUNDUP((F962+Parámetros!$C$15)/(1-G962),0)</f>
        <v>104</v>
      </c>
      <c r="M962" s="13" t="n">
        <f aca="false">MAX(ROUNDUP((F962+I962)/(1-G962),0),Parámetros!$B$7)</f>
        <v>299</v>
      </c>
      <c r="N962" s="12" t="n">
        <v>225.24</v>
      </c>
      <c r="O962" s="12" t="n">
        <v>130</v>
      </c>
      <c r="P962" s="13" t="n">
        <f aca="false">Parámetros!$B$6</f>
        <v>1</v>
      </c>
      <c r="Q962" s="13" t="n">
        <f aca="false">IF(AND(ISNUMBER(O962),O962-P962&gt;=Parámetros!$B$7),M962,IF(J962&lt;Parámetros!$B$13,J962,IF(K962&lt;Parámetros!$B$14,K962,IF(L962&lt;Parámetros!$B$15,L962,M962))))</f>
        <v>90</v>
      </c>
      <c r="R962" s="13" t="n">
        <f aca="false">IF(AND(ISNUMBER(O962),O962-P962&gt;=Q962),O962-P962,Q962)</f>
        <v>129</v>
      </c>
      <c r="S962" s="3" t="n">
        <f aca="false">IF(ISNUMBER(O962),R962/O962-1,"")</f>
        <v>-0.00769230769230767</v>
      </c>
      <c r="T962" s="13" t="n">
        <f aca="false">VLOOKUP(R962,Parámetros!$A$13:$C$16,3,TRUE())</f>
        <v>30</v>
      </c>
      <c r="U962" s="13" t="n">
        <f aca="false">IF(R962&gt;=Parámetros!$B$7,I962,0)</f>
        <v>0</v>
      </c>
      <c r="V962" s="13" t="n">
        <f aca="false">R962*(1-G962)-T962-U962</f>
        <v>80.94</v>
      </c>
      <c r="W962" s="13" t="n">
        <f aca="false">V962-F962</f>
        <v>29.2</v>
      </c>
      <c r="X962" s="2" t="s">
        <v>13575</v>
      </c>
      <c r="Y962" s="2"/>
      <c r="Z962" s="13"/>
      <c r="AA962" s="2"/>
    </row>
    <row r="963" customFormat="false" ht="15" hidden="false" customHeight="false" outlineLevel="0" collapsed="false">
      <c r="A963" s="8" t="s">
        <v>11400</v>
      </c>
      <c r="B963" s="10" t="str">
        <f aca="false">'Layout Mercado Libre'!C963</f>
        <v>Desodorante Stefano Cosmo Men en Spray 113 g</v>
      </c>
      <c r="C963" s="10" t="str">
        <f aca="false">IFERROR(LEFT('Layout Mercado Libre'!E963,FIND(" &gt; ",'Layout Mercado Libre'!E963)-1),"")</f>
        <v>Belleza y Cuidado Personal</v>
      </c>
      <c r="D963" s="12" t="n">
        <v>52.74</v>
      </c>
      <c r="E963" s="13" t="n">
        <f aca="false">Parámetros!$B$5</f>
        <v>4</v>
      </c>
      <c r="F963" s="13" t="n">
        <f aca="false">D963+E963</f>
        <v>56.74</v>
      </c>
      <c r="G963" s="3" t="n">
        <f aca="false">IF(C963="",Parámetros!$B$9,IFERROR(VLOOKUP(C963,Parámetros!$A$20:$B$23,2,FALSE()),Parámetros!$B$9))</f>
        <v>0.14</v>
      </c>
      <c r="H963" s="14" t="n">
        <v>0.18</v>
      </c>
      <c r="I963" s="12" t="n">
        <v>75</v>
      </c>
      <c r="J963" s="13" t="n">
        <f aca="false">ROUNDUP((F963+Parámetros!$C$13)/(1-G963),0)</f>
        <v>96</v>
      </c>
      <c r="K963" s="13" t="n">
        <f aca="false">ROUNDUP((F963+Parámetros!$C$14)/(1-G963),0)</f>
        <v>101</v>
      </c>
      <c r="L963" s="13" t="n">
        <f aca="false">ROUNDUP((F963+Parámetros!$C$15)/(1-G963),0)</f>
        <v>109</v>
      </c>
      <c r="M963" s="13" t="n">
        <f aca="false">MAX(ROUNDUP((F963+I963)/(1-G963),0),Parámetros!$B$7)</f>
        <v>299</v>
      </c>
      <c r="N963" s="12"/>
      <c r="O963" s="12"/>
      <c r="P963" s="13" t="n">
        <f aca="false">Parámetros!$B$6</f>
        <v>1</v>
      </c>
      <c r="Q963" s="13" t="n">
        <f aca="false">IF(AND(ISNUMBER(O963),O963-P963&gt;=Parámetros!$B$7),M963,IF(J963&lt;Parámetros!$B$13,J963,IF(K963&lt;Parámetros!$B$14,K963,IF(L963&lt;Parámetros!$B$15,L963,M963))))</f>
        <v>96</v>
      </c>
      <c r="R963" s="13" t="n">
        <f aca="false">IF(AND(ISNUMBER(O963),O963-P963&gt;=Q963),O963-P963,Q963)</f>
        <v>96</v>
      </c>
      <c r="S963" s="3" t="str">
        <f aca="false">IF(ISNUMBER(O963),R963/O963-1,"")</f>
        <v/>
      </c>
      <c r="T963" s="13" t="n">
        <f aca="false">VLOOKUP(R963,Parámetros!$A$13:$C$16,3,TRUE())</f>
        <v>25</v>
      </c>
      <c r="U963" s="13" t="n">
        <f aca="false">IF(R963&gt;=Parámetros!$B$7,I963,0)</f>
        <v>0</v>
      </c>
      <c r="V963" s="13" t="n">
        <f aca="false">R963*(1-G963)-T963-U963</f>
        <v>57.56</v>
      </c>
      <c r="W963" s="13" t="n">
        <f aca="false">V963-F963</f>
        <v>0.82</v>
      </c>
      <c r="X963" s="2" t="s">
        <v>13783</v>
      </c>
      <c r="Y963" s="2"/>
      <c r="Z963" s="13"/>
      <c r="AA963" s="2"/>
    </row>
    <row r="964" customFormat="false" ht="15" hidden="false" customHeight="false" outlineLevel="0" collapsed="false">
      <c r="A964" s="8" t="s">
        <v>11410</v>
      </c>
      <c r="B964" s="10" t="str">
        <f aca="false">'Layout Mercado Libre'!C964</f>
        <v>Taza Entrenadora Evenflo Fun Play Boquilla Suave 10 oz</v>
      </c>
      <c r="C964" s="10" t="str">
        <f aca="false">IFERROR(LEFT('Layout Mercado Libre'!E964,FIND(" &gt; ",'Layout Mercado Libre'!E964)-1),"")</f>
        <v>Bebés</v>
      </c>
      <c r="D964" s="12" t="n">
        <v>38.74</v>
      </c>
      <c r="E964" s="13" t="n">
        <f aca="false">Parámetros!$B$5</f>
        <v>4</v>
      </c>
      <c r="F964" s="13" t="n">
        <f aca="false">D964+E964</f>
        <v>42.74</v>
      </c>
      <c r="G964" s="3" t="n">
        <f aca="false">IF(C964="",Parámetros!$B$9,IFERROR(VLOOKUP(C964,Parámetros!$A$20:$B$23,2,FALSE()),Parámetros!$B$9))</f>
        <v>0.15</v>
      </c>
      <c r="H964" s="14" t="n">
        <v>0.41</v>
      </c>
      <c r="I964" s="12" t="n">
        <v>75</v>
      </c>
      <c r="J964" s="13" t="n">
        <f aca="false">ROUNDUP((F964+Parámetros!$C$13)/(1-G964),0)</f>
        <v>80</v>
      </c>
      <c r="K964" s="13" t="n">
        <f aca="false">ROUNDUP((F964+Parámetros!$C$14)/(1-G964),0)</f>
        <v>86</v>
      </c>
      <c r="L964" s="13" t="n">
        <f aca="false">ROUNDUP((F964+Parámetros!$C$15)/(1-G964),0)</f>
        <v>94</v>
      </c>
      <c r="M964" s="13" t="n">
        <f aca="false">MAX(ROUNDUP((F964+I964)/(1-G964),0),Parámetros!$B$7)</f>
        <v>299</v>
      </c>
      <c r="N964" s="12"/>
      <c r="O964" s="12"/>
      <c r="P964" s="13" t="n">
        <f aca="false">Parámetros!$B$6</f>
        <v>1</v>
      </c>
      <c r="Q964" s="13" t="n">
        <f aca="false">IF(AND(ISNUMBER(O964),O964-P964&gt;=Parámetros!$B$7),M964,IF(J964&lt;Parámetros!$B$13,J964,IF(K964&lt;Parámetros!$B$14,K964,IF(L964&lt;Parámetros!$B$15,L964,M964))))</f>
        <v>80</v>
      </c>
      <c r="R964" s="13" t="n">
        <f aca="false">IF(AND(ISNUMBER(O964),O964-P964&gt;=Q964),O964-P964,Q964)</f>
        <v>80</v>
      </c>
      <c r="S964" s="3" t="str">
        <f aca="false">IF(ISNUMBER(O964),R964/O964-1,"")</f>
        <v/>
      </c>
      <c r="T964" s="13" t="n">
        <f aca="false">VLOOKUP(R964,Parámetros!$A$13:$C$16,3,TRUE())</f>
        <v>25</v>
      </c>
      <c r="U964" s="13" t="n">
        <f aca="false">IF(R964&gt;=Parámetros!$B$7,I964,0)</f>
        <v>0</v>
      </c>
      <c r="V964" s="13" t="n">
        <f aca="false">R964*(1-G964)-T964-U964</f>
        <v>43</v>
      </c>
      <c r="W964" s="13" t="n">
        <f aca="false">V964-F964</f>
        <v>0.259999999999998</v>
      </c>
      <c r="X964" s="2" t="s">
        <v>13681</v>
      </c>
      <c r="Y964" s="2"/>
      <c r="Z964" s="13"/>
      <c r="AA964" s="2"/>
    </row>
    <row r="965" customFormat="false" ht="15" hidden="false" customHeight="false" outlineLevel="0" collapsed="false">
      <c r="A965" s="8" t="s">
        <v>11424</v>
      </c>
      <c r="B965" s="10" t="str">
        <f aca="false">'Layout Mercado Libre'!C965</f>
        <v>Crema Dental Colgate Máxima Protección Anticaries 75 ml</v>
      </c>
      <c r="C965" s="10" t="str">
        <f aca="false">IFERROR(LEFT('Layout Mercado Libre'!E965,FIND(" &gt; ",'Layout Mercado Libre'!E965)-1),"")</f>
        <v>Belleza y Cuidado Personal</v>
      </c>
      <c r="D965" s="12" t="n">
        <v>18.35</v>
      </c>
      <c r="E965" s="13" t="n">
        <f aca="false">Parámetros!$B$5</f>
        <v>4</v>
      </c>
      <c r="F965" s="13" t="n">
        <f aca="false">D965+E965</f>
        <v>22.35</v>
      </c>
      <c r="G965" s="3" t="n">
        <f aca="false">IF(C965="",Parámetros!$B$9,IFERROR(VLOOKUP(C965,Parámetros!$A$20:$B$23,2,FALSE()),Parámetros!$B$9))</f>
        <v>0.14</v>
      </c>
      <c r="H965" s="14" t="n">
        <v>0.14</v>
      </c>
      <c r="I965" s="12" t="n">
        <v>75</v>
      </c>
      <c r="J965" s="13" t="n">
        <f aca="false">ROUNDUP((F965+Parámetros!$C$13)/(1-G965),0)</f>
        <v>56</v>
      </c>
      <c r="K965" s="13" t="n">
        <f aca="false">ROUNDUP((F965+Parámetros!$C$14)/(1-G965),0)</f>
        <v>61</v>
      </c>
      <c r="L965" s="13" t="n">
        <f aca="false">ROUNDUP((F965+Parámetros!$C$15)/(1-G965),0)</f>
        <v>70</v>
      </c>
      <c r="M965" s="13" t="n">
        <f aca="false">MAX(ROUNDUP((F965+I965)/(1-G965),0),Parámetros!$B$7)</f>
        <v>299</v>
      </c>
      <c r="N965" s="12"/>
      <c r="O965" s="12"/>
      <c r="P965" s="13" t="n">
        <f aca="false">Parámetros!$B$6</f>
        <v>1</v>
      </c>
      <c r="Q965" s="13" t="n">
        <f aca="false">IF(AND(ISNUMBER(O965),O965-P965&gt;=Parámetros!$B$7),M965,IF(J965&lt;Parámetros!$B$13,J965,IF(K965&lt;Parámetros!$B$14,K965,IF(L965&lt;Parámetros!$B$15,L965,M965))))</f>
        <v>56</v>
      </c>
      <c r="R965" s="13" t="n">
        <f aca="false">IF(AND(ISNUMBER(O965),O965-P965&gt;=Q965),O965-P965,Q965)</f>
        <v>56</v>
      </c>
      <c r="S965" s="3" t="str">
        <f aca="false">IF(ISNUMBER(O965),R965/O965-1,"")</f>
        <v/>
      </c>
      <c r="T965" s="13" t="n">
        <f aca="false">VLOOKUP(R965,Parámetros!$A$13:$C$16,3,TRUE())</f>
        <v>25</v>
      </c>
      <c r="U965" s="13" t="n">
        <f aca="false">IF(R965&gt;=Parámetros!$B$7,I965,0)</f>
        <v>0</v>
      </c>
      <c r="V965" s="13" t="n">
        <f aca="false">R965*(1-G965)-T965-U965</f>
        <v>23.16</v>
      </c>
      <c r="W965" s="13" t="n">
        <f aca="false">V965-F965</f>
        <v>0.809999999999995</v>
      </c>
      <c r="X965" s="2" t="s">
        <v>13696</v>
      </c>
      <c r="Y965" s="2"/>
      <c r="Z965" s="13"/>
      <c r="AA965" s="2"/>
    </row>
    <row r="966" customFormat="false" ht="15" hidden="false" customHeight="false" outlineLevel="0" collapsed="false">
      <c r="A966" s="8" t="s">
        <v>11432</v>
      </c>
      <c r="B966" s="10" t="str">
        <f aca="false">'Layout Mercado Libre'!C966</f>
        <v>Pañales KleenBebé Movilastic Etapa 6 XJ Unisex 40 Piezas</v>
      </c>
      <c r="C966" s="10" t="str">
        <f aca="false">IFERROR(LEFT('Layout Mercado Libre'!E966,FIND(" &gt; ",'Layout Mercado Libre'!E966)-1),"")</f>
        <v>Bebés</v>
      </c>
      <c r="D966" s="12" t="n">
        <v>194.83</v>
      </c>
      <c r="E966" s="13" t="n">
        <f aca="false">Parámetros!$B$5</f>
        <v>4</v>
      </c>
      <c r="F966" s="13" t="n">
        <f aca="false">D966+E966</f>
        <v>198.83</v>
      </c>
      <c r="G966" s="3" t="n">
        <f aca="false">IF(C966="",Parámetros!$B$9,IFERROR(VLOOKUP(C966,Parámetros!$A$20:$B$23,2,FALSE()),Parámetros!$B$9))</f>
        <v>0.15</v>
      </c>
      <c r="H966" s="14" t="n">
        <v>3.2</v>
      </c>
      <c r="I966" s="12" t="n">
        <v>125</v>
      </c>
      <c r="J966" s="13" t="n">
        <f aca="false">ROUNDUP((F966+Parámetros!$C$13)/(1-G966),0)</f>
        <v>264</v>
      </c>
      <c r="K966" s="13" t="n">
        <f aca="false">ROUNDUP((F966+Parámetros!$C$14)/(1-G966),0)</f>
        <v>270</v>
      </c>
      <c r="L966" s="13" t="n">
        <f aca="false">ROUNDUP((F966+Parámetros!$C$15)/(1-G966),0)</f>
        <v>278</v>
      </c>
      <c r="M966" s="13" t="n">
        <f aca="false">MAX(ROUNDUP((F966+I966)/(1-G966),0),Parámetros!$B$7)</f>
        <v>381</v>
      </c>
      <c r="N966" s="12" t="n">
        <v>478.5</v>
      </c>
      <c r="O966" s="12" t="n">
        <v>468</v>
      </c>
      <c r="P966" s="13" t="n">
        <f aca="false">Parámetros!$B$6</f>
        <v>1</v>
      </c>
      <c r="Q966" s="13" t="n">
        <f aca="false">IF(AND(ISNUMBER(O966),O966-P966&gt;=Parámetros!$B$7),M966,IF(J966&lt;Parámetros!$B$13,J966,IF(K966&lt;Parámetros!$B$14,K966,IF(L966&lt;Parámetros!$B$15,L966,M966))))</f>
        <v>381</v>
      </c>
      <c r="R966" s="13" t="n">
        <f aca="false">IF(AND(ISNUMBER(O966),O966-P966&gt;=Q966),O966-P966,Q966)</f>
        <v>467</v>
      </c>
      <c r="S966" s="3" t="n">
        <f aca="false">IF(ISNUMBER(O966),R966/O966-1,"")</f>
        <v>-0.00213675213675213</v>
      </c>
      <c r="T966" s="13" t="n">
        <f aca="false">VLOOKUP(R966,Parámetros!$A$13:$C$16,3,TRUE())</f>
        <v>0</v>
      </c>
      <c r="U966" s="13" t="n">
        <f aca="false">IF(R966&gt;=Parámetros!$B$7,I966,0)</f>
        <v>125</v>
      </c>
      <c r="V966" s="13" t="n">
        <f aca="false">R966*(1-G966)-T966-U966</f>
        <v>271.95</v>
      </c>
      <c r="W966" s="13" t="n">
        <f aca="false">V966-F966</f>
        <v>73.12</v>
      </c>
      <c r="X966" s="2" t="s">
        <v>13510</v>
      </c>
      <c r="Y966" s="2"/>
      <c r="Z966" s="13"/>
      <c r="AA966" s="2"/>
    </row>
    <row r="967" customFormat="false" ht="15" hidden="false" customHeight="false" outlineLevel="0" collapsed="false">
      <c r="A967" s="8" t="s">
        <v>11443</v>
      </c>
      <c r="B967" s="10" t="str">
        <f aca="false">'Layout Mercado Libre'!C967</f>
        <v>Diasporal 300 mg Citrato de Magnesio 20 Sobres</v>
      </c>
      <c r="C967" s="10" t="str">
        <f aca="false">IFERROR(LEFT('Layout Mercado Libre'!E967,FIND(" &gt; ",'Layout Mercado Libre'!E967)-1),"")</f>
        <v>Salud y Equipamiento Médico</v>
      </c>
      <c r="D967" s="12" t="n">
        <v>168.15</v>
      </c>
      <c r="E967" s="13" t="n">
        <f aca="false">Parámetros!$B$5</f>
        <v>4</v>
      </c>
      <c r="F967" s="13" t="n">
        <f aca="false">D967+E967</f>
        <v>172.15</v>
      </c>
      <c r="G967" s="3" t="n">
        <f aca="false">IF(C967="",Parámetros!$B$9,IFERROR(VLOOKUP(C967,Parámetros!$A$20:$B$23,2,FALSE()),Parámetros!$B$9))</f>
        <v>0.14</v>
      </c>
      <c r="H967" s="14" t="n">
        <v>0.3</v>
      </c>
      <c r="I967" s="12" t="n">
        <v>75</v>
      </c>
      <c r="J967" s="13" t="n">
        <f aca="false">ROUNDUP((F967+Parámetros!$C$13)/(1-G967),0)</f>
        <v>230</v>
      </c>
      <c r="K967" s="13" t="n">
        <f aca="false">ROUNDUP((F967+Parámetros!$C$14)/(1-G967),0)</f>
        <v>236</v>
      </c>
      <c r="L967" s="13" t="n">
        <f aca="false">ROUNDUP((F967+Parámetros!$C$15)/(1-G967),0)</f>
        <v>244</v>
      </c>
      <c r="M967" s="13" t="n">
        <f aca="false">MAX(ROUNDUP((F967+I967)/(1-G967),0),Parámetros!$B$7)</f>
        <v>299</v>
      </c>
      <c r="N967" s="12" t="n">
        <v>397.99</v>
      </c>
      <c r="O967" s="12" t="n">
        <v>300.72</v>
      </c>
      <c r="P967" s="13" t="n">
        <f aca="false">Parámetros!$B$6</f>
        <v>1</v>
      </c>
      <c r="Q967" s="13" t="n">
        <f aca="false">IF(AND(ISNUMBER(O967),O967-P967&gt;=Parámetros!$B$7),M967,IF(J967&lt;Parámetros!$B$13,J967,IF(K967&lt;Parámetros!$B$14,K967,IF(L967&lt;Parámetros!$B$15,L967,M967))))</f>
        <v>299</v>
      </c>
      <c r="R967" s="13" t="n">
        <f aca="false">IF(AND(ISNUMBER(O967),O967-P967&gt;=Q967),O967-P967,Q967)</f>
        <v>299.72</v>
      </c>
      <c r="S967" s="3" t="n">
        <f aca="false">IF(ISNUMBER(O967),R967/O967-1,"")</f>
        <v>-0.00332535248736365</v>
      </c>
      <c r="T967" s="13" t="n">
        <f aca="false">VLOOKUP(R967,Parámetros!$A$13:$C$16,3,TRUE())</f>
        <v>0</v>
      </c>
      <c r="U967" s="13" t="n">
        <f aca="false">IF(R967&gt;=Parámetros!$B$7,I967,0)</f>
        <v>75</v>
      </c>
      <c r="V967" s="13" t="n">
        <f aca="false">R967*(1-G967)-T967-U967</f>
        <v>182.7592</v>
      </c>
      <c r="W967" s="13" t="n">
        <f aca="false">V967-F967</f>
        <v>10.6092</v>
      </c>
      <c r="X967" s="2" t="s">
        <v>13555</v>
      </c>
      <c r="Y967" s="2"/>
      <c r="Z967" s="13"/>
      <c r="AA967" s="2"/>
    </row>
    <row r="968" customFormat="false" ht="15" hidden="false" customHeight="false" outlineLevel="0" collapsed="false">
      <c r="A968" s="8" t="s">
        <v>11458</v>
      </c>
      <c r="B968" s="10" t="str">
        <f aca="false">'Layout Mercado Libre'!C968</f>
        <v>Macrozit 500 mg Azitromicina 3 Tabletas</v>
      </c>
      <c r="C968" s="10" t="str">
        <f aca="false">IFERROR(LEFT('Layout Mercado Libre'!E968,FIND(" &gt; ",'Layout Mercado Libre'!E968)-1),"")</f>
        <v>Salud y Equipamiento Médico</v>
      </c>
      <c r="D968" s="12" t="n">
        <v>257.58</v>
      </c>
      <c r="E968" s="13" t="n">
        <f aca="false">Parámetros!$B$5</f>
        <v>4</v>
      </c>
      <c r="F968" s="13" t="n">
        <f aca="false">D968+E968</f>
        <v>261.58</v>
      </c>
      <c r="G968" s="3" t="n">
        <f aca="false">IF(C968="",Parámetros!$B$9,IFERROR(VLOOKUP(C968,Parámetros!$A$20:$B$23,2,FALSE()),Parámetros!$B$9))</f>
        <v>0.14</v>
      </c>
      <c r="H968" s="14" t="n">
        <v>0.13</v>
      </c>
      <c r="I968" s="12" t="n">
        <v>75</v>
      </c>
      <c r="J968" s="13" t="n">
        <f aca="false">ROUNDUP((F968+Parámetros!$C$13)/(1-G968),0)</f>
        <v>334</v>
      </c>
      <c r="K968" s="13" t="n">
        <f aca="false">ROUNDUP((F968+Parámetros!$C$14)/(1-G968),0)</f>
        <v>340</v>
      </c>
      <c r="L968" s="13" t="n">
        <f aca="false">ROUNDUP((F968+Parámetros!$C$15)/(1-G968),0)</f>
        <v>348</v>
      </c>
      <c r="M968" s="13" t="n">
        <f aca="false">MAX(ROUNDUP((F968+I968)/(1-G968),0),Parámetros!$B$7)</f>
        <v>392</v>
      </c>
      <c r="N968" s="12" t="n">
        <v>545.55</v>
      </c>
      <c r="O968" s="12" t="n">
        <v>424</v>
      </c>
      <c r="P968" s="13" t="n">
        <f aca="false">Parámetros!$B$6</f>
        <v>1</v>
      </c>
      <c r="Q968" s="13" t="n">
        <f aca="false">IF(AND(ISNUMBER(O968),O968-P968&gt;=Parámetros!$B$7),M968,IF(J968&lt;Parámetros!$B$13,J968,IF(K968&lt;Parámetros!$B$14,K968,IF(L968&lt;Parámetros!$B$15,L968,M968))))</f>
        <v>392</v>
      </c>
      <c r="R968" s="13" t="n">
        <f aca="false">IF(AND(ISNUMBER(O968),O968-P968&gt;=Q968),O968-P968,Q968)</f>
        <v>423</v>
      </c>
      <c r="S968" s="3" t="n">
        <f aca="false">IF(ISNUMBER(O968),R968/O968-1,"")</f>
        <v>-0.00235849056603776</v>
      </c>
      <c r="T968" s="13" t="n">
        <f aca="false">VLOOKUP(R968,Parámetros!$A$13:$C$16,3,TRUE())</f>
        <v>0</v>
      </c>
      <c r="U968" s="13" t="n">
        <f aca="false">IF(R968&gt;=Parámetros!$B$7,I968,0)</f>
        <v>75</v>
      </c>
      <c r="V968" s="13" t="n">
        <f aca="false">R968*(1-G968)-T968-U968</f>
        <v>288.78</v>
      </c>
      <c r="W968" s="13" t="n">
        <f aca="false">V968-F968</f>
        <v>27.2</v>
      </c>
      <c r="X968" s="2" t="s">
        <v>13661</v>
      </c>
      <c r="Y968" s="2"/>
      <c r="Z968" s="13"/>
      <c r="AA968" s="2"/>
    </row>
    <row r="969" customFormat="false" ht="15" hidden="false" customHeight="false" outlineLevel="0" collapsed="false">
      <c r="A969" s="8" t="s">
        <v>11466</v>
      </c>
      <c r="B969" s="10" t="str">
        <f aca="false">'Layout Mercado Libre'!C969</f>
        <v>Lipovitasi+ Carnitina Metionina Tiamina 30 Tabletas</v>
      </c>
      <c r="C969" s="10" t="str">
        <f aca="false">IFERROR(LEFT('Layout Mercado Libre'!E969,FIND(" &gt; ",'Layout Mercado Libre'!E969)-1),"")</f>
        <v>Salud y Equipamiento Médico</v>
      </c>
      <c r="D969" s="12" t="n">
        <v>210</v>
      </c>
      <c r="E969" s="13" t="n">
        <f aca="false">Parámetros!$B$5</f>
        <v>4</v>
      </c>
      <c r="F969" s="13" t="n">
        <f aca="false">D969+E969</f>
        <v>214</v>
      </c>
      <c r="G969" s="3" t="n">
        <f aca="false">IF(C969="",Parámetros!$B$9,IFERROR(VLOOKUP(C969,Parámetros!$A$20:$B$23,2,FALSE()),Parámetros!$B$9))</f>
        <v>0.14</v>
      </c>
      <c r="H969" s="14" t="n">
        <v>0.19</v>
      </c>
      <c r="I969" s="12" t="n">
        <v>75</v>
      </c>
      <c r="J969" s="13" t="n">
        <f aca="false">ROUNDUP((F969+Parámetros!$C$13)/(1-G969),0)</f>
        <v>278</v>
      </c>
      <c r="K969" s="13" t="n">
        <f aca="false">ROUNDUP((F969+Parámetros!$C$14)/(1-G969),0)</f>
        <v>284</v>
      </c>
      <c r="L969" s="13" t="n">
        <f aca="false">ROUNDUP((F969+Parámetros!$C$15)/(1-G969),0)</f>
        <v>292</v>
      </c>
      <c r="M969" s="13" t="n">
        <f aca="false">MAX(ROUNDUP((F969+I969)/(1-G969),0),Parámetros!$B$7)</f>
        <v>337</v>
      </c>
      <c r="N969" s="12" t="n">
        <v>594.7</v>
      </c>
      <c r="O969" s="12" t="n">
        <v>525</v>
      </c>
      <c r="P969" s="13" t="n">
        <f aca="false">Parámetros!$B$6</f>
        <v>1</v>
      </c>
      <c r="Q969" s="13" t="n">
        <f aca="false">IF(AND(ISNUMBER(O969),O969-P969&gt;=Parámetros!$B$7),M969,IF(J969&lt;Parámetros!$B$13,J969,IF(K969&lt;Parámetros!$B$14,K969,IF(L969&lt;Parámetros!$B$15,L969,M969))))</f>
        <v>337</v>
      </c>
      <c r="R969" s="13" t="n">
        <f aca="false">IF(AND(ISNUMBER(O969),O969-P969&gt;=Q969),O969-P969,Q969)</f>
        <v>524</v>
      </c>
      <c r="S969" s="3" t="n">
        <f aca="false">IF(ISNUMBER(O969),R969/O969-1,"")</f>
        <v>-0.00190476190476185</v>
      </c>
      <c r="T969" s="13" t="n">
        <f aca="false">VLOOKUP(R969,Parámetros!$A$13:$C$16,3,TRUE())</f>
        <v>0</v>
      </c>
      <c r="U969" s="13" t="n">
        <f aca="false">IF(R969&gt;=Parámetros!$B$7,I969,0)</f>
        <v>75</v>
      </c>
      <c r="V969" s="13" t="n">
        <f aca="false">R969*(1-G969)-T969-U969</f>
        <v>375.64</v>
      </c>
      <c r="W969" s="13" t="n">
        <f aca="false">V969-F969</f>
        <v>161.64</v>
      </c>
      <c r="X969" s="2" t="s">
        <v>13501</v>
      </c>
      <c r="Y969" s="2"/>
      <c r="Z969" s="13"/>
      <c r="AA969" s="2"/>
    </row>
    <row r="970" customFormat="false" ht="15" hidden="false" customHeight="false" outlineLevel="0" collapsed="false">
      <c r="A970" s="8" t="s">
        <v>11478</v>
      </c>
      <c r="B970" s="10" t="str">
        <f aca="false">'Layout Mercado Libre'!C970</f>
        <v>Ropa Interior Huggies GoodNites Unisex Talla S/M 11 Pzas</v>
      </c>
      <c r="C970" s="10" t="str">
        <f aca="false">IFERROR(LEFT('Layout Mercado Libre'!E970,FIND(" &gt; ",'Layout Mercado Libre'!E970)-1),"")</f>
        <v>Bebés</v>
      </c>
      <c r="D970" s="12" t="n">
        <v>86.42</v>
      </c>
      <c r="E970" s="13" t="n">
        <f aca="false">Parámetros!$B$5</f>
        <v>4</v>
      </c>
      <c r="F970" s="13" t="n">
        <f aca="false">D970+E970</f>
        <v>90.42</v>
      </c>
      <c r="G970" s="3" t="n">
        <f aca="false">IF(C970="",Parámetros!$B$9,IFERROR(VLOOKUP(C970,Parámetros!$A$20:$B$23,2,FALSE()),Parámetros!$B$9))</f>
        <v>0.15</v>
      </c>
      <c r="H970" s="14" t="n">
        <v>0.22</v>
      </c>
      <c r="I970" s="12" t="n">
        <v>75</v>
      </c>
      <c r="J970" s="13" t="n">
        <f aca="false">ROUNDUP((F970+Parámetros!$C$13)/(1-G970),0)</f>
        <v>136</v>
      </c>
      <c r="K970" s="13" t="n">
        <f aca="false">ROUNDUP((F970+Parámetros!$C$14)/(1-G970),0)</f>
        <v>142</v>
      </c>
      <c r="L970" s="13" t="n">
        <f aca="false">ROUNDUP((F970+Parámetros!$C$15)/(1-G970),0)</f>
        <v>150</v>
      </c>
      <c r="M970" s="13" t="n">
        <f aca="false">MAX(ROUNDUP((F970+I970)/(1-G970),0),Parámetros!$B$7)</f>
        <v>299</v>
      </c>
      <c r="N970" s="12" t="n">
        <v>229.47</v>
      </c>
      <c r="O970" s="12" t="n">
        <v>213</v>
      </c>
      <c r="P970" s="13" t="n">
        <f aca="false">Parámetros!$B$6</f>
        <v>1</v>
      </c>
      <c r="Q970" s="13" t="n">
        <f aca="false">IF(AND(ISNUMBER(O970),O970-P970&gt;=Parámetros!$B$7),M970,IF(J970&lt;Parámetros!$B$13,J970,IF(K970&lt;Parámetros!$B$14,K970,IF(L970&lt;Parámetros!$B$15,L970,M970))))</f>
        <v>142</v>
      </c>
      <c r="R970" s="13" t="n">
        <f aca="false">IF(AND(ISNUMBER(O970),O970-P970&gt;=Q970),O970-P970,Q970)</f>
        <v>212</v>
      </c>
      <c r="S970" s="3" t="n">
        <f aca="false">IF(ISNUMBER(O970),R970/O970-1,"")</f>
        <v>-0.00469483568075113</v>
      </c>
      <c r="T970" s="13" t="n">
        <f aca="false">VLOOKUP(R970,Parámetros!$A$13:$C$16,3,TRUE())</f>
        <v>37</v>
      </c>
      <c r="U970" s="13" t="n">
        <f aca="false">IF(R970&gt;=Parámetros!$B$7,I970,0)</f>
        <v>0</v>
      </c>
      <c r="V970" s="13" t="n">
        <f aca="false">R970*(1-G970)-T970-U970</f>
        <v>143.2</v>
      </c>
      <c r="W970" s="13" t="n">
        <f aca="false">V970-F970</f>
        <v>52.78</v>
      </c>
      <c r="X970" s="2" t="s">
        <v>13708</v>
      </c>
      <c r="Y970" s="2"/>
      <c r="Z970" s="13"/>
      <c r="AA970" s="2"/>
    </row>
    <row r="971" customFormat="false" ht="15" hidden="false" customHeight="false" outlineLevel="0" collapsed="false">
      <c r="A971" s="8" t="s">
        <v>11492</v>
      </c>
      <c r="B971" s="10" t="str">
        <f aca="false">'Layout Mercado Libre'!C971</f>
        <v>Sílica Capilar Sily Silica Shine 3 en 1 Uva 120 ml</v>
      </c>
      <c r="C971" s="10" t="str">
        <f aca="false">IFERROR(LEFT('Layout Mercado Libre'!E971,FIND(" &gt; ",'Layout Mercado Libre'!E971)-1),"")</f>
        <v>Belleza y Cuidado Personal</v>
      </c>
      <c r="D971" s="12" t="n">
        <v>38.6</v>
      </c>
      <c r="E971" s="13" t="n">
        <f aca="false">Parámetros!$B$5</f>
        <v>4</v>
      </c>
      <c r="F971" s="13" t="n">
        <f aca="false">D971+E971</f>
        <v>42.6</v>
      </c>
      <c r="G971" s="3" t="n">
        <f aca="false">IF(C971="",Parámetros!$B$9,IFERROR(VLOOKUP(C971,Parámetros!$A$20:$B$23,2,FALSE()),Parámetros!$B$9))</f>
        <v>0.14</v>
      </c>
      <c r="H971" s="14" t="n">
        <v>0.19</v>
      </c>
      <c r="I971" s="12" t="n">
        <v>75</v>
      </c>
      <c r="J971" s="13" t="n">
        <f aca="false">ROUNDUP((F971+Parámetros!$C$13)/(1-G971),0)</f>
        <v>79</v>
      </c>
      <c r="K971" s="13" t="n">
        <f aca="false">ROUNDUP((F971+Parámetros!$C$14)/(1-G971),0)</f>
        <v>85</v>
      </c>
      <c r="L971" s="13" t="n">
        <f aca="false">ROUNDUP((F971+Parámetros!$C$15)/(1-G971),0)</f>
        <v>93</v>
      </c>
      <c r="M971" s="13" t="n">
        <f aca="false">MAX(ROUNDUP((F971+I971)/(1-G971),0),Parámetros!$B$7)</f>
        <v>299</v>
      </c>
      <c r="N971" s="12"/>
      <c r="O971" s="12"/>
      <c r="P971" s="13" t="n">
        <f aca="false">Parámetros!$B$6</f>
        <v>1</v>
      </c>
      <c r="Q971" s="13" t="n">
        <f aca="false">IF(AND(ISNUMBER(O971),O971-P971&gt;=Parámetros!$B$7),M971,IF(J971&lt;Parámetros!$B$13,J971,IF(K971&lt;Parámetros!$B$14,K971,IF(L971&lt;Parámetros!$B$15,L971,M971))))</f>
        <v>79</v>
      </c>
      <c r="R971" s="13" t="n">
        <f aca="false">IF(AND(ISNUMBER(O971),O971-P971&gt;=Q971),O971-P971,Q971)</f>
        <v>79</v>
      </c>
      <c r="S971" s="3" t="str">
        <f aca="false">IF(ISNUMBER(O971),R971/O971-1,"")</f>
        <v/>
      </c>
      <c r="T971" s="13" t="n">
        <f aca="false">VLOOKUP(R971,Parámetros!$A$13:$C$16,3,TRUE())</f>
        <v>25</v>
      </c>
      <c r="U971" s="13" t="n">
        <f aca="false">IF(R971&gt;=Parámetros!$B$7,I971,0)</f>
        <v>0</v>
      </c>
      <c r="V971" s="13" t="n">
        <f aca="false">R971*(1-G971)-T971-U971</f>
        <v>42.94</v>
      </c>
      <c r="W971" s="13" t="n">
        <f aca="false">V971-F971</f>
        <v>0.339999999999996</v>
      </c>
      <c r="X971" s="2" t="s">
        <v>13511</v>
      </c>
      <c r="Y971" s="2"/>
      <c r="Z971" s="13"/>
      <c r="AA971" s="2"/>
    </row>
    <row r="972" customFormat="false" ht="15" hidden="false" customHeight="false" outlineLevel="0" collapsed="false">
      <c r="A972" s="8" t="s">
        <v>11503</v>
      </c>
      <c r="B972" s="10" t="str">
        <f aca="false">'Layout Mercado Libre'!C972</f>
        <v>Pads Sualgodón Faciales Redondos de Algodón 100 Piezas</v>
      </c>
      <c r="C972" s="10" t="str">
        <f aca="false">IFERROR(LEFT('Layout Mercado Libre'!E972,FIND(" &gt; ",'Layout Mercado Libre'!E972)-1),"")</f>
        <v>Salud y Equipamiento Médico</v>
      </c>
      <c r="D972" s="12" t="n">
        <v>14.76</v>
      </c>
      <c r="E972" s="13" t="n">
        <f aca="false">Parámetros!$B$5</f>
        <v>4</v>
      </c>
      <c r="F972" s="13" t="n">
        <f aca="false">D972+E972</f>
        <v>18.76</v>
      </c>
      <c r="G972" s="3" t="n">
        <f aca="false">IF(C972="",Parámetros!$B$9,IFERROR(VLOOKUP(C972,Parámetros!$A$20:$B$23,2,FALSE()),Parámetros!$B$9))</f>
        <v>0.14</v>
      </c>
      <c r="H972" s="14" t="n">
        <v>0.75</v>
      </c>
      <c r="I972" s="12" t="n">
        <v>90</v>
      </c>
      <c r="J972" s="13" t="n">
        <f aca="false">ROUNDUP((F972+Parámetros!$C$13)/(1-G972),0)</f>
        <v>51</v>
      </c>
      <c r="K972" s="13" t="n">
        <f aca="false">ROUNDUP((F972+Parámetros!$C$14)/(1-G972),0)</f>
        <v>57</v>
      </c>
      <c r="L972" s="13" t="n">
        <f aca="false">ROUNDUP((F972+Parámetros!$C$15)/(1-G972),0)</f>
        <v>65</v>
      </c>
      <c r="M972" s="13" t="n">
        <f aca="false">MAX(ROUNDUP((F972+I972)/(1-G972),0),Parámetros!$B$7)</f>
        <v>299</v>
      </c>
      <c r="N972" s="12" t="n">
        <v>65.34</v>
      </c>
      <c r="O972" s="12" t="n">
        <v>65.34</v>
      </c>
      <c r="P972" s="13" t="n">
        <f aca="false">Parámetros!$B$6</f>
        <v>1</v>
      </c>
      <c r="Q972" s="13" t="n">
        <f aca="false">IF(AND(ISNUMBER(O972),O972-P972&gt;=Parámetros!$B$7),M972,IF(J972&lt;Parámetros!$B$13,J972,IF(K972&lt;Parámetros!$B$14,K972,IF(L972&lt;Parámetros!$B$15,L972,M972))))</f>
        <v>51</v>
      </c>
      <c r="R972" s="13" t="n">
        <f aca="false">IF(AND(ISNUMBER(O972),O972-P972&gt;=Q972),O972-P972,Q972)</f>
        <v>64.34</v>
      </c>
      <c r="S972" s="3" t="n">
        <f aca="false">IF(ISNUMBER(O972),R972/O972-1,"")</f>
        <v>-0.0153045607591062</v>
      </c>
      <c r="T972" s="13" t="n">
        <f aca="false">VLOOKUP(R972,Parámetros!$A$13:$C$16,3,TRUE())</f>
        <v>25</v>
      </c>
      <c r="U972" s="13" t="n">
        <f aca="false">IF(R972&gt;=Parámetros!$B$7,I972,0)</f>
        <v>0</v>
      </c>
      <c r="V972" s="13" t="n">
        <f aca="false">R972*(1-G972)-T972-U972</f>
        <v>30.3324</v>
      </c>
      <c r="W972" s="13" t="n">
        <f aca="false">V972-F972</f>
        <v>11.5724</v>
      </c>
      <c r="X972" s="2" t="s">
        <v>13541</v>
      </c>
      <c r="Y972" s="2"/>
      <c r="Z972" s="13"/>
      <c r="AA972" s="2"/>
    </row>
    <row r="973" customFormat="false" ht="15" hidden="false" customHeight="false" outlineLevel="0" collapsed="false">
      <c r="A973" s="8" t="s">
        <v>11515</v>
      </c>
      <c r="B973" s="10" t="str">
        <f aca="false">'Layout Mercado Libre'!C973</f>
        <v>Panoto-S Jarabe Hedera Helix 0.7 g/100 ml 200 ml</v>
      </c>
      <c r="C973" s="10" t="str">
        <f aca="false">IFERROR(LEFT('Layout Mercado Libre'!E973,FIND(" &gt; ",'Layout Mercado Libre'!E973)-1),"")</f>
        <v>Salud y Equipamiento Médico</v>
      </c>
      <c r="D973" s="12" t="n">
        <v>319.32</v>
      </c>
      <c r="E973" s="13" t="n">
        <f aca="false">Parámetros!$B$5</f>
        <v>4</v>
      </c>
      <c r="F973" s="13" t="n">
        <f aca="false">D973+E973</f>
        <v>323.32</v>
      </c>
      <c r="G973" s="3" t="n">
        <f aca="false">IF(C973="",Parámetros!$B$9,IFERROR(VLOOKUP(C973,Parámetros!$A$20:$B$23,2,FALSE()),Parámetros!$B$9))</f>
        <v>0.14</v>
      </c>
      <c r="H973" s="14" t="n">
        <v>0.29</v>
      </c>
      <c r="I973" s="12" t="n">
        <v>75</v>
      </c>
      <c r="J973" s="13" t="n">
        <f aca="false">ROUNDUP((F973+Parámetros!$C$13)/(1-G973),0)</f>
        <v>406</v>
      </c>
      <c r="K973" s="13" t="n">
        <f aca="false">ROUNDUP((F973+Parámetros!$C$14)/(1-G973),0)</f>
        <v>411</v>
      </c>
      <c r="L973" s="13" t="n">
        <f aca="false">ROUNDUP((F973+Parámetros!$C$15)/(1-G973),0)</f>
        <v>419</v>
      </c>
      <c r="M973" s="13" t="n">
        <f aca="false">MAX(ROUNDUP((F973+I973)/(1-G973),0),Parámetros!$B$7)</f>
        <v>464</v>
      </c>
      <c r="N973" s="12" t="n">
        <v>590.9</v>
      </c>
      <c r="O973" s="12" t="n">
        <v>475</v>
      </c>
      <c r="P973" s="13" t="n">
        <f aca="false">Parámetros!$B$6</f>
        <v>1</v>
      </c>
      <c r="Q973" s="13" t="n">
        <f aca="false">IF(AND(ISNUMBER(O973),O973-P973&gt;=Parámetros!$B$7),M973,IF(J973&lt;Parámetros!$B$13,J973,IF(K973&lt;Parámetros!$B$14,K973,IF(L973&lt;Parámetros!$B$15,L973,M973))))</f>
        <v>464</v>
      </c>
      <c r="R973" s="13" t="n">
        <f aca="false">IF(AND(ISNUMBER(O973),O973-P973&gt;=Q973),O973-P973,Q973)</f>
        <v>474</v>
      </c>
      <c r="S973" s="3" t="n">
        <f aca="false">IF(ISNUMBER(O973),R973/O973-1,"")</f>
        <v>-0.00210526315789472</v>
      </c>
      <c r="T973" s="13" t="n">
        <f aca="false">VLOOKUP(R973,Parámetros!$A$13:$C$16,3,TRUE())</f>
        <v>0</v>
      </c>
      <c r="U973" s="13" t="n">
        <f aca="false">IF(R973&gt;=Parámetros!$B$7,I973,0)</f>
        <v>75</v>
      </c>
      <c r="V973" s="13" t="n">
        <f aca="false">R973*(1-G973)-T973-U973</f>
        <v>332.64</v>
      </c>
      <c r="W973" s="13" t="n">
        <f aca="false">V973-F973</f>
        <v>9.31999999999999</v>
      </c>
      <c r="X973" s="2" t="s">
        <v>13632</v>
      </c>
      <c r="Y973" s="2"/>
      <c r="Z973" s="13"/>
      <c r="AA973" s="2"/>
    </row>
    <row r="974" customFormat="false" ht="15" hidden="false" customHeight="false" outlineLevel="0" collapsed="false">
      <c r="A974" s="8" t="s">
        <v>11527</v>
      </c>
      <c r="B974" s="10" t="str">
        <f aca="false">'Layout Mercado Libre'!C974</f>
        <v>Celestamine NS Solución Pediátrica 60 ml</v>
      </c>
      <c r="C974" s="10" t="str">
        <f aca="false">IFERROR(LEFT('Layout Mercado Libre'!E974,FIND(" &gt; ",'Layout Mercado Libre'!E974)-1),"")</f>
        <v>Salud y Equipamiento Médico</v>
      </c>
      <c r="D974" s="12" t="n">
        <v>412.14</v>
      </c>
      <c r="E974" s="13" t="n">
        <f aca="false">Parámetros!$B$5</f>
        <v>4</v>
      </c>
      <c r="F974" s="13" t="n">
        <f aca="false">D974+E974</f>
        <v>416.14</v>
      </c>
      <c r="G974" s="3" t="n">
        <f aca="false">IF(C974="",Parámetros!$B$9,IFERROR(VLOOKUP(C974,Parámetros!$A$20:$B$23,2,FALSE()),Parámetros!$B$9))</f>
        <v>0.14</v>
      </c>
      <c r="H974" s="14" t="n">
        <v>0.12</v>
      </c>
      <c r="I974" s="12" t="n">
        <v>75</v>
      </c>
      <c r="J974" s="13" t="n">
        <f aca="false">ROUNDUP((F974+Parámetros!$C$13)/(1-G974),0)</f>
        <v>513</v>
      </c>
      <c r="K974" s="13" t="n">
        <f aca="false">ROUNDUP((F974+Parámetros!$C$14)/(1-G974),0)</f>
        <v>519</v>
      </c>
      <c r="L974" s="13" t="n">
        <f aca="false">ROUNDUP((F974+Parámetros!$C$15)/(1-G974),0)</f>
        <v>527</v>
      </c>
      <c r="M974" s="13" t="n">
        <f aca="false">MAX(ROUNDUP((F974+I974)/(1-G974),0),Parámetros!$B$7)</f>
        <v>572</v>
      </c>
      <c r="N974" s="12" t="n">
        <v>632.75</v>
      </c>
      <c r="O974" s="12" t="n">
        <v>375.06</v>
      </c>
      <c r="P974" s="13" t="n">
        <f aca="false">Parámetros!$B$6</f>
        <v>1</v>
      </c>
      <c r="Q974" s="13" t="n">
        <f aca="false">IF(AND(ISNUMBER(O974),O974-P974&gt;=Parámetros!$B$7),M974,IF(J974&lt;Parámetros!$B$13,J974,IF(K974&lt;Parámetros!$B$14,K974,IF(L974&lt;Parámetros!$B$15,L974,M974))))</f>
        <v>572</v>
      </c>
      <c r="R974" s="13" t="n">
        <f aca="false">IF(AND(ISNUMBER(O974),O974-P974&gt;=Q974),O974-P974,Q974)</f>
        <v>572</v>
      </c>
      <c r="S974" s="3" t="n">
        <f aca="false">IF(ISNUMBER(O974),R974/O974-1,"")</f>
        <v>0.525089319042287</v>
      </c>
      <c r="T974" s="13" t="n">
        <f aca="false">VLOOKUP(R974,Parámetros!$A$13:$C$16,3,TRUE())</f>
        <v>0</v>
      </c>
      <c r="U974" s="13" t="n">
        <f aca="false">IF(R974&gt;=Parámetros!$B$7,I974,0)</f>
        <v>75</v>
      </c>
      <c r="V974" s="13" t="n">
        <f aca="false">R974*(1-G974)-T974-U974</f>
        <v>416.92</v>
      </c>
      <c r="W974" s="13" t="n">
        <f aca="false">V974-F974</f>
        <v>0.78000000000003</v>
      </c>
      <c r="X974" s="2" t="s">
        <v>13598</v>
      </c>
      <c r="Y974" s="2"/>
      <c r="Z974" s="13"/>
      <c r="AA974" s="2"/>
    </row>
    <row r="975" customFormat="false" ht="15" hidden="false" customHeight="false" outlineLevel="0" collapsed="false">
      <c r="A975" s="8" t="s">
        <v>11542</v>
      </c>
      <c r="B975" s="10" t="str">
        <f aca="false">'Layout Mercado Libre'!C975</f>
        <v>Nediclon Diclofenaco 100 mg 20 Tabletas Lib. Prolongada</v>
      </c>
      <c r="C975" s="10" t="str">
        <f aca="false">IFERROR(LEFT('Layout Mercado Libre'!E975,FIND(" &gt; ",'Layout Mercado Libre'!E975)-1),"")</f>
        <v>Salud y Equipamiento Médico</v>
      </c>
      <c r="D975" s="12" t="n">
        <v>7.53</v>
      </c>
      <c r="E975" s="13" t="n">
        <f aca="false">Parámetros!$B$5</f>
        <v>4</v>
      </c>
      <c r="F975" s="13" t="n">
        <f aca="false">D975+E975</f>
        <v>11.53</v>
      </c>
      <c r="G975" s="3" t="n">
        <f aca="false">IF(C975="",Parámetros!$B$9,IFERROR(VLOOKUP(C975,Parámetros!$A$20:$B$23,2,FALSE()),Parámetros!$B$9))</f>
        <v>0.14</v>
      </c>
      <c r="H975" s="14" t="n">
        <v>0.17</v>
      </c>
      <c r="I975" s="12" t="n">
        <v>75</v>
      </c>
      <c r="J975" s="13" t="n">
        <f aca="false">ROUNDUP((F975+Parámetros!$C$13)/(1-G975),0)</f>
        <v>43</v>
      </c>
      <c r="K975" s="13" t="n">
        <f aca="false">ROUNDUP((F975+Parámetros!$C$14)/(1-G975),0)</f>
        <v>49</v>
      </c>
      <c r="L975" s="13" t="n">
        <f aca="false">ROUNDUP((F975+Parámetros!$C$15)/(1-G975),0)</f>
        <v>57</v>
      </c>
      <c r="M975" s="13" t="n">
        <f aca="false">MAX(ROUNDUP((F975+I975)/(1-G975),0),Parámetros!$B$7)</f>
        <v>299</v>
      </c>
      <c r="N975" s="12" t="n">
        <v>82.06</v>
      </c>
      <c r="O975" s="12" t="n">
        <v>85</v>
      </c>
      <c r="P975" s="13" t="n">
        <f aca="false">Parámetros!$B$6</f>
        <v>1</v>
      </c>
      <c r="Q975" s="13" t="n">
        <f aca="false">IF(AND(ISNUMBER(O975),O975-P975&gt;=Parámetros!$B$7),M975,IF(J975&lt;Parámetros!$B$13,J975,IF(K975&lt;Parámetros!$B$14,K975,IF(L975&lt;Parámetros!$B$15,L975,M975))))</f>
        <v>43</v>
      </c>
      <c r="R975" s="13" t="n">
        <f aca="false">IF(AND(ISNUMBER(O975),O975-P975&gt;=Q975),O975-P975,Q975)</f>
        <v>84</v>
      </c>
      <c r="S975" s="3" t="n">
        <f aca="false">IF(ISNUMBER(O975),R975/O975-1,"")</f>
        <v>-0.0117647058823529</v>
      </c>
      <c r="T975" s="13" t="n">
        <f aca="false">VLOOKUP(R975,Parámetros!$A$13:$C$16,3,TRUE())</f>
        <v>25</v>
      </c>
      <c r="U975" s="13" t="n">
        <f aca="false">IF(R975&gt;=Parámetros!$B$7,I975,0)</f>
        <v>0</v>
      </c>
      <c r="V975" s="13" t="n">
        <f aca="false">R975*(1-G975)-T975-U975</f>
        <v>47.24</v>
      </c>
      <c r="W975" s="13" t="n">
        <f aca="false">V975-F975</f>
        <v>35.71</v>
      </c>
      <c r="X975" s="2" t="s">
        <v>13521</v>
      </c>
      <c r="Y975" s="2"/>
      <c r="Z975" s="13"/>
      <c r="AA975" s="2"/>
    </row>
    <row r="976" customFormat="false" ht="15" hidden="false" customHeight="false" outlineLevel="0" collapsed="false">
      <c r="A976" s="8" t="s">
        <v>11553</v>
      </c>
      <c r="B976" s="10" t="str">
        <f aca="false">'Layout Mercado Libre'!C976</f>
        <v>TENA Pants Maxi Protect Mujer Talla M 14 Piezas</v>
      </c>
      <c r="C976" s="10" t="str">
        <f aca="false">IFERROR(LEFT('Layout Mercado Libre'!E976,FIND(" &gt; ",'Layout Mercado Libre'!E976)-1),"")</f>
        <v>Salud y Equipamiento Médico</v>
      </c>
      <c r="D976" s="12" t="n">
        <v>144.77</v>
      </c>
      <c r="E976" s="13" t="n">
        <f aca="false">Parámetros!$B$5</f>
        <v>4</v>
      </c>
      <c r="F976" s="13" t="n">
        <f aca="false">D976+E976</f>
        <v>148.77</v>
      </c>
      <c r="G976" s="3" t="n">
        <f aca="false">IF(C976="",Parámetros!$B$9,IFERROR(VLOOKUP(C976,Parámetros!$A$20:$B$23,2,FALSE()),Parámetros!$B$9))</f>
        <v>0.14</v>
      </c>
      <c r="H976" s="14" t="n">
        <v>0.23</v>
      </c>
      <c r="I976" s="12" t="n">
        <v>75</v>
      </c>
      <c r="J976" s="13" t="n">
        <f aca="false">ROUNDUP((F976+Parámetros!$C$13)/(1-G976),0)</f>
        <v>203</v>
      </c>
      <c r="K976" s="13" t="n">
        <f aca="false">ROUNDUP((F976+Parámetros!$C$14)/(1-G976),0)</f>
        <v>208</v>
      </c>
      <c r="L976" s="13" t="n">
        <f aca="false">ROUNDUP((F976+Parámetros!$C$15)/(1-G976),0)</f>
        <v>217</v>
      </c>
      <c r="M976" s="13" t="n">
        <f aca="false">MAX(ROUNDUP((F976+I976)/(1-G976),0),Parámetros!$B$7)</f>
        <v>299</v>
      </c>
      <c r="N976" s="12" t="n">
        <v>393.5</v>
      </c>
      <c r="O976" s="12" t="n">
        <v>358</v>
      </c>
      <c r="P976" s="13" t="n">
        <f aca="false">Parámetros!$B$6</f>
        <v>1</v>
      </c>
      <c r="Q976" s="13" t="n">
        <f aca="false">IF(AND(ISNUMBER(O976),O976-P976&gt;=Parámetros!$B$7),M976,IF(J976&lt;Parámetros!$B$13,J976,IF(K976&lt;Parámetros!$B$14,K976,IF(L976&lt;Parámetros!$B$15,L976,M976))))</f>
        <v>299</v>
      </c>
      <c r="R976" s="13" t="n">
        <f aca="false">IF(AND(ISNUMBER(O976),O976-P976&gt;=Q976),O976-P976,Q976)</f>
        <v>357</v>
      </c>
      <c r="S976" s="3" t="n">
        <f aca="false">IF(ISNUMBER(O976),R976/O976-1,"")</f>
        <v>-0.0027932960893855</v>
      </c>
      <c r="T976" s="13" t="n">
        <f aca="false">VLOOKUP(R976,Parámetros!$A$13:$C$16,3,TRUE())</f>
        <v>0</v>
      </c>
      <c r="U976" s="13" t="n">
        <f aca="false">IF(R976&gt;=Parámetros!$B$7,I976,0)</f>
        <v>75</v>
      </c>
      <c r="V976" s="13" t="n">
        <f aca="false">R976*(1-G976)-T976-U976</f>
        <v>232.02</v>
      </c>
      <c r="W976" s="13" t="n">
        <f aca="false">V976-F976</f>
        <v>83.25</v>
      </c>
      <c r="X976" s="2" t="s">
        <v>13792</v>
      </c>
      <c r="Y976" s="2"/>
      <c r="Z976" s="13"/>
      <c r="AA976" s="2"/>
    </row>
    <row r="977" customFormat="false" ht="15" hidden="false" customHeight="false" outlineLevel="0" collapsed="false">
      <c r="A977" s="8" t="s">
        <v>11564</v>
      </c>
      <c r="B977" s="10" t="str">
        <f aca="false">'Layout Mercado Libre'!C977</f>
        <v>Despamen Testosterona Estradiol 100 mg/5 mg Jeringa 1 ml</v>
      </c>
      <c r="C977" s="10" t="str">
        <f aca="false">IFERROR(LEFT('Layout Mercado Libre'!E977,FIND(" &gt; ",'Layout Mercado Libre'!E977)-1),"")</f>
        <v>Salud y Equipamiento Médico</v>
      </c>
      <c r="D977" s="12" t="n">
        <v>775.85</v>
      </c>
      <c r="E977" s="13" t="n">
        <f aca="false">Parámetros!$B$5</f>
        <v>4</v>
      </c>
      <c r="F977" s="13" t="n">
        <f aca="false">D977+E977</f>
        <v>779.85</v>
      </c>
      <c r="G977" s="3" t="n">
        <f aca="false">IF(C977="",Parámetros!$B$9,IFERROR(VLOOKUP(C977,Parámetros!$A$20:$B$23,2,FALSE()),Parámetros!$B$9))</f>
        <v>0.14</v>
      </c>
      <c r="H977" s="14" t="n">
        <v>0.09</v>
      </c>
      <c r="I977" s="12" t="n">
        <v>75</v>
      </c>
      <c r="J977" s="13" t="n">
        <f aca="false">ROUNDUP((F977+Parámetros!$C$13)/(1-G977),0)</f>
        <v>936</v>
      </c>
      <c r="K977" s="13" t="n">
        <f aca="false">ROUNDUP((F977+Parámetros!$C$14)/(1-G977),0)</f>
        <v>942</v>
      </c>
      <c r="L977" s="13" t="n">
        <f aca="false">ROUNDUP((F977+Parámetros!$C$15)/(1-G977),0)</f>
        <v>950</v>
      </c>
      <c r="M977" s="13" t="n">
        <f aca="false">MAX(ROUNDUP((F977+I977)/(1-G977),0),Parámetros!$B$7)</f>
        <v>995</v>
      </c>
      <c r="N977" s="12" t="n">
        <v>1142.33</v>
      </c>
      <c r="O977" s="12" t="n">
        <v>1094</v>
      </c>
      <c r="P977" s="13" t="n">
        <f aca="false">Parámetros!$B$6</f>
        <v>1</v>
      </c>
      <c r="Q977" s="13" t="n">
        <f aca="false">IF(AND(ISNUMBER(O977),O977-P977&gt;=Parámetros!$B$7),M977,IF(J977&lt;Parámetros!$B$13,J977,IF(K977&lt;Parámetros!$B$14,K977,IF(L977&lt;Parámetros!$B$15,L977,M977))))</f>
        <v>995</v>
      </c>
      <c r="R977" s="13" t="n">
        <f aca="false">IF(AND(ISNUMBER(O977),O977-P977&gt;=Q977),O977-P977,Q977)</f>
        <v>1093</v>
      </c>
      <c r="S977" s="3" t="n">
        <f aca="false">IF(ISNUMBER(O977),R977/O977-1,"")</f>
        <v>-0.000914076782449702</v>
      </c>
      <c r="T977" s="13" t="n">
        <f aca="false">VLOOKUP(R977,Parámetros!$A$13:$C$16,3,TRUE())</f>
        <v>0</v>
      </c>
      <c r="U977" s="13" t="n">
        <f aca="false">IF(R977&gt;=Parámetros!$B$7,I977,0)</f>
        <v>75</v>
      </c>
      <c r="V977" s="13" t="n">
        <f aca="false">R977*(1-G977)-T977-U977</f>
        <v>864.98</v>
      </c>
      <c r="W977" s="13" t="n">
        <f aca="false">V977-F977</f>
        <v>85.13</v>
      </c>
      <c r="X977" s="2" t="s">
        <v>13539</v>
      </c>
      <c r="Y977" s="2"/>
      <c r="Z977" s="13"/>
      <c r="AA977" s="2"/>
    </row>
    <row r="978" customFormat="false" ht="15" hidden="false" customHeight="false" outlineLevel="0" collapsed="false">
      <c r="A978" s="8" t="s">
        <v>11574</v>
      </c>
      <c r="B978" s="10" t="str">
        <f aca="false">'Layout Mercado Libre'!C978</f>
        <v>ACC 200 mg Acetilcisteína 20 Tabletas Efervescentes</v>
      </c>
      <c r="C978" s="10" t="str">
        <f aca="false">IFERROR(LEFT('Layout Mercado Libre'!E978,FIND(" &gt; ",'Layout Mercado Libre'!E978)-1),"")</f>
        <v>Salud y Equipamiento Médico</v>
      </c>
      <c r="D978" s="12" t="n">
        <v>166.47</v>
      </c>
      <c r="E978" s="13" t="n">
        <f aca="false">Parámetros!$B$5</f>
        <v>4</v>
      </c>
      <c r="F978" s="13" t="n">
        <f aca="false">D978+E978</f>
        <v>170.47</v>
      </c>
      <c r="G978" s="3" t="n">
        <f aca="false">IF(C978="",Parámetros!$B$9,IFERROR(VLOOKUP(C978,Parámetros!$A$20:$B$23,2,FALSE()),Parámetros!$B$9))</f>
        <v>0.14</v>
      </c>
      <c r="H978" s="14" t="n">
        <v>0.17</v>
      </c>
      <c r="I978" s="12" t="n">
        <v>75</v>
      </c>
      <c r="J978" s="13" t="n">
        <f aca="false">ROUNDUP((F978+Parámetros!$C$13)/(1-G978),0)</f>
        <v>228</v>
      </c>
      <c r="K978" s="13" t="n">
        <f aca="false">ROUNDUP((F978+Parámetros!$C$14)/(1-G978),0)</f>
        <v>234</v>
      </c>
      <c r="L978" s="13" t="n">
        <f aca="false">ROUNDUP((F978+Parámetros!$C$15)/(1-G978),0)</f>
        <v>242</v>
      </c>
      <c r="M978" s="13" t="n">
        <f aca="false">MAX(ROUNDUP((F978+I978)/(1-G978),0),Parámetros!$B$7)</f>
        <v>299</v>
      </c>
      <c r="N978" s="12" t="n">
        <v>329.33</v>
      </c>
      <c r="O978" s="12" t="n">
        <v>275</v>
      </c>
      <c r="P978" s="13" t="n">
        <f aca="false">Parámetros!$B$6</f>
        <v>1</v>
      </c>
      <c r="Q978" s="13" t="n">
        <f aca="false">IF(AND(ISNUMBER(O978),O978-P978&gt;=Parámetros!$B$7),M978,IF(J978&lt;Parámetros!$B$13,J978,IF(K978&lt;Parámetros!$B$14,K978,IF(L978&lt;Parámetros!$B$15,L978,M978))))</f>
        <v>242</v>
      </c>
      <c r="R978" s="13" t="n">
        <f aca="false">IF(AND(ISNUMBER(O978),O978-P978&gt;=Q978),O978-P978,Q978)</f>
        <v>274</v>
      </c>
      <c r="S978" s="3" t="n">
        <f aca="false">IF(ISNUMBER(O978),R978/O978-1,"")</f>
        <v>-0.00363636363636366</v>
      </c>
      <c r="T978" s="13" t="n">
        <f aca="false">VLOOKUP(R978,Parámetros!$A$13:$C$16,3,TRUE())</f>
        <v>37</v>
      </c>
      <c r="U978" s="13" t="n">
        <f aca="false">IF(R978&gt;=Parámetros!$B$7,I978,0)</f>
        <v>0</v>
      </c>
      <c r="V978" s="13" t="n">
        <f aca="false">R978*(1-G978)-T978-U978</f>
        <v>198.64</v>
      </c>
      <c r="W978" s="13" t="n">
        <f aca="false">V978-F978</f>
        <v>28.17</v>
      </c>
      <c r="X978" s="2" t="s">
        <v>13521</v>
      </c>
      <c r="Y978" s="2"/>
      <c r="Z978" s="13"/>
      <c r="AA978" s="2"/>
    </row>
    <row r="979" customFormat="false" ht="15" hidden="false" customHeight="false" outlineLevel="0" collapsed="false">
      <c r="A979" s="8" t="s">
        <v>11584</v>
      </c>
      <c r="B979" s="10" t="str">
        <f aca="false">'Layout Mercado Libre'!C979</f>
        <v>Eskapar Compuesto Suspensión 120 ml con Vaso Dosificador</v>
      </c>
      <c r="C979" s="10" t="str">
        <f aca="false">IFERROR(LEFT('Layout Mercado Libre'!E979,FIND(" &gt; ",'Layout Mercado Libre'!E979)-1),"")</f>
        <v>Salud y Equipamiento Médico</v>
      </c>
      <c r="D979" s="12" t="n">
        <v>312.52</v>
      </c>
      <c r="E979" s="13" t="n">
        <f aca="false">Parámetros!$B$5</f>
        <v>4</v>
      </c>
      <c r="F979" s="13" t="n">
        <f aca="false">D979+E979</f>
        <v>316.52</v>
      </c>
      <c r="G979" s="3" t="n">
        <f aca="false">IF(C979="",Parámetros!$B$9,IFERROR(VLOOKUP(C979,Parámetros!$A$20:$B$23,2,FALSE()),Parámetros!$B$9))</f>
        <v>0.14</v>
      </c>
      <c r="H979" s="14" t="n">
        <v>0.19</v>
      </c>
      <c r="I979" s="12" t="n">
        <v>75</v>
      </c>
      <c r="J979" s="13" t="n">
        <f aca="false">ROUNDUP((F979+Parámetros!$C$13)/(1-G979),0)</f>
        <v>398</v>
      </c>
      <c r="K979" s="13" t="n">
        <f aca="false">ROUNDUP((F979+Parámetros!$C$14)/(1-G979),0)</f>
        <v>403</v>
      </c>
      <c r="L979" s="13" t="n">
        <f aca="false">ROUNDUP((F979+Parámetros!$C$15)/(1-G979),0)</f>
        <v>412</v>
      </c>
      <c r="M979" s="13" t="n">
        <f aca="false">MAX(ROUNDUP((F979+I979)/(1-G979),0),Parámetros!$B$7)</f>
        <v>456</v>
      </c>
      <c r="N979" s="12" t="n">
        <v>513.43</v>
      </c>
      <c r="O979" s="12" t="n">
        <v>270.33</v>
      </c>
      <c r="P979" s="13" t="n">
        <f aca="false">Parámetros!$B$6</f>
        <v>1</v>
      </c>
      <c r="Q979" s="13" t="n">
        <f aca="false">IF(AND(ISNUMBER(O979),O979-P979&gt;=Parámetros!$B$7),M979,IF(J979&lt;Parámetros!$B$13,J979,IF(K979&lt;Parámetros!$B$14,K979,IF(L979&lt;Parámetros!$B$15,L979,M979))))</f>
        <v>456</v>
      </c>
      <c r="R979" s="13" t="n">
        <f aca="false">IF(AND(ISNUMBER(O979),O979-P979&gt;=Q979),O979-P979,Q979)</f>
        <v>456</v>
      </c>
      <c r="S979" s="3" t="n">
        <f aca="false">IF(ISNUMBER(O979),R979/O979-1,"")</f>
        <v>0.686827211186328</v>
      </c>
      <c r="T979" s="13" t="n">
        <f aca="false">VLOOKUP(R979,Parámetros!$A$13:$C$16,3,TRUE())</f>
        <v>0</v>
      </c>
      <c r="U979" s="13" t="n">
        <f aca="false">IF(R979&gt;=Parámetros!$B$7,I979,0)</f>
        <v>75</v>
      </c>
      <c r="V979" s="13" t="n">
        <f aca="false">R979*(1-G979)-T979-U979</f>
        <v>317.16</v>
      </c>
      <c r="W979" s="13" t="n">
        <f aca="false">V979-F979</f>
        <v>0.639999999999986</v>
      </c>
      <c r="X979" s="2" t="s">
        <v>13511</v>
      </c>
      <c r="Y979" s="2"/>
      <c r="Z979" s="13"/>
      <c r="AA979" s="2"/>
    </row>
    <row r="980" customFormat="false" ht="15" hidden="false" customHeight="false" outlineLevel="0" collapsed="false">
      <c r="A980" s="8" t="s">
        <v>11594</v>
      </c>
      <c r="B980" s="10" t="str">
        <f aca="false">'Layout Mercado Libre'!C980</f>
        <v>Desodorante Speed Stick Fresh Hombre en Barra 60 g</v>
      </c>
      <c r="C980" s="10" t="str">
        <f aca="false">IFERROR(LEFT('Layout Mercado Libre'!E980,FIND(" &gt; ",'Layout Mercado Libre'!E980)-1),"")</f>
        <v>Belleza y Cuidado Personal</v>
      </c>
      <c r="D980" s="12" t="n">
        <v>43.24</v>
      </c>
      <c r="E980" s="13" t="n">
        <f aca="false">Parámetros!$B$5</f>
        <v>4</v>
      </c>
      <c r="F980" s="13" t="n">
        <f aca="false">D980+E980</f>
        <v>47.24</v>
      </c>
      <c r="G980" s="3" t="n">
        <f aca="false">IF(C980="",Parámetros!$B$9,IFERROR(VLOOKUP(C980,Parámetros!$A$20:$B$23,2,FALSE()),Parámetros!$B$9))</f>
        <v>0.14</v>
      </c>
      <c r="H980" s="14" t="n">
        <v>0.12</v>
      </c>
      <c r="I980" s="12" t="n">
        <v>75</v>
      </c>
      <c r="J980" s="13" t="n">
        <f aca="false">ROUNDUP((F980+Parámetros!$C$13)/(1-G980),0)</f>
        <v>84</v>
      </c>
      <c r="K980" s="13" t="n">
        <f aca="false">ROUNDUP((F980+Parámetros!$C$14)/(1-G980),0)</f>
        <v>90</v>
      </c>
      <c r="L980" s="13" t="n">
        <f aca="false">ROUNDUP((F980+Parámetros!$C$15)/(1-G980),0)</f>
        <v>98</v>
      </c>
      <c r="M980" s="13" t="n">
        <f aca="false">MAX(ROUNDUP((F980+I980)/(1-G980),0),Parámetros!$B$7)</f>
        <v>299</v>
      </c>
      <c r="N980" s="12" t="n">
        <v>138.03</v>
      </c>
      <c r="O980" s="12" t="n">
        <v>53.46</v>
      </c>
      <c r="P980" s="13" t="n">
        <f aca="false">Parámetros!$B$6</f>
        <v>1</v>
      </c>
      <c r="Q980" s="13" t="n">
        <f aca="false">IF(AND(ISNUMBER(O980),O980-P980&gt;=Parámetros!$B$7),M980,IF(J980&lt;Parámetros!$B$13,J980,IF(K980&lt;Parámetros!$B$14,K980,IF(L980&lt;Parámetros!$B$15,L980,M980))))</f>
        <v>84</v>
      </c>
      <c r="R980" s="13" t="n">
        <f aca="false">IF(AND(ISNUMBER(O980),O980-P980&gt;=Q980),O980-P980,Q980)</f>
        <v>84</v>
      </c>
      <c r="S980" s="3" t="n">
        <f aca="false">IF(ISNUMBER(O980),R980/O980-1,"")</f>
        <v>0.571268237934905</v>
      </c>
      <c r="T980" s="13" t="n">
        <f aca="false">VLOOKUP(R980,Parámetros!$A$13:$C$16,3,TRUE())</f>
        <v>25</v>
      </c>
      <c r="U980" s="13" t="n">
        <f aca="false">IF(R980&gt;=Parámetros!$B$7,I980,0)</f>
        <v>0</v>
      </c>
      <c r="V980" s="13" t="n">
        <f aca="false">R980*(1-G980)-T980-U980</f>
        <v>47.24</v>
      </c>
      <c r="W980" s="13" t="n">
        <f aca="false">V980-F980</f>
        <v>0</v>
      </c>
      <c r="X980" s="2" t="s">
        <v>13705</v>
      </c>
      <c r="Y980" s="2"/>
      <c r="Z980" s="13"/>
      <c r="AA980" s="2"/>
    </row>
    <row r="981" customFormat="false" ht="15" hidden="false" customHeight="false" outlineLevel="0" collapsed="false">
      <c r="A981" s="8" t="s">
        <v>11603</v>
      </c>
      <c r="B981" s="10" t="str">
        <f aca="false">'Layout Mercado Libre'!C981</f>
        <v>Toallas Saba Buenas Noches Ultra Invisible con Alas 22 Pzas</v>
      </c>
      <c r="C981" s="10" t="str">
        <f aca="false">IFERROR(LEFT('Layout Mercado Libre'!E981,FIND(" &gt; ",'Layout Mercado Libre'!E981)-1),"")</f>
        <v>Belleza y Cuidado Personal</v>
      </c>
      <c r="D981" s="12" t="n">
        <v>69.01</v>
      </c>
      <c r="E981" s="13" t="n">
        <f aca="false">Parámetros!$B$5</f>
        <v>4</v>
      </c>
      <c r="F981" s="13" t="n">
        <f aca="false">D981+E981</f>
        <v>73.01</v>
      </c>
      <c r="G981" s="3" t="n">
        <f aca="false">IF(C981="",Parámetros!$B$9,IFERROR(VLOOKUP(C981,Parámetros!$A$20:$B$23,2,FALSE()),Parámetros!$B$9))</f>
        <v>0.14</v>
      </c>
      <c r="H981" s="14" t="n">
        <v>0.28</v>
      </c>
      <c r="I981" s="12" t="n">
        <v>75</v>
      </c>
      <c r="J981" s="13" t="n">
        <f aca="false">ROUNDUP((F981+Parámetros!$C$13)/(1-G981),0)</f>
        <v>114</v>
      </c>
      <c r="K981" s="13" t="n">
        <f aca="false">ROUNDUP((F981+Parámetros!$C$14)/(1-G981),0)</f>
        <v>120</v>
      </c>
      <c r="L981" s="13" t="n">
        <f aca="false">ROUNDUP((F981+Parámetros!$C$15)/(1-G981),0)</f>
        <v>128</v>
      </c>
      <c r="M981" s="13" t="n">
        <f aca="false">MAX(ROUNDUP((F981+I981)/(1-G981),0),Parámetros!$B$7)</f>
        <v>299</v>
      </c>
      <c r="N981" s="12" t="n">
        <v>118.68</v>
      </c>
      <c r="O981" s="12" t="n">
        <v>45.9</v>
      </c>
      <c r="P981" s="13" t="n">
        <f aca="false">Parámetros!$B$6</f>
        <v>1</v>
      </c>
      <c r="Q981" s="13" t="n">
        <f aca="false">IF(AND(ISNUMBER(O981),O981-P981&gt;=Parámetros!$B$7),M981,IF(J981&lt;Parámetros!$B$13,J981,IF(K981&lt;Parámetros!$B$14,K981,IF(L981&lt;Parámetros!$B$15,L981,M981))))</f>
        <v>120</v>
      </c>
      <c r="R981" s="13" t="n">
        <f aca="false">IF(AND(ISNUMBER(O981),O981-P981&gt;=Q981),O981-P981,Q981)</f>
        <v>120</v>
      </c>
      <c r="S981" s="3" t="n">
        <f aca="false">IF(ISNUMBER(O981),R981/O981-1,"")</f>
        <v>1.61437908496732</v>
      </c>
      <c r="T981" s="13" t="n">
        <f aca="false">VLOOKUP(R981,Parámetros!$A$13:$C$16,3,TRUE())</f>
        <v>30</v>
      </c>
      <c r="U981" s="13" t="n">
        <f aca="false">IF(R981&gt;=Parámetros!$B$7,I981,0)</f>
        <v>0</v>
      </c>
      <c r="V981" s="13" t="n">
        <f aca="false">R981*(1-G981)-T981-U981</f>
        <v>73.2</v>
      </c>
      <c r="W981" s="13" t="n">
        <f aca="false">V981-F981</f>
        <v>0.189999999999998</v>
      </c>
      <c r="X981" s="2" t="s">
        <v>13793</v>
      </c>
      <c r="Y981" s="2"/>
      <c r="Z981" s="13"/>
      <c r="AA981" s="2"/>
    </row>
    <row r="982" customFormat="false" ht="15" hidden="false" customHeight="false" outlineLevel="0" collapsed="false">
      <c r="A982" s="8" t="s">
        <v>11615</v>
      </c>
      <c r="B982" s="10" t="str">
        <f aca="false">'Layout Mercado Libre'!C982</f>
        <v>Calentador de Biberones Ternura Deluxe con Biberón 9 oz</v>
      </c>
      <c r="C982" s="10" t="str">
        <f aca="false">IFERROR(LEFT('Layout Mercado Libre'!E982,FIND(" &gt; ",'Layout Mercado Libre'!E982)-1),"")</f>
        <v>Bebés</v>
      </c>
      <c r="D982" s="12" t="n">
        <v>255.72</v>
      </c>
      <c r="E982" s="13" t="n">
        <f aca="false">Parámetros!$B$5</f>
        <v>4</v>
      </c>
      <c r="F982" s="13" t="n">
        <f aca="false">D982+E982</f>
        <v>259.72</v>
      </c>
      <c r="G982" s="3" t="n">
        <f aca="false">IF(C982="",Parámetros!$B$9,IFERROR(VLOOKUP(C982,Parámetros!$A$20:$B$23,2,FALSE()),Parámetros!$B$9))</f>
        <v>0.15</v>
      </c>
      <c r="H982" s="14" t="n">
        <v>0.5</v>
      </c>
      <c r="I982" s="12" t="n">
        <v>75</v>
      </c>
      <c r="J982" s="13" t="n">
        <f aca="false">ROUNDUP((F982+Parámetros!$C$13)/(1-G982),0)</f>
        <v>335</v>
      </c>
      <c r="K982" s="13" t="n">
        <f aca="false">ROUNDUP((F982+Parámetros!$C$14)/(1-G982),0)</f>
        <v>341</v>
      </c>
      <c r="L982" s="13" t="n">
        <f aca="false">ROUNDUP((F982+Parámetros!$C$15)/(1-G982),0)</f>
        <v>350</v>
      </c>
      <c r="M982" s="13" t="n">
        <f aca="false">MAX(ROUNDUP((F982+I982)/(1-G982),0),Parámetros!$B$7)</f>
        <v>394</v>
      </c>
      <c r="N982" s="12"/>
      <c r="O982" s="12"/>
      <c r="P982" s="13" t="n">
        <f aca="false">Parámetros!$B$6</f>
        <v>1</v>
      </c>
      <c r="Q982" s="13" t="n">
        <f aca="false">IF(AND(ISNUMBER(O982),O982-P982&gt;=Parámetros!$B$7),M982,IF(J982&lt;Parámetros!$B$13,J982,IF(K982&lt;Parámetros!$B$14,K982,IF(L982&lt;Parámetros!$B$15,L982,M982))))</f>
        <v>394</v>
      </c>
      <c r="R982" s="13" t="n">
        <f aca="false">IF(AND(ISNUMBER(O982),O982-P982&gt;=Q982),O982-P982,Q982)</f>
        <v>394</v>
      </c>
      <c r="S982" s="3" t="str">
        <f aca="false">IF(ISNUMBER(O982),R982/O982-1,"")</f>
        <v/>
      </c>
      <c r="T982" s="13" t="n">
        <f aca="false">VLOOKUP(R982,Parámetros!$A$13:$C$16,3,TRUE())</f>
        <v>0</v>
      </c>
      <c r="U982" s="13" t="n">
        <f aca="false">IF(R982&gt;=Parámetros!$B$7,I982,0)</f>
        <v>75</v>
      </c>
      <c r="V982" s="13" t="n">
        <f aca="false">R982*(1-G982)-T982-U982</f>
        <v>259.9</v>
      </c>
      <c r="W982" s="13" t="n">
        <f aca="false">V982-F982</f>
        <v>0.17999999999995</v>
      </c>
      <c r="X982" s="2" t="s">
        <v>13577</v>
      </c>
      <c r="Y982" s="2"/>
      <c r="Z982" s="13"/>
      <c r="AA982" s="2"/>
    </row>
    <row r="983" customFormat="false" ht="15" hidden="false" customHeight="false" outlineLevel="0" collapsed="false">
      <c r="A983" s="8" t="s">
        <v>11629</v>
      </c>
      <c r="B983" s="10" t="str">
        <f aca="false">'Layout Mercado Libre'!C983</f>
        <v>Hemamina Adulto Solución Oral 10 Ampolletas de 10 ml</v>
      </c>
      <c r="C983" s="10" t="str">
        <f aca="false">IFERROR(LEFT('Layout Mercado Libre'!E983,FIND(" &gt; ",'Layout Mercado Libre'!E983)-1),"")</f>
        <v>Salud y Equipamiento Médico</v>
      </c>
      <c r="D983" s="12" t="n">
        <v>285.04</v>
      </c>
      <c r="E983" s="13" t="n">
        <f aca="false">Parámetros!$B$5</f>
        <v>4</v>
      </c>
      <c r="F983" s="13" t="n">
        <f aca="false">D983+E983</f>
        <v>289.04</v>
      </c>
      <c r="G983" s="3" t="n">
        <f aca="false">IF(C983="",Parámetros!$B$9,IFERROR(VLOOKUP(C983,Parámetros!$A$20:$B$23,2,FALSE()),Parámetros!$B$9))</f>
        <v>0.14</v>
      </c>
      <c r="H983" s="14" t="n">
        <v>0.3</v>
      </c>
      <c r="I983" s="12" t="n">
        <v>75</v>
      </c>
      <c r="J983" s="13" t="n">
        <f aca="false">ROUNDUP((F983+Parámetros!$C$13)/(1-G983),0)</f>
        <v>366</v>
      </c>
      <c r="K983" s="13" t="n">
        <f aca="false">ROUNDUP((F983+Parámetros!$C$14)/(1-G983),0)</f>
        <v>371</v>
      </c>
      <c r="L983" s="13" t="n">
        <f aca="false">ROUNDUP((F983+Parámetros!$C$15)/(1-G983),0)</f>
        <v>380</v>
      </c>
      <c r="M983" s="13" t="n">
        <f aca="false">MAX(ROUNDUP((F983+I983)/(1-G983),0),Parámetros!$B$7)</f>
        <v>424</v>
      </c>
      <c r="N983" s="12" t="n">
        <v>532.75</v>
      </c>
      <c r="O983" s="12" t="n">
        <v>399</v>
      </c>
      <c r="P983" s="13" t="n">
        <f aca="false">Parámetros!$B$6</f>
        <v>1</v>
      </c>
      <c r="Q983" s="13" t="n">
        <f aca="false">IF(AND(ISNUMBER(O983),O983-P983&gt;=Parámetros!$B$7),M983,IF(J983&lt;Parámetros!$B$13,J983,IF(K983&lt;Parámetros!$B$14,K983,IF(L983&lt;Parámetros!$B$15,L983,M983))))</f>
        <v>424</v>
      </c>
      <c r="R983" s="13" t="n">
        <f aca="false">IF(AND(ISNUMBER(O983),O983-P983&gt;=Q983),O983-P983,Q983)</f>
        <v>424</v>
      </c>
      <c r="S983" s="3" t="n">
        <f aca="false">IF(ISNUMBER(O983),R983/O983-1,"")</f>
        <v>0.06265664160401</v>
      </c>
      <c r="T983" s="13" t="n">
        <f aca="false">VLOOKUP(R983,Parámetros!$A$13:$C$16,3,TRUE())</f>
        <v>0</v>
      </c>
      <c r="U983" s="13" t="n">
        <f aca="false">IF(R983&gt;=Parámetros!$B$7,I983,0)</f>
        <v>75</v>
      </c>
      <c r="V983" s="13" t="n">
        <f aca="false">R983*(1-G983)-T983-U983</f>
        <v>289.64</v>
      </c>
      <c r="W983" s="13" t="n">
        <f aca="false">V983-F983</f>
        <v>0.599999999999966</v>
      </c>
      <c r="X983" s="2" t="s">
        <v>13538</v>
      </c>
      <c r="Y983" s="2"/>
      <c r="Z983" s="13"/>
      <c r="AA983" s="2"/>
    </row>
    <row r="984" customFormat="false" ht="15" hidden="false" customHeight="false" outlineLevel="0" collapsed="false">
      <c r="A984" s="8" t="s">
        <v>11641</v>
      </c>
      <c r="B984" s="10" t="str">
        <f aca="false">'Layout Mercado Libre'!C984</f>
        <v>Dimegan-D Loratadina Fenilefrina 5 mg/20 mg 10 Cápsulas</v>
      </c>
      <c r="C984" s="10" t="str">
        <f aca="false">IFERROR(LEFT('Layout Mercado Libre'!E984,FIND(" &gt; ",'Layout Mercado Libre'!E984)-1),"")</f>
        <v>Salud y Equipamiento Médico</v>
      </c>
      <c r="D984" s="12" t="n">
        <v>329.4</v>
      </c>
      <c r="E984" s="13" t="n">
        <f aca="false">Parámetros!$B$5</f>
        <v>4</v>
      </c>
      <c r="F984" s="13" t="n">
        <f aca="false">D984+E984</f>
        <v>333.4</v>
      </c>
      <c r="G984" s="3" t="n">
        <f aca="false">IF(C984="",Parámetros!$B$9,IFERROR(VLOOKUP(C984,Parámetros!$A$20:$B$23,2,FALSE()),Parámetros!$B$9))</f>
        <v>0.14</v>
      </c>
      <c r="H984" s="14" t="n">
        <v>0.14</v>
      </c>
      <c r="I984" s="12" t="n">
        <v>75</v>
      </c>
      <c r="J984" s="13" t="n">
        <f aca="false">ROUNDUP((F984+Parámetros!$C$13)/(1-G984),0)</f>
        <v>417</v>
      </c>
      <c r="K984" s="13" t="n">
        <f aca="false">ROUNDUP((F984+Parámetros!$C$14)/(1-G984),0)</f>
        <v>423</v>
      </c>
      <c r="L984" s="13" t="n">
        <f aca="false">ROUNDUP((F984+Parámetros!$C$15)/(1-G984),0)</f>
        <v>431</v>
      </c>
      <c r="M984" s="13" t="n">
        <f aca="false">MAX(ROUNDUP((F984+I984)/(1-G984),0),Parámetros!$B$7)</f>
        <v>475</v>
      </c>
      <c r="N984" s="12" t="n">
        <v>642.17</v>
      </c>
      <c r="O984" s="12" t="n">
        <v>535.59</v>
      </c>
      <c r="P984" s="13" t="n">
        <f aca="false">Parámetros!$B$6</f>
        <v>1</v>
      </c>
      <c r="Q984" s="13" t="n">
        <f aca="false">IF(AND(ISNUMBER(O984),O984-P984&gt;=Parámetros!$B$7),M984,IF(J984&lt;Parámetros!$B$13,J984,IF(K984&lt;Parámetros!$B$14,K984,IF(L984&lt;Parámetros!$B$15,L984,M984))))</f>
        <v>475</v>
      </c>
      <c r="R984" s="13" t="n">
        <f aca="false">IF(AND(ISNUMBER(O984),O984-P984&gt;=Q984),O984-P984,Q984)</f>
        <v>534.59</v>
      </c>
      <c r="S984" s="3" t="n">
        <f aca="false">IF(ISNUMBER(O984),R984/O984-1,"")</f>
        <v>-0.00186709983382816</v>
      </c>
      <c r="T984" s="13" t="n">
        <f aca="false">VLOOKUP(R984,Parámetros!$A$13:$C$16,3,TRUE())</f>
        <v>0</v>
      </c>
      <c r="U984" s="13" t="n">
        <f aca="false">IF(R984&gt;=Parámetros!$B$7,I984,0)</f>
        <v>75</v>
      </c>
      <c r="V984" s="13" t="n">
        <f aca="false">R984*(1-G984)-T984-U984</f>
        <v>384.7474</v>
      </c>
      <c r="W984" s="13" t="n">
        <f aca="false">V984-F984</f>
        <v>51.3474000000001</v>
      </c>
      <c r="X984" s="2" t="s">
        <v>13702</v>
      </c>
      <c r="Y984" s="2"/>
      <c r="Z984" s="13"/>
      <c r="AA984" s="2"/>
    </row>
    <row r="985" customFormat="false" ht="15" hidden="false" customHeight="false" outlineLevel="0" collapsed="false">
      <c r="A985" s="8" t="s">
        <v>11651</v>
      </c>
      <c r="B985" s="10" t="str">
        <f aca="false">'Layout Mercado Libre'!C985</f>
        <v>Cicloferon Crema Aciclovir 5% Tubo 2 g</v>
      </c>
      <c r="C985" s="10" t="str">
        <f aca="false">IFERROR(LEFT('Layout Mercado Libre'!E985,FIND(" &gt; ",'Layout Mercado Libre'!E985)-1),"")</f>
        <v>Salud y Equipamiento Médico</v>
      </c>
      <c r="D985" s="12" t="n">
        <v>49.14</v>
      </c>
      <c r="E985" s="13" t="n">
        <f aca="false">Parámetros!$B$5</f>
        <v>4</v>
      </c>
      <c r="F985" s="13" t="n">
        <f aca="false">D985+E985</f>
        <v>53.14</v>
      </c>
      <c r="G985" s="3" t="n">
        <f aca="false">IF(C985="",Parámetros!$B$9,IFERROR(VLOOKUP(C985,Parámetros!$A$20:$B$23,2,FALSE()),Parámetros!$B$9))</f>
        <v>0.14</v>
      </c>
      <c r="H985" s="14" t="n">
        <v>0.05</v>
      </c>
      <c r="I985" s="12" t="n">
        <v>75</v>
      </c>
      <c r="J985" s="13" t="n">
        <f aca="false">ROUNDUP((F985+Parámetros!$C$13)/(1-G985),0)</f>
        <v>91</v>
      </c>
      <c r="K985" s="13" t="n">
        <f aca="false">ROUNDUP((F985+Parámetros!$C$14)/(1-G985),0)</f>
        <v>97</v>
      </c>
      <c r="L985" s="13" t="n">
        <f aca="false">ROUNDUP((F985+Parámetros!$C$15)/(1-G985),0)</f>
        <v>105</v>
      </c>
      <c r="M985" s="13" t="n">
        <f aca="false">MAX(ROUNDUP((F985+I985)/(1-G985),0),Parámetros!$B$7)</f>
        <v>299</v>
      </c>
      <c r="N985" s="12" t="n">
        <v>128.57</v>
      </c>
      <c r="O985" s="12" t="n">
        <v>82</v>
      </c>
      <c r="P985" s="13" t="n">
        <f aca="false">Parámetros!$B$6</f>
        <v>1</v>
      </c>
      <c r="Q985" s="13" t="n">
        <f aca="false">IF(AND(ISNUMBER(O985),O985-P985&gt;=Parámetros!$B$7),M985,IF(J985&lt;Parámetros!$B$13,J985,IF(K985&lt;Parámetros!$B$14,K985,IF(L985&lt;Parámetros!$B$15,L985,M985))))</f>
        <v>91</v>
      </c>
      <c r="R985" s="13" t="n">
        <f aca="false">IF(AND(ISNUMBER(O985),O985-P985&gt;=Q985),O985-P985,Q985)</f>
        <v>91</v>
      </c>
      <c r="S985" s="3" t="n">
        <f aca="false">IF(ISNUMBER(O985),R985/O985-1,"")</f>
        <v>0.109756097560976</v>
      </c>
      <c r="T985" s="13" t="n">
        <f aca="false">VLOOKUP(R985,Parámetros!$A$13:$C$16,3,TRUE())</f>
        <v>25</v>
      </c>
      <c r="U985" s="13" t="n">
        <f aca="false">IF(R985&gt;=Parámetros!$B$7,I985,0)</f>
        <v>0</v>
      </c>
      <c r="V985" s="13" t="n">
        <f aca="false">R985*(1-G985)-T985-U985</f>
        <v>53.26</v>
      </c>
      <c r="W985" s="13" t="n">
        <f aca="false">V985-F985</f>
        <v>0.120000000000005</v>
      </c>
      <c r="X985" s="2" t="s">
        <v>13770</v>
      </c>
      <c r="Y985" s="2"/>
      <c r="Z985" s="13"/>
      <c r="AA985" s="2"/>
    </row>
    <row r="986" customFormat="false" ht="15" hidden="false" customHeight="false" outlineLevel="0" collapsed="false">
      <c r="A986" s="8" t="s">
        <v>11659</v>
      </c>
      <c r="B986" s="10" t="str">
        <f aca="false">'Layout Mercado Libre'!C986</f>
        <v>Aeroflux Solución Salbutamol Ambroxol 120 ml con Pipeta</v>
      </c>
      <c r="C986" s="10" t="str">
        <f aca="false">IFERROR(LEFT('Layout Mercado Libre'!E986,FIND(" &gt; ",'Layout Mercado Libre'!E986)-1),"")</f>
        <v>Salud y Equipamiento Médico</v>
      </c>
      <c r="D986" s="12" t="n">
        <v>338.68</v>
      </c>
      <c r="E986" s="13" t="n">
        <f aca="false">Parámetros!$B$5</f>
        <v>4</v>
      </c>
      <c r="F986" s="13" t="n">
        <f aca="false">D986+E986</f>
        <v>342.68</v>
      </c>
      <c r="G986" s="3" t="n">
        <f aca="false">IF(C986="",Parámetros!$B$9,IFERROR(VLOOKUP(C986,Parámetros!$A$20:$B$23,2,FALSE()),Parámetros!$B$9))</f>
        <v>0.14</v>
      </c>
      <c r="H986" s="14" t="n">
        <v>0.19</v>
      </c>
      <c r="I986" s="12" t="n">
        <v>75</v>
      </c>
      <c r="J986" s="13" t="n">
        <f aca="false">ROUNDUP((F986+Parámetros!$C$13)/(1-G986),0)</f>
        <v>428</v>
      </c>
      <c r="K986" s="13" t="n">
        <f aca="false">ROUNDUP((F986+Parámetros!$C$14)/(1-G986),0)</f>
        <v>434</v>
      </c>
      <c r="L986" s="13" t="n">
        <f aca="false">ROUNDUP((F986+Parámetros!$C$15)/(1-G986),0)</f>
        <v>442</v>
      </c>
      <c r="M986" s="13" t="n">
        <f aca="false">MAX(ROUNDUP((F986+I986)/(1-G986),0),Parámetros!$B$7)</f>
        <v>486</v>
      </c>
      <c r="N986" s="12" t="n">
        <v>524.14</v>
      </c>
      <c r="O986" s="12" t="n">
        <v>479.16</v>
      </c>
      <c r="P986" s="13" t="n">
        <f aca="false">Parámetros!$B$6</f>
        <v>1</v>
      </c>
      <c r="Q986" s="13" t="n">
        <f aca="false">IF(AND(ISNUMBER(O986),O986-P986&gt;=Parámetros!$B$7),M986,IF(J986&lt;Parámetros!$B$13,J986,IF(K986&lt;Parámetros!$B$14,K986,IF(L986&lt;Parámetros!$B$15,L986,M986))))</f>
        <v>486</v>
      </c>
      <c r="R986" s="13" t="n">
        <f aca="false">IF(AND(ISNUMBER(O986),O986-P986&gt;=Q986),O986-P986,Q986)</f>
        <v>486</v>
      </c>
      <c r="S986" s="3" t="n">
        <f aca="false">IF(ISNUMBER(O986),R986/O986-1,"")</f>
        <v>0.0142749812171299</v>
      </c>
      <c r="T986" s="13" t="n">
        <f aca="false">VLOOKUP(R986,Parámetros!$A$13:$C$16,3,TRUE())</f>
        <v>0</v>
      </c>
      <c r="U986" s="13" t="n">
        <f aca="false">IF(R986&gt;=Parámetros!$B$7,I986,0)</f>
        <v>75</v>
      </c>
      <c r="V986" s="13" t="n">
        <f aca="false">R986*(1-G986)-T986-U986</f>
        <v>342.96</v>
      </c>
      <c r="W986" s="13" t="n">
        <f aca="false">V986-F986</f>
        <v>0.279999999999973</v>
      </c>
      <c r="X986" s="2" t="s">
        <v>13511</v>
      </c>
      <c r="Y986" s="2"/>
      <c r="Z986" s="13"/>
      <c r="AA986" s="2"/>
    </row>
    <row r="987" customFormat="false" ht="15" hidden="false" customHeight="false" outlineLevel="0" collapsed="false">
      <c r="A987" s="8" t="s">
        <v>11670</v>
      </c>
      <c r="B987" s="10" t="str">
        <f aca="false">'Layout Mercado Libre'!C987</f>
        <v>Tempra Forte Paracetamol 650 mg 36 Tabletas</v>
      </c>
      <c r="C987" s="10" t="str">
        <f aca="false">IFERROR(LEFT('Layout Mercado Libre'!E987,FIND(" &gt; ",'Layout Mercado Libre'!E987)-1),"")</f>
        <v>Salud y Equipamiento Médico</v>
      </c>
      <c r="D987" s="12" t="n">
        <v>161.27</v>
      </c>
      <c r="E987" s="13" t="n">
        <f aca="false">Parámetros!$B$5</f>
        <v>4</v>
      </c>
      <c r="F987" s="13" t="n">
        <f aca="false">D987+E987</f>
        <v>165.27</v>
      </c>
      <c r="G987" s="3" t="n">
        <f aca="false">IF(C987="",Parámetros!$B$9,IFERROR(VLOOKUP(C987,Parámetros!$A$20:$B$23,2,FALSE()),Parámetros!$B$9))</f>
        <v>0.14</v>
      </c>
      <c r="H987" s="14" t="n">
        <v>0.2</v>
      </c>
      <c r="I987" s="12" t="n">
        <v>75</v>
      </c>
      <c r="J987" s="13" t="n">
        <f aca="false">ROUNDUP((F987+Parámetros!$C$13)/(1-G987),0)</f>
        <v>222</v>
      </c>
      <c r="K987" s="13" t="n">
        <f aca="false">ROUNDUP((F987+Parámetros!$C$14)/(1-G987),0)</f>
        <v>228</v>
      </c>
      <c r="L987" s="13" t="n">
        <f aca="false">ROUNDUP((F987+Parámetros!$C$15)/(1-G987),0)</f>
        <v>236</v>
      </c>
      <c r="M987" s="13" t="n">
        <f aca="false">MAX(ROUNDUP((F987+I987)/(1-G987),0),Parámetros!$B$7)</f>
        <v>299</v>
      </c>
      <c r="N987" s="12" t="n">
        <v>256.07</v>
      </c>
      <c r="O987" s="12" t="n">
        <v>225.03</v>
      </c>
      <c r="P987" s="13" t="n">
        <f aca="false">Parámetros!$B$6</f>
        <v>1</v>
      </c>
      <c r="Q987" s="13" t="n">
        <f aca="false">IF(AND(ISNUMBER(O987),O987-P987&gt;=Parámetros!$B$7),M987,IF(J987&lt;Parámetros!$B$13,J987,IF(K987&lt;Parámetros!$B$14,K987,IF(L987&lt;Parámetros!$B$15,L987,M987))))</f>
        <v>236</v>
      </c>
      <c r="R987" s="13" t="n">
        <f aca="false">IF(AND(ISNUMBER(O987),O987-P987&gt;=Q987),O987-P987,Q987)</f>
        <v>236</v>
      </c>
      <c r="S987" s="3" t="n">
        <f aca="false">IF(ISNUMBER(O987),R987/O987-1,"")</f>
        <v>0.0487490556814647</v>
      </c>
      <c r="T987" s="13" t="n">
        <f aca="false">VLOOKUP(R987,Parámetros!$A$13:$C$16,3,TRUE())</f>
        <v>37</v>
      </c>
      <c r="U987" s="13" t="n">
        <f aca="false">IF(R987&gt;=Parámetros!$B$7,I987,0)</f>
        <v>0</v>
      </c>
      <c r="V987" s="13" t="n">
        <f aca="false">R987*(1-G987)-T987-U987</f>
        <v>165.96</v>
      </c>
      <c r="W987" s="13" t="n">
        <f aca="false">V987-F987</f>
        <v>0.689999999999998</v>
      </c>
      <c r="X987" s="2" t="s">
        <v>13561</v>
      </c>
      <c r="Y987" s="2"/>
      <c r="Z987" s="13"/>
      <c r="AA987" s="2"/>
    </row>
    <row r="988" customFormat="false" ht="15" hidden="false" customHeight="false" outlineLevel="0" collapsed="false">
      <c r="A988" s="8" t="s">
        <v>11679</v>
      </c>
      <c r="B988" s="10" t="str">
        <f aca="false">'Layout Mercado Libre'!C988</f>
        <v>Antitranspirante Rexona Women Powder Dry Aerosol 150 ml</v>
      </c>
      <c r="C988" s="10" t="str">
        <f aca="false">IFERROR(LEFT('Layout Mercado Libre'!E988,FIND(" &gt; ",'Layout Mercado Libre'!E988)-1),"")</f>
        <v>Belleza y Cuidado Personal</v>
      </c>
      <c r="D988" s="12" t="n">
        <v>47.14</v>
      </c>
      <c r="E988" s="13" t="n">
        <f aca="false">Parámetros!$B$5</f>
        <v>4</v>
      </c>
      <c r="F988" s="13" t="n">
        <f aca="false">D988+E988</f>
        <v>51.14</v>
      </c>
      <c r="G988" s="3" t="n">
        <f aca="false">IF(C988="",Parámetros!$B$9,IFERROR(VLOOKUP(C988,Parámetros!$A$20:$B$23,2,FALSE()),Parámetros!$B$9))</f>
        <v>0.14</v>
      </c>
      <c r="H988" s="14" t="n">
        <v>0.23</v>
      </c>
      <c r="I988" s="12" t="n">
        <v>75</v>
      </c>
      <c r="J988" s="13" t="n">
        <f aca="false">ROUNDUP((F988+Parámetros!$C$13)/(1-G988),0)</f>
        <v>89</v>
      </c>
      <c r="K988" s="13" t="n">
        <f aca="false">ROUNDUP((F988+Parámetros!$C$14)/(1-G988),0)</f>
        <v>95</v>
      </c>
      <c r="L988" s="13" t="n">
        <f aca="false">ROUNDUP((F988+Parámetros!$C$15)/(1-G988),0)</f>
        <v>103</v>
      </c>
      <c r="M988" s="13" t="n">
        <f aca="false">MAX(ROUNDUP((F988+I988)/(1-G988),0),Parámetros!$B$7)</f>
        <v>299</v>
      </c>
      <c r="N988" s="12" t="n">
        <v>214.97</v>
      </c>
      <c r="O988" s="12" t="n">
        <v>214.97</v>
      </c>
      <c r="P988" s="13" t="n">
        <f aca="false">Parámetros!$B$6</f>
        <v>1</v>
      </c>
      <c r="Q988" s="13" t="n">
        <f aca="false">IF(AND(ISNUMBER(O988),O988-P988&gt;=Parámetros!$B$7),M988,IF(J988&lt;Parámetros!$B$13,J988,IF(K988&lt;Parámetros!$B$14,K988,IF(L988&lt;Parámetros!$B$15,L988,M988))))</f>
        <v>89</v>
      </c>
      <c r="R988" s="13" t="n">
        <f aca="false">IF(AND(ISNUMBER(O988),O988-P988&gt;=Q988),O988-P988,Q988)</f>
        <v>213.97</v>
      </c>
      <c r="S988" s="3" t="n">
        <f aca="false">IF(ISNUMBER(O988),R988/O988-1,"")</f>
        <v>-0.0046518118807275</v>
      </c>
      <c r="T988" s="13" t="n">
        <f aca="false">VLOOKUP(R988,Parámetros!$A$13:$C$16,3,TRUE())</f>
        <v>37</v>
      </c>
      <c r="U988" s="13" t="n">
        <f aca="false">IF(R988&gt;=Parámetros!$B$7,I988,0)</f>
        <v>0</v>
      </c>
      <c r="V988" s="13" t="n">
        <f aca="false">R988*(1-G988)-T988-U988</f>
        <v>147.0142</v>
      </c>
      <c r="W988" s="13" t="n">
        <f aca="false">V988-F988</f>
        <v>95.8742</v>
      </c>
      <c r="X988" s="2" t="s">
        <v>13625</v>
      </c>
      <c r="Y988" s="2"/>
      <c r="Z988" s="13"/>
      <c r="AA988" s="2"/>
    </row>
    <row r="989" customFormat="false" ht="15" hidden="false" customHeight="false" outlineLevel="0" collapsed="false">
      <c r="A989" s="8" t="s">
        <v>11689</v>
      </c>
      <c r="B989" s="10" t="str">
        <f aca="false">'Layout Mercado Libre'!C989</f>
        <v>Shampoo Palmolive Optims Extra Intensivo 2 en 1 400 ml</v>
      </c>
      <c r="C989" s="10" t="str">
        <f aca="false">IFERROR(LEFT('Layout Mercado Libre'!E989,FIND(" &gt; ",'Layout Mercado Libre'!E989)-1),"")</f>
        <v>Belleza y Cuidado Personal</v>
      </c>
      <c r="D989" s="12" t="n">
        <v>42.96</v>
      </c>
      <c r="E989" s="13" t="n">
        <f aca="false">Parámetros!$B$5</f>
        <v>4</v>
      </c>
      <c r="F989" s="13" t="n">
        <f aca="false">D989+E989</f>
        <v>46.96</v>
      </c>
      <c r="G989" s="3" t="n">
        <f aca="false">IF(C989="",Parámetros!$B$9,IFERROR(VLOOKUP(C989,Parámetros!$A$20:$B$23,2,FALSE()),Parámetros!$B$9))</f>
        <v>0.14</v>
      </c>
      <c r="H989" s="14" t="n">
        <v>0.53</v>
      </c>
      <c r="I989" s="12" t="n">
        <v>90</v>
      </c>
      <c r="J989" s="13" t="n">
        <f aca="false">ROUNDUP((F989+Parámetros!$C$13)/(1-G989),0)</f>
        <v>84</v>
      </c>
      <c r="K989" s="13" t="n">
        <f aca="false">ROUNDUP((F989+Parámetros!$C$14)/(1-G989),0)</f>
        <v>90</v>
      </c>
      <c r="L989" s="13" t="n">
        <f aca="false">ROUNDUP((F989+Parámetros!$C$15)/(1-G989),0)</f>
        <v>98</v>
      </c>
      <c r="M989" s="13" t="n">
        <f aca="false">MAX(ROUNDUP((F989+I989)/(1-G989),0),Parámetros!$B$7)</f>
        <v>299</v>
      </c>
      <c r="N989" s="12" t="n">
        <v>136.27</v>
      </c>
      <c r="O989" s="12" t="n">
        <v>131</v>
      </c>
      <c r="P989" s="13" t="n">
        <f aca="false">Parámetros!$B$6</f>
        <v>1</v>
      </c>
      <c r="Q989" s="13" t="n">
        <f aca="false">IF(AND(ISNUMBER(O989),O989-P989&gt;=Parámetros!$B$7),M989,IF(J989&lt;Parámetros!$B$13,J989,IF(K989&lt;Parámetros!$B$14,K989,IF(L989&lt;Parámetros!$B$15,L989,M989))))</f>
        <v>84</v>
      </c>
      <c r="R989" s="13" t="n">
        <f aca="false">IF(AND(ISNUMBER(O989),O989-P989&gt;=Q989),O989-P989,Q989)</f>
        <v>130</v>
      </c>
      <c r="S989" s="3" t="n">
        <f aca="false">IF(ISNUMBER(O989),R989/O989-1,"")</f>
        <v>-0.00763358778625956</v>
      </c>
      <c r="T989" s="13" t="n">
        <f aca="false">VLOOKUP(R989,Parámetros!$A$13:$C$16,3,TRUE())</f>
        <v>30</v>
      </c>
      <c r="U989" s="13" t="n">
        <f aca="false">IF(R989&gt;=Parámetros!$B$7,I989,0)</f>
        <v>0</v>
      </c>
      <c r="V989" s="13" t="n">
        <f aca="false">R989*(1-G989)-T989-U989</f>
        <v>81.8</v>
      </c>
      <c r="W989" s="13" t="n">
        <f aca="false">V989-F989</f>
        <v>34.84</v>
      </c>
      <c r="X989" s="2" t="s">
        <v>13676</v>
      </c>
      <c r="Y989" s="2"/>
      <c r="Z989" s="13"/>
      <c r="AA989" s="2"/>
    </row>
    <row r="990" customFormat="false" ht="15" hidden="false" customHeight="false" outlineLevel="0" collapsed="false">
      <c r="A990" s="8" t="s">
        <v>11699</v>
      </c>
      <c r="B990" s="10" t="str">
        <f aca="false">'Layout Mercado Libre'!C990</f>
        <v>Caramelos Bronco Fresh Sabores Surtidos 33 g 12 Piezas</v>
      </c>
      <c r="C990" s="10" t="str">
        <f aca="false">IFERROR(LEFT('Layout Mercado Libre'!E990,FIND(" &gt; ",'Layout Mercado Libre'!E990)-1),"")</f>
        <v>Salud y Equipamiento Médico</v>
      </c>
      <c r="D990" s="12" t="n">
        <v>86.47</v>
      </c>
      <c r="E990" s="13" t="n">
        <f aca="false">Parámetros!$B$5</f>
        <v>4</v>
      </c>
      <c r="F990" s="13" t="n">
        <f aca="false">D990+E990</f>
        <v>90.47</v>
      </c>
      <c r="G990" s="3" t="n">
        <f aca="false">IF(C990="",Parámetros!$B$9,IFERROR(VLOOKUP(C990,Parámetros!$A$20:$B$23,2,FALSE()),Parámetros!$B$9))</f>
        <v>0.14</v>
      </c>
      <c r="H990" s="14" t="n">
        <v>0.51</v>
      </c>
      <c r="I990" s="12" t="n">
        <v>90</v>
      </c>
      <c r="J990" s="13" t="n">
        <f aca="false">ROUNDUP((F990+Parámetros!$C$13)/(1-G990),0)</f>
        <v>135</v>
      </c>
      <c r="K990" s="13" t="n">
        <f aca="false">ROUNDUP((F990+Parámetros!$C$14)/(1-G990),0)</f>
        <v>141</v>
      </c>
      <c r="L990" s="13" t="n">
        <f aca="false">ROUNDUP((F990+Parámetros!$C$15)/(1-G990),0)</f>
        <v>149</v>
      </c>
      <c r="M990" s="13" t="n">
        <f aca="false">MAX(ROUNDUP((F990+I990)/(1-G990),0),Parámetros!$B$7)</f>
        <v>299</v>
      </c>
      <c r="N990" s="12"/>
      <c r="O990" s="12"/>
      <c r="P990" s="13" t="n">
        <f aca="false">Parámetros!$B$6</f>
        <v>1</v>
      </c>
      <c r="Q990" s="13" t="n">
        <f aca="false">IF(AND(ISNUMBER(O990),O990-P990&gt;=Parámetros!$B$7),M990,IF(J990&lt;Parámetros!$B$13,J990,IF(K990&lt;Parámetros!$B$14,K990,IF(L990&lt;Parámetros!$B$15,L990,M990))))</f>
        <v>141</v>
      </c>
      <c r="R990" s="13" t="n">
        <f aca="false">IF(AND(ISNUMBER(O990),O990-P990&gt;=Q990),O990-P990,Q990)</f>
        <v>141</v>
      </c>
      <c r="S990" s="3" t="str">
        <f aca="false">IF(ISNUMBER(O990),R990/O990-1,"")</f>
        <v/>
      </c>
      <c r="T990" s="13" t="n">
        <f aca="false">VLOOKUP(R990,Parámetros!$A$13:$C$16,3,TRUE())</f>
        <v>30</v>
      </c>
      <c r="U990" s="13" t="n">
        <f aca="false">IF(R990&gt;=Parámetros!$B$7,I990,0)</f>
        <v>0</v>
      </c>
      <c r="V990" s="13" t="n">
        <f aca="false">R990*(1-G990)-T990-U990</f>
        <v>91.26</v>
      </c>
      <c r="W990" s="13" t="n">
        <f aca="false">V990-F990</f>
        <v>0.790000000000006</v>
      </c>
      <c r="X990" s="2" t="s">
        <v>13794</v>
      </c>
      <c r="Y990" s="2"/>
      <c r="Z990" s="13"/>
      <c r="AA990" s="2"/>
    </row>
    <row r="991" customFormat="false" ht="15" hidden="false" customHeight="false" outlineLevel="0" collapsed="false">
      <c r="A991" s="8" t="s">
        <v>11710</v>
      </c>
      <c r="B991" s="10" t="str">
        <f aca="false">'Layout Mercado Libre'!C991</f>
        <v>Fórmula Infantil Enfamil Premium Confort Etapa 1 800 g</v>
      </c>
      <c r="C991" s="10" t="str">
        <f aca="false">IFERROR(LEFT('Layout Mercado Libre'!E991,FIND(" &gt; ",'Layout Mercado Libre'!E991)-1),"")</f>
        <v>Bebés</v>
      </c>
      <c r="D991" s="12" t="n">
        <v>536.5</v>
      </c>
      <c r="E991" s="13" t="n">
        <f aca="false">Parámetros!$B$5</f>
        <v>4</v>
      </c>
      <c r="F991" s="13" t="n">
        <f aca="false">D991+E991</f>
        <v>540.5</v>
      </c>
      <c r="G991" s="3" t="n">
        <f aca="false">IF(C991="",Parámetros!$B$9,IFERROR(VLOOKUP(C991,Parámetros!$A$20:$B$23,2,FALSE()),Parámetros!$B$9))</f>
        <v>0.15</v>
      </c>
      <c r="H991" s="14" t="n">
        <v>0.97</v>
      </c>
      <c r="I991" s="12" t="n">
        <v>90</v>
      </c>
      <c r="J991" s="13" t="n">
        <f aca="false">ROUNDUP((F991+Parámetros!$C$13)/(1-G991),0)</f>
        <v>666</v>
      </c>
      <c r="K991" s="13" t="n">
        <f aca="false">ROUNDUP((F991+Parámetros!$C$14)/(1-G991),0)</f>
        <v>672</v>
      </c>
      <c r="L991" s="13" t="n">
        <f aca="false">ROUNDUP((F991+Parámetros!$C$15)/(1-G991),0)</f>
        <v>680</v>
      </c>
      <c r="M991" s="13" t="n">
        <f aca="false">MAX(ROUNDUP((F991+I991)/(1-G991),0),Parámetros!$B$7)</f>
        <v>742</v>
      </c>
      <c r="N991" s="12" t="n">
        <v>1329.78</v>
      </c>
      <c r="O991" s="12" t="n">
        <v>859.79</v>
      </c>
      <c r="P991" s="13" t="n">
        <f aca="false">Parámetros!$B$6</f>
        <v>1</v>
      </c>
      <c r="Q991" s="13" t="n">
        <f aca="false">IF(AND(ISNUMBER(O991),O991-P991&gt;=Parámetros!$B$7),M991,IF(J991&lt;Parámetros!$B$13,J991,IF(K991&lt;Parámetros!$B$14,K991,IF(L991&lt;Parámetros!$B$15,L991,M991))))</f>
        <v>742</v>
      </c>
      <c r="R991" s="13" t="n">
        <f aca="false">IF(AND(ISNUMBER(O991),O991-P991&gt;=Q991),O991-P991,Q991)</f>
        <v>858.79</v>
      </c>
      <c r="S991" s="3" t="n">
        <f aca="false">IF(ISNUMBER(O991),R991/O991-1,"")</f>
        <v>-0.00116307470428823</v>
      </c>
      <c r="T991" s="13" t="n">
        <f aca="false">VLOOKUP(R991,Parámetros!$A$13:$C$16,3,TRUE())</f>
        <v>0</v>
      </c>
      <c r="U991" s="13" t="n">
        <f aca="false">IF(R991&gt;=Parámetros!$B$7,I991,0)</f>
        <v>90</v>
      </c>
      <c r="V991" s="13" t="n">
        <f aca="false">R991*(1-G991)-T991-U991</f>
        <v>639.9715</v>
      </c>
      <c r="W991" s="13" t="n">
        <f aca="false">V991-F991</f>
        <v>99.4715</v>
      </c>
      <c r="X991" s="2" t="s">
        <v>13498</v>
      </c>
      <c r="Y991" s="2"/>
      <c r="Z991" s="13"/>
      <c r="AA991" s="2"/>
    </row>
    <row r="992" customFormat="false" ht="15" hidden="false" customHeight="false" outlineLevel="0" collapsed="false">
      <c r="A992" s="8" t="s">
        <v>11721</v>
      </c>
      <c r="B992" s="10" t="str">
        <f aca="false">'Layout Mercado Libre'!C992</f>
        <v>Evocs III Levofloxacino 750 mg 7 Tabletas</v>
      </c>
      <c r="C992" s="10" t="str">
        <f aca="false">IFERROR(LEFT('Layout Mercado Libre'!E992,FIND(" &gt; ",'Layout Mercado Libre'!E992)-1),"")</f>
        <v>Salud y Equipamiento Médico</v>
      </c>
      <c r="D992" s="12" t="n">
        <v>515.16</v>
      </c>
      <c r="E992" s="13" t="n">
        <f aca="false">Parámetros!$B$5</f>
        <v>4</v>
      </c>
      <c r="F992" s="13" t="n">
        <f aca="false">D992+E992</f>
        <v>519.16</v>
      </c>
      <c r="G992" s="3" t="n">
        <f aca="false">IF(C992="",Parámetros!$B$9,IFERROR(VLOOKUP(C992,Parámetros!$A$20:$B$23,2,FALSE()),Parámetros!$B$9))</f>
        <v>0.14</v>
      </c>
      <c r="H992" s="14" t="n">
        <v>0.14</v>
      </c>
      <c r="I992" s="12" t="n">
        <v>75</v>
      </c>
      <c r="J992" s="13" t="n">
        <f aca="false">ROUNDUP((F992+Parámetros!$C$13)/(1-G992),0)</f>
        <v>633</v>
      </c>
      <c r="K992" s="13" t="n">
        <f aca="false">ROUNDUP((F992+Parámetros!$C$14)/(1-G992),0)</f>
        <v>639</v>
      </c>
      <c r="L992" s="13" t="n">
        <f aca="false">ROUNDUP((F992+Parámetros!$C$15)/(1-G992),0)</f>
        <v>647</v>
      </c>
      <c r="M992" s="13" t="n">
        <f aca="false">MAX(ROUNDUP((F992+I992)/(1-G992),0),Parámetros!$B$7)</f>
        <v>691</v>
      </c>
      <c r="N992" s="12" t="n">
        <v>959.61</v>
      </c>
      <c r="O992" s="12" t="n">
        <v>823</v>
      </c>
      <c r="P992" s="13" t="n">
        <f aca="false">Parámetros!$B$6</f>
        <v>1</v>
      </c>
      <c r="Q992" s="13" t="n">
        <f aca="false">IF(AND(ISNUMBER(O992),O992-P992&gt;=Parámetros!$B$7),M992,IF(J992&lt;Parámetros!$B$13,J992,IF(K992&lt;Parámetros!$B$14,K992,IF(L992&lt;Parámetros!$B$15,L992,M992))))</f>
        <v>691</v>
      </c>
      <c r="R992" s="13" t="n">
        <f aca="false">IF(AND(ISNUMBER(O992),O992-P992&gt;=Q992),O992-P992,Q992)</f>
        <v>822</v>
      </c>
      <c r="S992" s="3" t="n">
        <f aca="false">IF(ISNUMBER(O992),R992/O992-1,"")</f>
        <v>-0.00121506682867556</v>
      </c>
      <c r="T992" s="13" t="n">
        <f aca="false">VLOOKUP(R992,Parámetros!$A$13:$C$16,3,TRUE())</f>
        <v>0</v>
      </c>
      <c r="U992" s="13" t="n">
        <f aca="false">IF(R992&gt;=Parámetros!$B$7,I992,0)</f>
        <v>75</v>
      </c>
      <c r="V992" s="13" t="n">
        <f aca="false">R992*(1-G992)-T992-U992</f>
        <v>631.92</v>
      </c>
      <c r="W992" s="13" t="n">
        <f aca="false">V992-F992</f>
        <v>112.76</v>
      </c>
      <c r="X992" s="2" t="s">
        <v>13657</v>
      </c>
      <c r="Y992" s="2"/>
      <c r="Z992" s="13"/>
      <c r="AA992" s="2"/>
    </row>
    <row r="993" customFormat="false" ht="15" hidden="false" customHeight="false" outlineLevel="0" collapsed="false">
      <c r="A993" s="8" t="s">
        <v>11732</v>
      </c>
      <c r="B993" s="10" t="str">
        <f aca="false">'Layout Mercado Libre'!C993</f>
        <v>Paramix Nitazoxanida 500 mg 6 Tabletas</v>
      </c>
      <c r="C993" s="10" t="str">
        <f aca="false">IFERROR(LEFT('Layout Mercado Libre'!E993,FIND(" &gt; ",'Layout Mercado Libre'!E993)-1),"")</f>
        <v>Salud y Equipamiento Médico</v>
      </c>
      <c r="D993" s="12" t="n">
        <v>351</v>
      </c>
      <c r="E993" s="13" t="n">
        <f aca="false">Parámetros!$B$5</f>
        <v>4</v>
      </c>
      <c r="F993" s="13" t="n">
        <f aca="false">D993+E993</f>
        <v>355</v>
      </c>
      <c r="G993" s="3" t="n">
        <f aca="false">IF(C993="",Parámetros!$B$9,IFERROR(VLOOKUP(C993,Parámetros!$A$20:$B$23,2,FALSE()),Parámetros!$B$9))</f>
        <v>0.14</v>
      </c>
      <c r="H993" s="14" t="n">
        <v>0.13</v>
      </c>
      <c r="I993" s="12" t="n">
        <v>75</v>
      </c>
      <c r="J993" s="13" t="n">
        <f aca="false">ROUNDUP((F993+Parámetros!$C$13)/(1-G993),0)</f>
        <v>442</v>
      </c>
      <c r="K993" s="13" t="n">
        <f aca="false">ROUNDUP((F993+Parámetros!$C$14)/(1-G993),0)</f>
        <v>448</v>
      </c>
      <c r="L993" s="13" t="n">
        <f aca="false">ROUNDUP((F993+Parámetros!$C$15)/(1-G993),0)</f>
        <v>456</v>
      </c>
      <c r="M993" s="13" t="n">
        <f aca="false">MAX(ROUNDUP((F993+I993)/(1-G993),0),Parámetros!$B$7)</f>
        <v>500</v>
      </c>
      <c r="N993" s="12" t="n">
        <v>604.77</v>
      </c>
      <c r="O993" s="12" t="n">
        <v>455</v>
      </c>
      <c r="P993" s="13" t="n">
        <f aca="false">Parámetros!$B$6</f>
        <v>1</v>
      </c>
      <c r="Q993" s="13" t="n">
        <f aca="false">IF(AND(ISNUMBER(O993),O993-P993&gt;=Parámetros!$B$7),M993,IF(J993&lt;Parámetros!$B$13,J993,IF(K993&lt;Parámetros!$B$14,K993,IF(L993&lt;Parámetros!$B$15,L993,M993))))</f>
        <v>500</v>
      </c>
      <c r="R993" s="13" t="n">
        <f aca="false">IF(AND(ISNUMBER(O993),O993-P993&gt;=Q993),O993-P993,Q993)</f>
        <v>500</v>
      </c>
      <c r="S993" s="3" t="n">
        <f aca="false">IF(ISNUMBER(O993),R993/O993-1,"")</f>
        <v>0.098901098901099</v>
      </c>
      <c r="T993" s="13" t="n">
        <f aca="false">VLOOKUP(R993,Parámetros!$A$13:$C$16,3,TRUE())</f>
        <v>0</v>
      </c>
      <c r="U993" s="13" t="n">
        <f aca="false">IF(R993&gt;=Parámetros!$B$7,I993,0)</f>
        <v>75</v>
      </c>
      <c r="V993" s="13" t="n">
        <f aca="false">R993*(1-G993)-T993-U993</f>
        <v>355</v>
      </c>
      <c r="W993" s="13" t="n">
        <f aca="false">V993-F993</f>
        <v>0</v>
      </c>
      <c r="X993" s="2" t="s">
        <v>13635</v>
      </c>
      <c r="Y993" s="2"/>
      <c r="Z993" s="13"/>
      <c r="AA993" s="2"/>
    </row>
    <row r="994" customFormat="false" ht="15" hidden="false" customHeight="false" outlineLevel="0" collapsed="false">
      <c r="A994" s="8" t="s">
        <v>11743</v>
      </c>
      <c r="B994" s="10" t="str">
        <f aca="false">'Layout Mercado Libre'!C994</f>
        <v>Premid Prednisolona Sulfacetamida Suspensión Oftálmica 10 ml</v>
      </c>
      <c r="C994" s="10" t="str">
        <f aca="false">IFERROR(LEFT('Layout Mercado Libre'!E994,FIND(" &gt; ",'Layout Mercado Libre'!E994)-1),"")</f>
        <v>Salud y Equipamiento Médico</v>
      </c>
      <c r="D994" s="12" t="n">
        <v>401.06</v>
      </c>
      <c r="E994" s="13" t="n">
        <f aca="false">Parámetros!$B$5</f>
        <v>4</v>
      </c>
      <c r="F994" s="13" t="n">
        <f aca="false">D994+E994</f>
        <v>405.06</v>
      </c>
      <c r="G994" s="3" t="n">
        <f aca="false">IF(C994="",Parámetros!$B$9,IFERROR(VLOOKUP(C994,Parámetros!$A$20:$B$23,2,FALSE()),Parámetros!$B$9))</f>
        <v>0.14</v>
      </c>
      <c r="H994" s="14" t="n">
        <v>0.06</v>
      </c>
      <c r="I994" s="12" t="n">
        <v>75</v>
      </c>
      <c r="J994" s="13" t="n">
        <f aca="false">ROUNDUP((F994+Parámetros!$C$13)/(1-G994),0)</f>
        <v>501</v>
      </c>
      <c r="K994" s="13" t="n">
        <f aca="false">ROUNDUP((F994+Parámetros!$C$14)/(1-G994),0)</f>
        <v>506</v>
      </c>
      <c r="L994" s="13" t="n">
        <f aca="false">ROUNDUP((F994+Parámetros!$C$15)/(1-G994),0)</f>
        <v>515</v>
      </c>
      <c r="M994" s="13" t="n">
        <f aca="false">MAX(ROUNDUP((F994+I994)/(1-G994),0),Parámetros!$B$7)</f>
        <v>559</v>
      </c>
      <c r="N994" s="12" t="n">
        <v>904.24</v>
      </c>
      <c r="O994" s="12" t="n">
        <v>792</v>
      </c>
      <c r="P994" s="13" t="n">
        <f aca="false">Parámetros!$B$6</f>
        <v>1</v>
      </c>
      <c r="Q994" s="13" t="n">
        <f aca="false">IF(AND(ISNUMBER(O994),O994-P994&gt;=Parámetros!$B$7),M994,IF(J994&lt;Parámetros!$B$13,J994,IF(K994&lt;Parámetros!$B$14,K994,IF(L994&lt;Parámetros!$B$15,L994,M994))))</f>
        <v>559</v>
      </c>
      <c r="R994" s="13" t="n">
        <f aca="false">IF(AND(ISNUMBER(O994),O994-P994&gt;=Q994),O994-P994,Q994)</f>
        <v>791</v>
      </c>
      <c r="S994" s="3" t="n">
        <f aca="false">IF(ISNUMBER(O994),R994/O994-1,"")</f>
        <v>-0.0012626262626263</v>
      </c>
      <c r="T994" s="13" t="n">
        <f aca="false">VLOOKUP(R994,Parámetros!$A$13:$C$16,3,TRUE())</f>
        <v>0</v>
      </c>
      <c r="U994" s="13" t="n">
        <f aca="false">IF(R994&gt;=Parámetros!$B$7,I994,0)</f>
        <v>75</v>
      </c>
      <c r="V994" s="13" t="n">
        <f aca="false">R994*(1-G994)-T994-U994</f>
        <v>605.26</v>
      </c>
      <c r="W994" s="13" t="n">
        <f aca="false">V994-F994</f>
        <v>200.2</v>
      </c>
      <c r="X994" s="2" t="s">
        <v>13525</v>
      </c>
      <c r="Y994" s="2"/>
      <c r="Z994" s="13"/>
      <c r="AA994" s="2"/>
    </row>
    <row r="995" customFormat="false" ht="15" hidden="false" customHeight="false" outlineLevel="0" collapsed="false">
      <c r="A995" s="8" t="s">
        <v>11756</v>
      </c>
      <c r="B995" s="10" t="str">
        <f aca="false">'Layout Mercado Libre'!C995</f>
        <v>Centrum Gender +50 Multivitamínico Hombres 60 Tabletas</v>
      </c>
      <c r="C995" s="10" t="str">
        <f aca="false">IFERROR(LEFT('Layout Mercado Libre'!E995,FIND(" &gt; ",'Layout Mercado Libre'!E995)-1),"")</f>
        <v>Salud y Equipamiento Médico</v>
      </c>
      <c r="D995" s="12" t="n">
        <v>326.47</v>
      </c>
      <c r="E995" s="13" t="n">
        <f aca="false">Parámetros!$B$5</f>
        <v>4</v>
      </c>
      <c r="F995" s="13" t="n">
        <f aca="false">D995+E995</f>
        <v>330.47</v>
      </c>
      <c r="G995" s="3" t="n">
        <f aca="false">IF(C995="",Parámetros!$B$9,IFERROR(VLOOKUP(C995,Parámetros!$A$20:$B$23,2,FALSE()),Parámetros!$B$9))</f>
        <v>0.14</v>
      </c>
      <c r="H995" s="14" t="n">
        <v>0.26</v>
      </c>
      <c r="I995" s="12" t="n">
        <v>75</v>
      </c>
      <c r="J995" s="13" t="n">
        <f aca="false">ROUNDUP((F995+Parámetros!$C$13)/(1-G995),0)</f>
        <v>414</v>
      </c>
      <c r="K995" s="13" t="n">
        <f aca="false">ROUNDUP((F995+Parámetros!$C$14)/(1-G995),0)</f>
        <v>420</v>
      </c>
      <c r="L995" s="13" t="n">
        <f aca="false">ROUNDUP((F995+Parámetros!$C$15)/(1-G995),0)</f>
        <v>428</v>
      </c>
      <c r="M995" s="13" t="n">
        <f aca="false">MAX(ROUNDUP((F995+I995)/(1-G995),0),Parámetros!$B$7)</f>
        <v>472</v>
      </c>
      <c r="N995" s="12" t="n">
        <v>471</v>
      </c>
      <c r="O995" s="12" t="n">
        <v>359</v>
      </c>
      <c r="P995" s="13" t="n">
        <f aca="false">Parámetros!$B$6</f>
        <v>1</v>
      </c>
      <c r="Q995" s="13" t="n">
        <f aca="false">IF(AND(ISNUMBER(O995),O995-P995&gt;=Parámetros!$B$7),M995,IF(J995&lt;Parámetros!$B$13,J995,IF(K995&lt;Parámetros!$B$14,K995,IF(L995&lt;Parámetros!$B$15,L995,M995))))</f>
        <v>472</v>
      </c>
      <c r="R995" s="13" t="n">
        <f aca="false">IF(AND(ISNUMBER(O995),O995-P995&gt;=Q995),O995-P995,Q995)</f>
        <v>472</v>
      </c>
      <c r="S995" s="3" t="n">
        <f aca="false">IF(ISNUMBER(O995),R995/O995-1,"")</f>
        <v>0.314763231197772</v>
      </c>
      <c r="T995" s="13" t="n">
        <f aca="false">VLOOKUP(R995,Parámetros!$A$13:$C$16,3,TRUE())</f>
        <v>0</v>
      </c>
      <c r="U995" s="13" t="n">
        <f aca="false">IF(R995&gt;=Parámetros!$B$7,I995,0)</f>
        <v>75</v>
      </c>
      <c r="V995" s="13" t="n">
        <f aca="false">R995*(1-G995)-T995-U995</f>
        <v>330.92</v>
      </c>
      <c r="W995" s="13" t="n">
        <f aca="false">V995-F995</f>
        <v>0.449999999999989</v>
      </c>
      <c r="X995" s="2" t="s">
        <v>13534</v>
      </c>
      <c r="Y995" s="2"/>
      <c r="Z995" s="13"/>
      <c r="AA995" s="2"/>
    </row>
    <row r="996" customFormat="false" ht="15" hidden="false" customHeight="false" outlineLevel="0" collapsed="false">
      <c r="A996" s="8" t="s">
        <v>11766</v>
      </c>
      <c r="B996" s="10" t="str">
        <f aca="false">'Layout Mercado Libre'!C996</f>
        <v>Sensibit XP Loratadina Ambroxol Solución 120 ml Durazno</v>
      </c>
      <c r="C996" s="10" t="str">
        <f aca="false">IFERROR(LEFT('Layout Mercado Libre'!E996,FIND(" &gt; ",'Layout Mercado Libre'!E996)-1),"")</f>
        <v>Salud y Equipamiento Médico</v>
      </c>
      <c r="D996" s="12" t="n">
        <v>208.44</v>
      </c>
      <c r="E996" s="13" t="n">
        <f aca="false">Parámetros!$B$5</f>
        <v>4</v>
      </c>
      <c r="F996" s="13" t="n">
        <f aca="false">D996+E996</f>
        <v>212.44</v>
      </c>
      <c r="G996" s="3" t="n">
        <f aca="false">IF(C996="",Parámetros!$B$9,IFERROR(VLOOKUP(C996,Parámetros!$A$20:$B$23,2,FALSE()),Parámetros!$B$9))</f>
        <v>0.14</v>
      </c>
      <c r="H996" s="14" t="n">
        <v>0.19</v>
      </c>
      <c r="I996" s="12" t="n">
        <v>75</v>
      </c>
      <c r="J996" s="13" t="n">
        <f aca="false">ROUNDUP((F996+Parámetros!$C$13)/(1-G996),0)</f>
        <v>277</v>
      </c>
      <c r="K996" s="13" t="n">
        <f aca="false">ROUNDUP((F996+Parámetros!$C$14)/(1-G996),0)</f>
        <v>282</v>
      </c>
      <c r="L996" s="13" t="n">
        <f aca="false">ROUNDUP((F996+Parámetros!$C$15)/(1-G996),0)</f>
        <v>291</v>
      </c>
      <c r="M996" s="13" t="n">
        <f aca="false">MAX(ROUNDUP((F996+I996)/(1-G996),0),Parámetros!$B$7)</f>
        <v>335</v>
      </c>
      <c r="N996" s="12" t="n">
        <v>392.86</v>
      </c>
      <c r="O996" s="12" t="n">
        <v>235</v>
      </c>
      <c r="P996" s="13" t="n">
        <f aca="false">Parámetros!$B$6</f>
        <v>1</v>
      </c>
      <c r="Q996" s="13" t="n">
        <f aca="false">IF(AND(ISNUMBER(O996),O996-P996&gt;=Parámetros!$B$7),M996,IF(J996&lt;Parámetros!$B$13,J996,IF(K996&lt;Parámetros!$B$14,K996,IF(L996&lt;Parámetros!$B$15,L996,M996))))</f>
        <v>291</v>
      </c>
      <c r="R996" s="13" t="n">
        <f aca="false">IF(AND(ISNUMBER(O996),O996-P996&gt;=Q996),O996-P996,Q996)</f>
        <v>291</v>
      </c>
      <c r="S996" s="3" t="n">
        <f aca="false">IF(ISNUMBER(O996),R996/O996-1,"")</f>
        <v>0.238297872340425</v>
      </c>
      <c r="T996" s="13" t="n">
        <f aca="false">VLOOKUP(R996,Parámetros!$A$13:$C$16,3,TRUE())</f>
        <v>37</v>
      </c>
      <c r="U996" s="13" t="n">
        <f aca="false">IF(R996&gt;=Parámetros!$B$7,I996,0)</f>
        <v>0</v>
      </c>
      <c r="V996" s="13" t="n">
        <f aca="false">R996*(1-G996)-T996-U996</f>
        <v>213.26</v>
      </c>
      <c r="W996" s="13" t="n">
        <f aca="false">V996-F996</f>
        <v>0.819999999999993</v>
      </c>
      <c r="X996" s="2" t="s">
        <v>13511</v>
      </c>
      <c r="Y996" s="2"/>
      <c r="Z996" s="13"/>
      <c r="AA996" s="2"/>
    </row>
    <row r="997" customFormat="false" ht="15" hidden="false" customHeight="false" outlineLevel="0" collapsed="false">
      <c r="A997" s="8" t="s">
        <v>11781</v>
      </c>
      <c r="B997" s="10" t="str">
        <f aca="false">'Layout Mercado Libre'!C997</f>
        <v>Toallitas Húmedas KleenBebé Suavelastic Durazno 300 Piezas</v>
      </c>
      <c r="C997" s="10" t="str">
        <f aca="false">IFERROR(LEFT('Layout Mercado Libre'!E997,FIND(" &gt; ",'Layout Mercado Libre'!E997)-1),"")</f>
        <v>Bebés</v>
      </c>
      <c r="D997" s="12" t="n">
        <v>77.5</v>
      </c>
      <c r="E997" s="13" t="n">
        <f aca="false">Parámetros!$B$5</f>
        <v>4</v>
      </c>
      <c r="F997" s="13" t="n">
        <f aca="false">D997+E997</f>
        <v>81.5</v>
      </c>
      <c r="G997" s="3" t="n">
        <f aca="false">IF(C997="",Parámetros!$B$9,IFERROR(VLOOKUP(C997,Parámetros!$A$20:$B$23,2,FALSE()),Parámetros!$B$9))</f>
        <v>0.15</v>
      </c>
      <c r="H997" s="14" t="n">
        <v>2</v>
      </c>
      <c r="I997" s="12" t="n">
        <v>105</v>
      </c>
      <c r="J997" s="13" t="n">
        <f aca="false">ROUNDUP((F997+Parámetros!$C$13)/(1-G997),0)</f>
        <v>126</v>
      </c>
      <c r="K997" s="13" t="n">
        <f aca="false">ROUNDUP((F997+Parámetros!$C$14)/(1-G997),0)</f>
        <v>132</v>
      </c>
      <c r="L997" s="13" t="n">
        <f aca="false">ROUNDUP((F997+Parámetros!$C$15)/(1-G997),0)</f>
        <v>140</v>
      </c>
      <c r="M997" s="13" t="n">
        <f aca="false">MAX(ROUNDUP((F997+I997)/(1-G997),0),Parámetros!$B$7)</f>
        <v>299</v>
      </c>
      <c r="N997" s="12"/>
      <c r="O997" s="12"/>
      <c r="P997" s="13" t="n">
        <f aca="false">Parámetros!$B$6</f>
        <v>1</v>
      </c>
      <c r="Q997" s="13" t="n">
        <f aca="false">IF(AND(ISNUMBER(O997),O997-P997&gt;=Parámetros!$B$7),M997,IF(J997&lt;Parámetros!$B$13,J997,IF(K997&lt;Parámetros!$B$14,K997,IF(L997&lt;Parámetros!$B$15,L997,M997))))</f>
        <v>132</v>
      </c>
      <c r="R997" s="13" t="n">
        <f aca="false">IF(AND(ISNUMBER(O997),O997-P997&gt;=Q997),O997-P997,Q997)</f>
        <v>132</v>
      </c>
      <c r="S997" s="3" t="str">
        <f aca="false">IF(ISNUMBER(O997),R997/O997-1,"")</f>
        <v/>
      </c>
      <c r="T997" s="13" t="n">
        <f aca="false">VLOOKUP(R997,Parámetros!$A$13:$C$16,3,TRUE())</f>
        <v>30</v>
      </c>
      <c r="U997" s="13" t="n">
        <f aca="false">IF(R997&gt;=Parámetros!$B$7,I997,0)</f>
        <v>0</v>
      </c>
      <c r="V997" s="13" t="n">
        <f aca="false">R997*(1-G997)-T997-U997</f>
        <v>82.2</v>
      </c>
      <c r="W997" s="13" t="n">
        <f aca="false">V997-F997</f>
        <v>0.700000000000003</v>
      </c>
      <c r="X997" s="2" t="s">
        <v>13795</v>
      </c>
      <c r="Y997" s="2"/>
      <c r="Z997" s="13"/>
      <c r="AA997" s="2"/>
    </row>
    <row r="998" customFormat="false" ht="15" hidden="false" customHeight="false" outlineLevel="0" collapsed="false">
      <c r="A998" s="8" t="s">
        <v>11791</v>
      </c>
      <c r="B998" s="10" t="str">
        <f aca="false">'Layout Mercado Libre'!C998</f>
        <v>Spasmopriv Fenoverina 200 mg 12 Cápsulas</v>
      </c>
      <c r="C998" s="10" t="str">
        <f aca="false">IFERROR(LEFT('Layout Mercado Libre'!E998,FIND(" &gt; ",'Layout Mercado Libre'!E998)-1),"")</f>
        <v>Salud y Equipamiento Médico</v>
      </c>
      <c r="D998" s="12" t="n">
        <v>338.55</v>
      </c>
      <c r="E998" s="13" t="n">
        <f aca="false">Parámetros!$B$5</f>
        <v>4</v>
      </c>
      <c r="F998" s="13" t="n">
        <f aca="false">D998+E998</f>
        <v>342.55</v>
      </c>
      <c r="G998" s="3" t="n">
        <f aca="false">IF(C998="",Parámetros!$B$9,IFERROR(VLOOKUP(C998,Parámetros!$A$20:$B$23,2,FALSE()),Parámetros!$B$9))</f>
        <v>0.14</v>
      </c>
      <c r="H998" s="14" t="n">
        <v>0.15</v>
      </c>
      <c r="I998" s="12" t="n">
        <v>75</v>
      </c>
      <c r="J998" s="13" t="n">
        <f aca="false">ROUNDUP((F998+Parámetros!$C$13)/(1-G998),0)</f>
        <v>428</v>
      </c>
      <c r="K998" s="13" t="n">
        <f aca="false">ROUNDUP((F998+Parámetros!$C$14)/(1-G998),0)</f>
        <v>434</v>
      </c>
      <c r="L998" s="13" t="n">
        <f aca="false">ROUNDUP((F998+Parámetros!$C$15)/(1-G998),0)</f>
        <v>442</v>
      </c>
      <c r="M998" s="13" t="n">
        <f aca="false">MAX(ROUNDUP((F998+I998)/(1-G998),0),Parámetros!$B$7)</f>
        <v>486</v>
      </c>
      <c r="N998" s="12" t="n">
        <v>641.11</v>
      </c>
      <c r="O998" s="12" t="n">
        <v>589</v>
      </c>
      <c r="P998" s="13" t="n">
        <f aca="false">Parámetros!$B$6</f>
        <v>1</v>
      </c>
      <c r="Q998" s="13" t="n">
        <f aca="false">IF(AND(ISNUMBER(O998),O998-P998&gt;=Parámetros!$B$7),M998,IF(J998&lt;Parámetros!$B$13,J998,IF(K998&lt;Parámetros!$B$14,K998,IF(L998&lt;Parámetros!$B$15,L998,M998))))</f>
        <v>486</v>
      </c>
      <c r="R998" s="13" t="n">
        <f aca="false">IF(AND(ISNUMBER(O998),O998-P998&gt;=Q998),O998-P998,Q998)</f>
        <v>588</v>
      </c>
      <c r="S998" s="3" t="n">
        <f aca="false">IF(ISNUMBER(O998),R998/O998-1,"")</f>
        <v>-0.00169779286926997</v>
      </c>
      <c r="T998" s="13" t="n">
        <f aca="false">VLOOKUP(R998,Parámetros!$A$13:$C$16,3,TRUE())</f>
        <v>0</v>
      </c>
      <c r="U998" s="13" t="n">
        <f aca="false">IF(R998&gt;=Parámetros!$B$7,I998,0)</f>
        <v>75</v>
      </c>
      <c r="V998" s="13" t="n">
        <f aca="false">R998*(1-G998)-T998-U998</f>
        <v>430.68</v>
      </c>
      <c r="W998" s="13" t="n">
        <f aca="false">V998-F998</f>
        <v>88.13</v>
      </c>
      <c r="X998" s="2" t="s">
        <v>13545</v>
      </c>
      <c r="Y998" s="2"/>
      <c r="Z998" s="13"/>
      <c r="AA998" s="2"/>
    </row>
    <row r="999" customFormat="false" ht="15" hidden="false" customHeight="false" outlineLevel="0" collapsed="false">
      <c r="A999" s="8" t="s">
        <v>11800</v>
      </c>
      <c r="B999" s="10" t="str">
        <f aca="false">'Layout Mercado Libre'!C999</f>
        <v>Celestamine NS Loratadina Betametasona 20 Tabletas</v>
      </c>
      <c r="C999" s="10" t="str">
        <f aca="false">IFERROR(LEFT('Layout Mercado Libre'!E999,FIND(" &gt; ",'Layout Mercado Libre'!E999)-1),"")</f>
        <v>Salud y Equipamiento Médico</v>
      </c>
      <c r="D999" s="12" t="n">
        <v>458.15</v>
      </c>
      <c r="E999" s="13" t="n">
        <f aca="false">Parámetros!$B$5</f>
        <v>4</v>
      </c>
      <c r="F999" s="13" t="n">
        <f aca="false">D999+E999</f>
        <v>462.15</v>
      </c>
      <c r="G999" s="3" t="n">
        <f aca="false">IF(C999="",Parámetros!$B$9,IFERROR(VLOOKUP(C999,Parámetros!$A$20:$B$23,2,FALSE()),Parámetros!$B$9))</f>
        <v>0.14</v>
      </c>
      <c r="H999" s="14" t="n">
        <v>0.17</v>
      </c>
      <c r="I999" s="12" t="n">
        <v>75</v>
      </c>
      <c r="J999" s="13" t="n">
        <f aca="false">ROUNDUP((F999+Parámetros!$C$13)/(1-G999),0)</f>
        <v>567</v>
      </c>
      <c r="K999" s="13" t="n">
        <f aca="false">ROUNDUP((F999+Parámetros!$C$14)/(1-G999),0)</f>
        <v>573</v>
      </c>
      <c r="L999" s="13" t="n">
        <f aca="false">ROUNDUP((F999+Parámetros!$C$15)/(1-G999),0)</f>
        <v>581</v>
      </c>
      <c r="M999" s="13" t="n">
        <f aca="false">MAX(ROUNDUP((F999+I999)/(1-G999),0),Parámetros!$B$7)</f>
        <v>625</v>
      </c>
      <c r="N999" s="12" t="n">
        <v>706.18</v>
      </c>
      <c r="O999" s="12" t="n">
        <v>529.2</v>
      </c>
      <c r="P999" s="13" t="n">
        <f aca="false">Parámetros!$B$6</f>
        <v>1</v>
      </c>
      <c r="Q999" s="13" t="n">
        <f aca="false">IF(AND(ISNUMBER(O999),O999-P999&gt;=Parámetros!$B$7),M999,IF(J999&lt;Parámetros!$B$13,J999,IF(K999&lt;Parámetros!$B$14,K999,IF(L999&lt;Parámetros!$B$15,L999,M999))))</f>
        <v>625</v>
      </c>
      <c r="R999" s="13" t="n">
        <f aca="false">IF(AND(ISNUMBER(O999),O999-P999&gt;=Q999),O999-P999,Q999)</f>
        <v>625</v>
      </c>
      <c r="S999" s="3" t="n">
        <f aca="false">IF(ISNUMBER(O999),R999/O999-1,"")</f>
        <v>0.181027966742252</v>
      </c>
      <c r="T999" s="13" t="n">
        <f aca="false">VLOOKUP(R999,Parámetros!$A$13:$C$16,3,TRUE())</f>
        <v>0</v>
      </c>
      <c r="U999" s="13" t="n">
        <f aca="false">IF(R999&gt;=Parámetros!$B$7,I999,0)</f>
        <v>75</v>
      </c>
      <c r="V999" s="13" t="n">
        <f aca="false">R999*(1-G999)-T999-U999</f>
        <v>462.5</v>
      </c>
      <c r="W999" s="13" t="n">
        <f aca="false">V999-F999</f>
        <v>0.350000000000023</v>
      </c>
      <c r="X999" s="2" t="s">
        <v>13521</v>
      </c>
      <c r="Y999" s="2"/>
      <c r="Z999" s="13"/>
      <c r="AA999" s="2"/>
    </row>
    <row r="1000" customFormat="false" ht="15" hidden="false" customHeight="false" outlineLevel="0" collapsed="false">
      <c r="A1000" s="8" t="s">
        <v>11811</v>
      </c>
      <c r="B1000" s="10" t="str">
        <f aca="false">'Layout Mercado Libre'!C1000</f>
        <v>Tylenol Paracetamol 500 mg 20 Tabletas</v>
      </c>
      <c r="C1000" s="10" t="str">
        <f aca="false">IFERROR(LEFT('Layout Mercado Libre'!E1000,FIND(" &gt; ",'Layout Mercado Libre'!E1000)-1),"")</f>
        <v>Salud y Equipamiento Médico</v>
      </c>
      <c r="D1000" s="12" t="n">
        <v>90.17</v>
      </c>
      <c r="E1000" s="13" t="n">
        <f aca="false">Parámetros!$B$5</f>
        <v>4</v>
      </c>
      <c r="F1000" s="13" t="n">
        <f aca="false">D1000+E1000</f>
        <v>94.17</v>
      </c>
      <c r="G1000" s="3" t="n">
        <f aca="false">IF(C1000="",Parámetros!$B$9,IFERROR(VLOOKUP(C1000,Parámetros!$A$20:$B$23,2,FALSE()),Parámetros!$B$9))</f>
        <v>0.14</v>
      </c>
      <c r="H1000" s="14" t="n">
        <v>0.17</v>
      </c>
      <c r="I1000" s="12" t="n">
        <v>75</v>
      </c>
      <c r="J1000" s="13" t="n">
        <f aca="false">ROUNDUP((F1000+Parámetros!$C$13)/(1-G1000),0)</f>
        <v>139</v>
      </c>
      <c r="K1000" s="13" t="n">
        <f aca="false">ROUNDUP((F1000+Parámetros!$C$14)/(1-G1000),0)</f>
        <v>145</v>
      </c>
      <c r="L1000" s="13" t="n">
        <f aca="false">ROUNDUP((F1000+Parámetros!$C$15)/(1-G1000),0)</f>
        <v>153</v>
      </c>
      <c r="M1000" s="13" t="n">
        <f aca="false">MAX(ROUNDUP((F1000+I1000)/(1-G1000),0),Parámetros!$B$7)</f>
        <v>299</v>
      </c>
      <c r="N1000" s="12" t="n">
        <v>170.98</v>
      </c>
      <c r="O1000" s="12" t="n">
        <v>173</v>
      </c>
      <c r="P1000" s="13" t="n">
        <f aca="false">Parámetros!$B$6</f>
        <v>1</v>
      </c>
      <c r="Q1000" s="13" t="n">
        <f aca="false">IF(AND(ISNUMBER(O1000),O1000-P1000&gt;=Parámetros!$B$7),M1000,IF(J1000&lt;Parámetros!$B$13,J1000,IF(K1000&lt;Parámetros!$B$14,K1000,IF(L1000&lt;Parámetros!$B$15,L1000,M1000))))</f>
        <v>145</v>
      </c>
      <c r="R1000" s="13" t="n">
        <f aca="false">IF(AND(ISNUMBER(O1000),O1000-P1000&gt;=Q1000),O1000-P1000,Q1000)</f>
        <v>172</v>
      </c>
      <c r="S1000" s="3" t="n">
        <f aca="false">IF(ISNUMBER(O1000),R1000/O1000-1,"")</f>
        <v>-0.0057803468208093</v>
      </c>
      <c r="T1000" s="13" t="n">
        <f aca="false">VLOOKUP(R1000,Parámetros!$A$13:$C$16,3,TRUE())</f>
        <v>37</v>
      </c>
      <c r="U1000" s="13" t="n">
        <f aca="false">IF(R1000&gt;=Parámetros!$B$7,I1000,0)</f>
        <v>0</v>
      </c>
      <c r="V1000" s="13" t="n">
        <f aca="false">R1000*(1-G1000)-T1000-U1000</f>
        <v>110.92</v>
      </c>
      <c r="W1000" s="13" t="n">
        <f aca="false">V1000-F1000</f>
        <v>16.75</v>
      </c>
      <c r="X1000" s="2" t="s">
        <v>13521</v>
      </c>
      <c r="Y1000" s="2"/>
      <c r="Z1000" s="13"/>
      <c r="AA1000" s="2"/>
    </row>
    <row r="1001" customFormat="false" ht="15" hidden="false" customHeight="false" outlineLevel="0" collapsed="false">
      <c r="A1001" s="8" t="s">
        <v>11823</v>
      </c>
      <c r="B1001" s="10" t="str">
        <f aca="false">'Layout Mercado Libre'!C1001</f>
        <v>Toallitas Húmedas Bebé The Honeykeeper Miel 72 Piezas</v>
      </c>
      <c r="C1001" s="10" t="str">
        <f aca="false">IFERROR(LEFT('Layout Mercado Libre'!E1001,FIND(" &gt; ",'Layout Mercado Libre'!E1001)-1),"")</f>
        <v>Bebés</v>
      </c>
      <c r="D1001" s="12" t="n">
        <v>39.47</v>
      </c>
      <c r="E1001" s="13" t="n">
        <f aca="false">Parámetros!$B$5</f>
        <v>4</v>
      </c>
      <c r="F1001" s="13" t="n">
        <f aca="false">D1001+E1001</f>
        <v>43.47</v>
      </c>
      <c r="G1001" s="3" t="n">
        <f aca="false">IF(C1001="",Parámetros!$B$9,IFERROR(VLOOKUP(C1001,Parámetros!$A$20:$B$23,2,FALSE()),Parámetros!$B$9))</f>
        <v>0.15</v>
      </c>
      <c r="H1001" s="14" t="n">
        <v>0.52</v>
      </c>
      <c r="I1001" s="12" t="n">
        <v>90</v>
      </c>
      <c r="J1001" s="13" t="n">
        <f aca="false">ROUNDUP((F1001+Parámetros!$C$13)/(1-G1001),0)</f>
        <v>81</v>
      </c>
      <c r="K1001" s="13" t="n">
        <f aca="false">ROUNDUP((F1001+Parámetros!$C$14)/(1-G1001),0)</f>
        <v>87</v>
      </c>
      <c r="L1001" s="13" t="n">
        <f aca="false">ROUNDUP((F1001+Parámetros!$C$15)/(1-G1001),0)</f>
        <v>95</v>
      </c>
      <c r="M1001" s="13" t="n">
        <f aca="false">MAX(ROUNDUP((F1001+I1001)/(1-G1001),0),Parámetros!$B$7)</f>
        <v>299</v>
      </c>
      <c r="N1001" s="12" t="n">
        <v>113.22</v>
      </c>
      <c r="O1001" s="12" t="n">
        <v>64.9</v>
      </c>
      <c r="P1001" s="13" t="n">
        <f aca="false">Parámetros!$B$6</f>
        <v>1</v>
      </c>
      <c r="Q1001" s="13" t="n">
        <f aca="false">IF(AND(ISNUMBER(O1001),O1001-P1001&gt;=Parámetros!$B$7),M1001,IF(J1001&lt;Parámetros!$B$13,J1001,IF(K1001&lt;Parámetros!$B$14,K1001,IF(L1001&lt;Parámetros!$B$15,L1001,M1001))))</f>
        <v>81</v>
      </c>
      <c r="R1001" s="13" t="n">
        <f aca="false">IF(AND(ISNUMBER(O1001),O1001-P1001&gt;=Q1001),O1001-P1001,Q1001)</f>
        <v>81</v>
      </c>
      <c r="S1001" s="3" t="n">
        <f aca="false">IF(ISNUMBER(O1001),R1001/O1001-1,"")</f>
        <v>0.248073959938367</v>
      </c>
      <c r="T1001" s="13" t="n">
        <f aca="false">VLOOKUP(R1001,Parámetros!$A$13:$C$16,3,TRUE())</f>
        <v>25</v>
      </c>
      <c r="U1001" s="13" t="n">
        <f aca="false">IF(R1001&gt;=Parámetros!$B$7,I1001,0)</f>
        <v>0</v>
      </c>
      <c r="V1001" s="13" t="n">
        <f aca="false">R1001*(1-G1001)-T1001-U1001</f>
        <v>43.85</v>
      </c>
      <c r="W1001" s="13" t="n">
        <f aca="false">V1001-F1001</f>
        <v>0.379999999999995</v>
      </c>
      <c r="X1001" s="2" t="s">
        <v>13796</v>
      </c>
      <c r="Y1001" s="2"/>
      <c r="Z1001" s="13"/>
      <c r="AA1001" s="2"/>
    </row>
    <row r="1002" customFormat="false" ht="15" hidden="false" customHeight="false" outlineLevel="0" collapsed="false">
      <c r="A1002" s="8" t="s">
        <v>11834</v>
      </c>
      <c r="B1002" s="10" t="str">
        <f aca="false">'Layout Mercado Libre'!C1002</f>
        <v>Pastillas Broncolin Bicoestol Eucalipto 16 Piezas</v>
      </c>
      <c r="C1002" s="10" t="str">
        <f aca="false">IFERROR(LEFT('Layout Mercado Libre'!E1002,FIND(" &gt; ",'Layout Mercado Libre'!E1002)-1),"")</f>
        <v>Salud y Equipamiento Médico</v>
      </c>
      <c r="D1002" s="12" t="n">
        <v>26.21</v>
      </c>
      <c r="E1002" s="13" t="n">
        <f aca="false">Parámetros!$B$5</f>
        <v>4</v>
      </c>
      <c r="F1002" s="13" t="n">
        <f aca="false">D1002+E1002</f>
        <v>30.21</v>
      </c>
      <c r="G1002" s="3" t="n">
        <f aca="false">IF(C1002="",Parámetros!$B$9,IFERROR(VLOOKUP(C1002,Parámetros!$A$20:$B$23,2,FALSE()),Parámetros!$B$9))</f>
        <v>0.14</v>
      </c>
      <c r="H1002" s="14" t="n">
        <v>0.16</v>
      </c>
      <c r="I1002" s="12" t="n">
        <v>75</v>
      </c>
      <c r="J1002" s="13" t="n">
        <f aca="false">ROUNDUP((F1002+Parámetros!$C$13)/(1-G1002),0)</f>
        <v>65</v>
      </c>
      <c r="K1002" s="13" t="n">
        <f aca="false">ROUNDUP((F1002+Parámetros!$C$14)/(1-G1002),0)</f>
        <v>71</v>
      </c>
      <c r="L1002" s="13" t="n">
        <f aca="false">ROUNDUP((F1002+Parámetros!$C$15)/(1-G1002),0)</f>
        <v>79</v>
      </c>
      <c r="M1002" s="13" t="n">
        <f aca="false">MAX(ROUNDUP((F1002+I1002)/(1-G1002),0),Parámetros!$B$7)</f>
        <v>299</v>
      </c>
      <c r="N1002" s="12" t="n">
        <v>148.5</v>
      </c>
      <c r="O1002" s="12" t="n">
        <v>98</v>
      </c>
      <c r="P1002" s="13" t="n">
        <f aca="false">Parámetros!$B$6</f>
        <v>1</v>
      </c>
      <c r="Q1002" s="13" t="n">
        <f aca="false">IF(AND(ISNUMBER(O1002),O1002-P1002&gt;=Parámetros!$B$7),M1002,IF(J1002&lt;Parámetros!$B$13,J1002,IF(K1002&lt;Parámetros!$B$14,K1002,IF(L1002&lt;Parámetros!$B$15,L1002,M1002))))</f>
        <v>65</v>
      </c>
      <c r="R1002" s="13" t="n">
        <f aca="false">IF(AND(ISNUMBER(O1002),O1002-P1002&gt;=Q1002),O1002-P1002,Q1002)</f>
        <v>97</v>
      </c>
      <c r="S1002" s="3" t="n">
        <f aca="false">IF(ISNUMBER(O1002),R1002/O1002-1,"")</f>
        <v>-0.0102040816326531</v>
      </c>
      <c r="T1002" s="13" t="n">
        <f aca="false">VLOOKUP(R1002,Parámetros!$A$13:$C$16,3,TRUE())</f>
        <v>25</v>
      </c>
      <c r="U1002" s="13" t="n">
        <f aca="false">IF(R1002&gt;=Parámetros!$B$7,I1002,0)</f>
        <v>0</v>
      </c>
      <c r="V1002" s="13" t="n">
        <f aca="false">R1002*(1-G1002)-T1002-U1002</f>
        <v>58.42</v>
      </c>
      <c r="W1002" s="13" t="n">
        <f aca="false">V1002-F1002</f>
        <v>28.21</v>
      </c>
      <c r="X1002" s="2" t="s">
        <v>13693</v>
      </c>
      <c r="Y1002" s="2"/>
      <c r="Z1002" s="13"/>
      <c r="AA1002" s="2"/>
    </row>
    <row r="1003" customFormat="false" ht="15" hidden="false" customHeight="false" outlineLevel="0" collapsed="false">
      <c r="A1003" s="8" t="s">
        <v>11847</v>
      </c>
      <c r="B1003" s="10" t="str">
        <f aca="false">'Layout Mercado Libre'!C1003</f>
        <v>Vitacilina Bebé Pomada Rozaduras de Pañal 50 g</v>
      </c>
      <c r="C1003" s="10" t="str">
        <f aca="false">IFERROR(LEFT('Layout Mercado Libre'!E1003,FIND(" &gt; ",'Layout Mercado Libre'!E1003)-1),"")</f>
        <v>Bebés</v>
      </c>
      <c r="D1003" s="12" t="n">
        <v>42.03</v>
      </c>
      <c r="E1003" s="13" t="n">
        <f aca="false">Parámetros!$B$5</f>
        <v>4</v>
      </c>
      <c r="F1003" s="13" t="n">
        <f aca="false">D1003+E1003</f>
        <v>46.03</v>
      </c>
      <c r="G1003" s="3" t="n">
        <f aca="false">IF(C1003="",Parámetros!$B$9,IFERROR(VLOOKUP(C1003,Parámetros!$A$20:$B$23,2,FALSE()),Parámetros!$B$9))</f>
        <v>0.15</v>
      </c>
      <c r="H1003" s="14" t="n">
        <v>0.11</v>
      </c>
      <c r="I1003" s="12" t="n">
        <v>75</v>
      </c>
      <c r="J1003" s="13" t="n">
        <f aca="false">ROUNDUP((F1003+Parámetros!$C$13)/(1-G1003),0)</f>
        <v>84</v>
      </c>
      <c r="K1003" s="13" t="n">
        <f aca="false">ROUNDUP((F1003+Parámetros!$C$14)/(1-G1003),0)</f>
        <v>90</v>
      </c>
      <c r="L1003" s="13" t="n">
        <f aca="false">ROUNDUP((F1003+Parámetros!$C$15)/(1-G1003),0)</f>
        <v>98</v>
      </c>
      <c r="M1003" s="13" t="n">
        <f aca="false">MAX(ROUNDUP((F1003+I1003)/(1-G1003),0),Parámetros!$B$7)</f>
        <v>299</v>
      </c>
      <c r="N1003" s="12"/>
      <c r="O1003" s="12"/>
      <c r="P1003" s="13" t="n">
        <f aca="false">Parámetros!$B$6</f>
        <v>1</v>
      </c>
      <c r="Q1003" s="13" t="n">
        <f aca="false">IF(AND(ISNUMBER(O1003),O1003-P1003&gt;=Parámetros!$B$7),M1003,IF(J1003&lt;Parámetros!$B$13,J1003,IF(K1003&lt;Parámetros!$B$14,K1003,IF(L1003&lt;Parámetros!$B$15,L1003,M1003))))</f>
        <v>84</v>
      </c>
      <c r="R1003" s="13" t="n">
        <f aca="false">IF(AND(ISNUMBER(O1003),O1003-P1003&gt;=Q1003),O1003-P1003,Q1003)</f>
        <v>84</v>
      </c>
      <c r="S1003" s="3" t="str">
        <f aca="false">IF(ISNUMBER(O1003),R1003/O1003-1,"")</f>
        <v/>
      </c>
      <c r="T1003" s="13" t="n">
        <f aca="false">VLOOKUP(R1003,Parámetros!$A$13:$C$16,3,TRUE())</f>
        <v>25</v>
      </c>
      <c r="U1003" s="13" t="n">
        <f aca="false">IF(R1003&gt;=Parámetros!$B$7,I1003,0)</f>
        <v>0</v>
      </c>
      <c r="V1003" s="13" t="n">
        <f aca="false">R1003*(1-G1003)-T1003-U1003</f>
        <v>46.4</v>
      </c>
      <c r="W1003" s="13" t="n">
        <f aca="false">V1003-F1003</f>
        <v>0.36999999999999</v>
      </c>
      <c r="X1003" s="2" t="s">
        <v>13516</v>
      </c>
      <c r="Y1003" s="2"/>
      <c r="Z1003" s="13"/>
      <c r="AA1003" s="2"/>
    </row>
    <row r="1004" customFormat="false" ht="15" hidden="false" customHeight="false" outlineLevel="0" collapsed="false">
      <c r="A1004" s="8" t="s">
        <v>11860</v>
      </c>
      <c r="B1004" s="10" t="str">
        <f aca="false">'Layout Mercado Libre'!C1004</f>
        <v>Atacand Plus 16 mg/12.5 mg Candesartán 28 Tabletas</v>
      </c>
      <c r="C1004" s="10" t="str">
        <f aca="false">IFERROR(LEFT('Layout Mercado Libre'!E1004,FIND(" &gt; ",'Layout Mercado Libre'!E1004)-1),"")</f>
        <v>Salud y Equipamiento Médico</v>
      </c>
      <c r="D1004" s="12" t="n">
        <v>682.08</v>
      </c>
      <c r="E1004" s="13" t="n">
        <f aca="false">Parámetros!$B$5</f>
        <v>4</v>
      </c>
      <c r="F1004" s="13" t="n">
        <f aca="false">D1004+E1004</f>
        <v>686.08</v>
      </c>
      <c r="G1004" s="3" t="n">
        <f aca="false">IF(C1004="",Parámetros!$B$9,IFERROR(VLOOKUP(C1004,Parámetros!$A$20:$B$23,2,FALSE()),Parámetros!$B$9))</f>
        <v>0.14</v>
      </c>
      <c r="H1004" s="14" t="n">
        <v>0.18</v>
      </c>
      <c r="I1004" s="12" t="n">
        <v>75</v>
      </c>
      <c r="J1004" s="13" t="n">
        <f aca="false">ROUNDUP((F1004+Parámetros!$C$13)/(1-G1004),0)</f>
        <v>827</v>
      </c>
      <c r="K1004" s="13" t="n">
        <f aca="false">ROUNDUP((F1004+Parámetros!$C$14)/(1-G1004),0)</f>
        <v>833</v>
      </c>
      <c r="L1004" s="13" t="n">
        <f aca="false">ROUNDUP((F1004+Parámetros!$C$15)/(1-G1004),0)</f>
        <v>841</v>
      </c>
      <c r="M1004" s="13" t="n">
        <f aca="false">MAX(ROUNDUP((F1004+I1004)/(1-G1004),0),Parámetros!$B$7)</f>
        <v>885</v>
      </c>
      <c r="N1004" s="12" t="n">
        <v>1641.67</v>
      </c>
      <c r="O1004" s="12" t="n">
        <v>1449.36</v>
      </c>
      <c r="P1004" s="13" t="n">
        <f aca="false">Parámetros!$B$6</f>
        <v>1</v>
      </c>
      <c r="Q1004" s="13" t="n">
        <f aca="false">IF(AND(ISNUMBER(O1004),O1004-P1004&gt;=Parámetros!$B$7),M1004,IF(J1004&lt;Parámetros!$B$13,J1004,IF(K1004&lt;Parámetros!$B$14,K1004,IF(L1004&lt;Parámetros!$B$15,L1004,M1004))))</f>
        <v>885</v>
      </c>
      <c r="R1004" s="13" t="n">
        <f aca="false">IF(AND(ISNUMBER(O1004),O1004-P1004&gt;=Q1004),O1004-P1004,Q1004)</f>
        <v>1448.36</v>
      </c>
      <c r="S1004" s="3" t="n">
        <f aca="false">IF(ISNUMBER(O1004),R1004/O1004-1,"")</f>
        <v>-0.000689959706353105</v>
      </c>
      <c r="T1004" s="13" t="n">
        <f aca="false">VLOOKUP(R1004,Parámetros!$A$13:$C$16,3,TRUE())</f>
        <v>0</v>
      </c>
      <c r="U1004" s="13" t="n">
        <f aca="false">IF(R1004&gt;=Parámetros!$B$7,I1004,0)</f>
        <v>75</v>
      </c>
      <c r="V1004" s="13" t="n">
        <f aca="false">R1004*(1-G1004)-T1004-U1004</f>
        <v>1170.5896</v>
      </c>
      <c r="W1004" s="13" t="n">
        <f aca="false">V1004-F1004</f>
        <v>484.5096</v>
      </c>
      <c r="X1004" s="2" t="s">
        <v>13499</v>
      </c>
      <c r="Y1004" s="2"/>
      <c r="Z1004" s="13"/>
      <c r="AA1004" s="2"/>
    </row>
    <row r="1005" customFormat="false" ht="15" hidden="false" customHeight="false" outlineLevel="0" collapsed="false">
      <c r="A1005" s="8" t="s">
        <v>11873</v>
      </c>
      <c r="B1005" s="10" t="str">
        <f aca="false">'Layout Mercado Libre'!C1005</f>
        <v>Amoxibron Amoxicilina Bromhexina 250 mg Suspensión 75 ml</v>
      </c>
      <c r="C1005" s="10" t="str">
        <f aca="false">IFERROR(LEFT('Layout Mercado Libre'!E1005,FIND(" &gt; ",'Layout Mercado Libre'!E1005)-1),"")</f>
        <v>Salud y Equipamiento Médico</v>
      </c>
      <c r="D1005" s="12" t="n">
        <v>276.38</v>
      </c>
      <c r="E1005" s="13" t="n">
        <f aca="false">Parámetros!$B$5</f>
        <v>4</v>
      </c>
      <c r="F1005" s="13" t="n">
        <f aca="false">D1005+E1005</f>
        <v>280.38</v>
      </c>
      <c r="G1005" s="3" t="n">
        <f aca="false">IF(C1005="",Parámetros!$B$9,IFERROR(VLOOKUP(C1005,Parámetros!$A$20:$B$23,2,FALSE()),Parámetros!$B$9))</f>
        <v>0.14</v>
      </c>
      <c r="H1005" s="14" t="n">
        <v>0.14</v>
      </c>
      <c r="I1005" s="12" t="n">
        <v>75</v>
      </c>
      <c r="J1005" s="13" t="n">
        <f aca="false">ROUNDUP((F1005+Parámetros!$C$13)/(1-G1005),0)</f>
        <v>356</v>
      </c>
      <c r="K1005" s="13" t="n">
        <f aca="false">ROUNDUP((F1005+Parámetros!$C$14)/(1-G1005),0)</f>
        <v>361</v>
      </c>
      <c r="L1005" s="13" t="n">
        <f aca="false">ROUNDUP((F1005+Parámetros!$C$15)/(1-G1005),0)</f>
        <v>370</v>
      </c>
      <c r="M1005" s="13" t="n">
        <f aca="false">MAX(ROUNDUP((F1005+I1005)/(1-G1005),0),Parámetros!$B$7)</f>
        <v>414</v>
      </c>
      <c r="N1005" s="12" t="n">
        <v>488.91</v>
      </c>
      <c r="O1005" s="12" t="n">
        <v>417</v>
      </c>
      <c r="P1005" s="13" t="n">
        <f aca="false">Parámetros!$B$6</f>
        <v>1</v>
      </c>
      <c r="Q1005" s="13" t="n">
        <f aca="false">IF(AND(ISNUMBER(O1005),O1005-P1005&gt;=Parámetros!$B$7),M1005,IF(J1005&lt;Parámetros!$B$13,J1005,IF(K1005&lt;Parámetros!$B$14,K1005,IF(L1005&lt;Parámetros!$B$15,L1005,M1005))))</f>
        <v>414</v>
      </c>
      <c r="R1005" s="13" t="n">
        <f aca="false">IF(AND(ISNUMBER(O1005),O1005-P1005&gt;=Q1005),O1005-P1005,Q1005)</f>
        <v>416</v>
      </c>
      <c r="S1005" s="3" t="n">
        <f aca="false">IF(ISNUMBER(O1005),R1005/O1005-1,"")</f>
        <v>-0.00239808153477217</v>
      </c>
      <c r="T1005" s="13" t="n">
        <f aca="false">VLOOKUP(R1005,Parámetros!$A$13:$C$16,3,TRUE())</f>
        <v>0</v>
      </c>
      <c r="U1005" s="13" t="n">
        <f aca="false">IF(R1005&gt;=Parámetros!$B$7,I1005,0)</f>
        <v>75</v>
      </c>
      <c r="V1005" s="13" t="n">
        <f aca="false">R1005*(1-G1005)-T1005-U1005</f>
        <v>282.76</v>
      </c>
      <c r="W1005" s="13" t="n">
        <f aca="false">V1005-F1005</f>
        <v>2.38</v>
      </c>
      <c r="X1005" s="2" t="s">
        <v>13696</v>
      </c>
      <c r="Y1005" s="2"/>
      <c r="Z1005" s="13"/>
      <c r="AA1005" s="2"/>
    </row>
    <row r="1006" customFormat="false" ht="15" hidden="false" customHeight="false" outlineLevel="0" collapsed="false">
      <c r="A1006" s="8" t="s">
        <v>11888</v>
      </c>
      <c r="B1006" s="10" t="str">
        <f aca="false">'Layout Mercado Libre'!C1006</f>
        <v>Tylenol Pediátrico Paracetamol Suspensión 100 mg/ml 15 ml</v>
      </c>
      <c r="C1006" s="10" t="str">
        <f aca="false">IFERROR(LEFT('Layout Mercado Libre'!E1006,FIND(" &gt; ",'Layout Mercado Libre'!E1006)-1),"")</f>
        <v>Salud y Equipamiento Médico</v>
      </c>
      <c r="D1006" s="12" t="n">
        <v>81.82</v>
      </c>
      <c r="E1006" s="13" t="n">
        <f aca="false">Parámetros!$B$5</f>
        <v>4</v>
      </c>
      <c r="F1006" s="13" t="n">
        <f aca="false">D1006+E1006</f>
        <v>85.82</v>
      </c>
      <c r="G1006" s="3" t="n">
        <f aca="false">IF(C1006="",Parámetros!$B$9,IFERROR(VLOOKUP(C1006,Parámetros!$A$20:$B$23,2,FALSE()),Parámetros!$B$9))</f>
        <v>0.14</v>
      </c>
      <c r="H1006" s="14" t="n">
        <v>0.07</v>
      </c>
      <c r="I1006" s="12" t="n">
        <v>75</v>
      </c>
      <c r="J1006" s="13" t="n">
        <f aca="false">ROUNDUP((F1006+Parámetros!$C$13)/(1-G1006),0)</f>
        <v>129</v>
      </c>
      <c r="K1006" s="13" t="n">
        <f aca="false">ROUNDUP((F1006+Parámetros!$C$14)/(1-G1006),0)</f>
        <v>135</v>
      </c>
      <c r="L1006" s="13" t="n">
        <f aca="false">ROUNDUP((F1006+Parámetros!$C$15)/(1-G1006),0)</f>
        <v>143</v>
      </c>
      <c r="M1006" s="13" t="n">
        <f aca="false">MAX(ROUNDUP((F1006+I1006)/(1-G1006),0),Parámetros!$B$7)</f>
        <v>299</v>
      </c>
      <c r="N1006" s="12" t="n">
        <v>165.06</v>
      </c>
      <c r="O1006" s="12" t="n">
        <v>223.19</v>
      </c>
      <c r="P1006" s="13" t="n">
        <f aca="false">Parámetros!$B$6</f>
        <v>1</v>
      </c>
      <c r="Q1006" s="13" t="n">
        <f aca="false">IF(AND(ISNUMBER(O1006),O1006-P1006&gt;=Parámetros!$B$7),M1006,IF(J1006&lt;Parámetros!$B$13,J1006,IF(K1006&lt;Parámetros!$B$14,K1006,IF(L1006&lt;Parámetros!$B$15,L1006,M1006))))</f>
        <v>135</v>
      </c>
      <c r="R1006" s="13" t="n">
        <f aca="false">IF(AND(ISNUMBER(O1006),O1006-P1006&gt;=Q1006),O1006-P1006,Q1006)</f>
        <v>222.19</v>
      </c>
      <c r="S1006" s="3" t="n">
        <f aca="false">IF(ISNUMBER(O1006),R1006/O1006-1,"")</f>
        <v>-0.00448048747703755</v>
      </c>
      <c r="T1006" s="13" t="n">
        <f aca="false">VLOOKUP(R1006,Parámetros!$A$13:$C$16,3,TRUE())</f>
        <v>37</v>
      </c>
      <c r="U1006" s="13" t="n">
        <f aca="false">IF(R1006&gt;=Parámetros!$B$7,I1006,0)</f>
        <v>0</v>
      </c>
      <c r="V1006" s="13" t="n">
        <f aca="false">R1006*(1-G1006)-T1006-U1006</f>
        <v>154.0834</v>
      </c>
      <c r="W1006" s="13" t="n">
        <f aca="false">V1006-F1006</f>
        <v>68.2634</v>
      </c>
      <c r="X1006" s="2" t="s">
        <v>13569</v>
      </c>
      <c r="Y1006" s="2"/>
      <c r="Z1006" s="13"/>
      <c r="AA1006" s="2"/>
    </row>
    <row r="1007" customFormat="false" ht="15" hidden="false" customHeight="false" outlineLevel="0" collapsed="false">
      <c r="A1007" s="8" t="s">
        <v>11901</v>
      </c>
      <c r="B1007" s="10" t="str">
        <f aca="false">'Layout Mercado Libre'!C1007</f>
        <v>Buscapina Duo Hioscina Paracetamol 10 mg/500 mg 10 Tabletas</v>
      </c>
      <c r="C1007" s="10" t="str">
        <f aca="false">IFERROR(LEFT('Layout Mercado Libre'!E1007,FIND(" &gt; ",'Layout Mercado Libre'!E1007)-1),"")</f>
        <v>Salud y Equipamiento Médico</v>
      </c>
      <c r="D1007" s="12" t="n">
        <v>107.57</v>
      </c>
      <c r="E1007" s="13" t="n">
        <f aca="false">Parámetros!$B$5</f>
        <v>4</v>
      </c>
      <c r="F1007" s="13" t="n">
        <f aca="false">D1007+E1007</f>
        <v>111.57</v>
      </c>
      <c r="G1007" s="3" t="n">
        <f aca="false">IF(C1007="",Parámetros!$B$9,IFERROR(VLOOKUP(C1007,Parámetros!$A$20:$B$23,2,FALSE()),Parámetros!$B$9))</f>
        <v>0.14</v>
      </c>
      <c r="H1007" s="14" t="n">
        <v>0.14</v>
      </c>
      <c r="I1007" s="12" t="n">
        <v>75</v>
      </c>
      <c r="J1007" s="13" t="n">
        <f aca="false">ROUNDUP((F1007+Parámetros!$C$13)/(1-G1007),0)</f>
        <v>159</v>
      </c>
      <c r="K1007" s="13" t="n">
        <f aca="false">ROUNDUP((F1007+Parámetros!$C$14)/(1-G1007),0)</f>
        <v>165</v>
      </c>
      <c r="L1007" s="13" t="n">
        <f aca="false">ROUNDUP((F1007+Parámetros!$C$15)/(1-G1007),0)</f>
        <v>173</v>
      </c>
      <c r="M1007" s="13" t="n">
        <f aca="false">MAX(ROUNDUP((F1007+I1007)/(1-G1007),0),Parámetros!$B$7)</f>
        <v>299</v>
      </c>
      <c r="N1007" s="12"/>
      <c r="O1007" s="12"/>
      <c r="P1007" s="13" t="n">
        <f aca="false">Parámetros!$B$6</f>
        <v>1</v>
      </c>
      <c r="Q1007" s="13" t="n">
        <f aca="false">IF(AND(ISNUMBER(O1007),O1007-P1007&gt;=Parámetros!$B$7),M1007,IF(J1007&lt;Parámetros!$B$13,J1007,IF(K1007&lt;Parámetros!$B$14,K1007,IF(L1007&lt;Parámetros!$B$15,L1007,M1007))))</f>
        <v>173</v>
      </c>
      <c r="R1007" s="13" t="n">
        <f aca="false">IF(AND(ISNUMBER(O1007),O1007-P1007&gt;=Q1007),O1007-P1007,Q1007)</f>
        <v>173</v>
      </c>
      <c r="S1007" s="3" t="str">
        <f aca="false">IF(ISNUMBER(O1007),R1007/O1007-1,"")</f>
        <v/>
      </c>
      <c r="T1007" s="13" t="n">
        <f aca="false">VLOOKUP(R1007,Parámetros!$A$13:$C$16,3,TRUE())</f>
        <v>37</v>
      </c>
      <c r="U1007" s="13" t="n">
        <f aca="false">IF(R1007&gt;=Parámetros!$B$7,I1007,0)</f>
        <v>0</v>
      </c>
      <c r="V1007" s="13" t="n">
        <f aca="false">R1007*(1-G1007)-T1007-U1007</f>
        <v>111.78</v>
      </c>
      <c r="W1007" s="13" t="n">
        <f aca="false">V1007-F1007</f>
        <v>0.210000000000008</v>
      </c>
      <c r="X1007" s="2" t="s">
        <v>13533</v>
      </c>
      <c r="Y1007" s="2"/>
      <c r="Z1007" s="13"/>
      <c r="AA1007" s="2"/>
    </row>
    <row r="1008" customFormat="false" ht="15" hidden="false" customHeight="false" outlineLevel="0" collapsed="false">
      <c r="A1008" s="8" t="s">
        <v>11910</v>
      </c>
      <c r="B1008" s="10" t="str">
        <f aca="false">'Layout Mercado Libre'!C1008</f>
        <v>Crema Corporal Lubriderm Reparación Intensiva 200 ml</v>
      </c>
      <c r="C1008" s="10" t="str">
        <f aca="false">IFERROR(LEFT('Layout Mercado Libre'!E1008,FIND(" &gt; ",'Layout Mercado Libre'!E1008)-1),"")</f>
        <v>Belleza y Cuidado Personal</v>
      </c>
      <c r="D1008" s="12" t="n">
        <v>44.36</v>
      </c>
      <c r="E1008" s="13" t="n">
        <f aca="false">Parámetros!$B$5</f>
        <v>4</v>
      </c>
      <c r="F1008" s="13" t="n">
        <f aca="false">D1008+E1008</f>
        <v>48.36</v>
      </c>
      <c r="G1008" s="3" t="n">
        <f aca="false">IF(C1008="",Parámetros!$B$9,IFERROR(VLOOKUP(C1008,Parámetros!$A$20:$B$23,2,FALSE()),Parámetros!$B$9))</f>
        <v>0.14</v>
      </c>
      <c r="H1008" s="14" t="n">
        <v>0.29</v>
      </c>
      <c r="I1008" s="12" t="n">
        <v>75</v>
      </c>
      <c r="J1008" s="13" t="n">
        <f aca="false">ROUNDUP((F1008+Parámetros!$C$13)/(1-G1008),0)</f>
        <v>86</v>
      </c>
      <c r="K1008" s="13" t="n">
        <f aca="false">ROUNDUP((F1008+Parámetros!$C$14)/(1-G1008),0)</f>
        <v>92</v>
      </c>
      <c r="L1008" s="13" t="n">
        <f aca="false">ROUNDUP((F1008+Parámetros!$C$15)/(1-G1008),0)</f>
        <v>100</v>
      </c>
      <c r="M1008" s="13" t="n">
        <f aca="false">MAX(ROUNDUP((F1008+I1008)/(1-G1008),0),Parámetros!$B$7)</f>
        <v>299</v>
      </c>
      <c r="N1008" s="12" t="n">
        <v>157.21</v>
      </c>
      <c r="O1008" s="12" t="n">
        <v>116</v>
      </c>
      <c r="P1008" s="13" t="n">
        <f aca="false">Parámetros!$B$6</f>
        <v>1</v>
      </c>
      <c r="Q1008" s="13" t="n">
        <f aca="false">IF(AND(ISNUMBER(O1008),O1008-P1008&gt;=Parámetros!$B$7),M1008,IF(J1008&lt;Parámetros!$B$13,J1008,IF(K1008&lt;Parámetros!$B$14,K1008,IF(L1008&lt;Parámetros!$B$15,L1008,M1008))))</f>
        <v>86</v>
      </c>
      <c r="R1008" s="13" t="n">
        <f aca="false">IF(AND(ISNUMBER(O1008),O1008-P1008&gt;=Q1008),O1008-P1008,Q1008)</f>
        <v>115</v>
      </c>
      <c r="S1008" s="3" t="n">
        <f aca="false">IF(ISNUMBER(O1008),R1008/O1008-1,"")</f>
        <v>-0.00862068965517238</v>
      </c>
      <c r="T1008" s="13" t="n">
        <f aca="false">VLOOKUP(R1008,Parámetros!$A$13:$C$16,3,TRUE())</f>
        <v>30</v>
      </c>
      <c r="U1008" s="13" t="n">
        <f aca="false">IF(R1008&gt;=Parámetros!$B$7,I1008,0)</f>
        <v>0</v>
      </c>
      <c r="V1008" s="13" t="n">
        <f aca="false">R1008*(1-G1008)-T1008-U1008</f>
        <v>68.9</v>
      </c>
      <c r="W1008" s="13" t="n">
        <f aca="false">V1008-F1008</f>
        <v>20.54</v>
      </c>
      <c r="X1008" s="2" t="s">
        <v>13632</v>
      </c>
      <c r="Y1008" s="2"/>
      <c r="Z1008" s="13"/>
      <c r="AA1008" s="2"/>
    </row>
    <row r="1009" customFormat="false" ht="15" hidden="false" customHeight="false" outlineLevel="0" collapsed="false">
      <c r="A1009" s="8" t="s">
        <v>11920</v>
      </c>
      <c r="B1009" s="10" t="str">
        <f aca="false">'Layout Mercado Libre'!C1009</f>
        <v>Evocs III Levofloxacino 500 mg 7 Tabletas</v>
      </c>
      <c r="C1009" s="10" t="str">
        <f aca="false">IFERROR(LEFT('Layout Mercado Libre'!E1009,FIND(" &gt; ",'Layout Mercado Libre'!E1009)-1),"")</f>
        <v>Salud y Equipamiento Médico</v>
      </c>
      <c r="D1009" s="12" t="n">
        <v>431.46</v>
      </c>
      <c r="E1009" s="13" t="n">
        <f aca="false">Parámetros!$B$5</f>
        <v>4</v>
      </c>
      <c r="F1009" s="13" t="n">
        <f aca="false">D1009+E1009</f>
        <v>435.46</v>
      </c>
      <c r="G1009" s="3" t="n">
        <f aca="false">IF(C1009="",Parámetros!$B$9,IFERROR(VLOOKUP(C1009,Parámetros!$A$20:$B$23,2,FALSE()),Parámetros!$B$9))</f>
        <v>0.14</v>
      </c>
      <c r="H1009" s="14" t="n">
        <v>0.14</v>
      </c>
      <c r="I1009" s="12" t="n">
        <v>75</v>
      </c>
      <c r="J1009" s="13" t="n">
        <f aca="false">ROUNDUP((F1009+Parámetros!$C$13)/(1-G1009),0)</f>
        <v>536</v>
      </c>
      <c r="K1009" s="13" t="n">
        <f aca="false">ROUNDUP((F1009+Parámetros!$C$14)/(1-G1009),0)</f>
        <v>542</v>
      </c>
      <c r="L1009" s="13" t="n">
        <f aca="false">ROUNDUP((F1009+Parámetros!$C$15)/(1-G1009),0)</f>
        <v>550</v>
      </c>
      <c r="M1009" s="13" t="n">
        <f aca="false">MAX(ROUNDUP((F1009+I1009)/(1-G1009),0),Parámetros!$B$7)</f>
        <v>594</v>
      </c>
      <c r="N1009" s="12" t="n">
        <v>718.5</v>
      </c>
      <c r="O1009" s="12" t="n">
        <v>708</v>
      </c>
      <c r="P1009" s="13" t="n">
        <f aca="false">Parámetros!$B$6</f>
        <v>1</v>
      </c>
      <c r="Q1009" s="13" t="n">
        <f aca="false">IF(AND(ISNUMBER(O1009),O1009-P1009&gt;=Parámetros!$B$7),M1009,IF(J1009&lt;Parámetros!$B$13,J1009,IF(K1009&lt;Parámetros!$B$14,K1009,IF(L1009&lt;Parámetros!$B$15,L1009,M1009))))</f>
        <v>594</v>
      </c>
      <c r="R1009" s="13" t="n">
        <f aca="false">IF(AND(ISNUMBER(O1009),O1009-P1009&gt;=Q1009),O1009-P1009,Q1009)</f>
        <v>707</v>
      </c>
      <c r="S1009" s="3" t="n">
        <f aca="false">IF(ISNUMBER(O1009),R1009/O1009-1,"")</f>
        <v>-0.00141242937853103</v>
      </c>
      <c r="T1009" s="13" t="n">
        <f aca="false">VLOOKUP(R1009,Parámetros!$A$13:$C$16,3,TRUE())</f>
        <v>0</v>
      </c>
      <c r="U1009" s="13" t="n">
        <f aca="false">IF(R1009&gt;=Parámetros!$B$7,I1009,0)</f>
        <v>75</v>
      </c>
      <c r="V1009" s="13" t="n">
        <f aca="false">R1009*(1-G1009)-T1009-U1009</f>
        <v>533.02</v>
      </c>
      <c r="W1009" s="13" t="n">
        <f aca="false">V1009-F1009</f>
        <v>97.56</v>
      </c>
      <c r="X1009" s="2" t="s">
        <v>13657</v>
      </c>
      <c r="Y1009" s="2"/>
      <c r="Z1009" s="13"/>
      <c r="AA1009" s="2"/>
    </row>
    <row r="1010" customFormat="false" ht="15" hidden="false" customHeight="false" outlineLevel="0" collapsed="false">
      <c r="A1010" s="8" t="s">
        <v>11930</v>
      </c>
      <c r="B1010" s="10" t="str">
        <f aca="false">'Layout Mercado Libre'!C1010</f>
        <v>Caudaline Cilostazol 100 mg 30 Tabletas</v>
      </c>
      <c r="C1010" s="10" t="str">
        <f aca="false">IFERROR(LEFT('Layout Mercado Libre'!E1010,FIND(" &gt; ",'Layout Mercado Libre'!E1010)-1),"")</f>
        <v>Salud y Equipamiento Médico</v>
      </c>
      <c r="D1010" s="12" t="n">
        <v>480.56</v>
      </c>
      <c r="E1010" s="13" t="n">
        <f aca="false">Parámetros!$B$5</f>
        <v>4</v>
      </c>
      <c r="F1010" s="13" t="n">
        <f aca="false">D1010+E1010</f>
        <v>484.56</v>
      </c>
      <c r="G1010" s="3" t="n">
        <f aca="false">IF(C1010="",Parámetros!$B$9,IFERROR(VLOOKUP(C1010,Parámetros!$A$20:$B$23,2,FALSE()),Parámetros!$B$9))</f>
        <v>0.14</v>
      </c>
      <c r="H1010" s="14" t="n">
        <v>0.19</v>
      </c>
      <c r="I1010" s="12" t="n">
        <v>75</v>
      </c>
      <c r="J1010" s="13" t="n">
        <f aca="false">ROUNDUP((F1010+Parámetros!$C$13)/(1-G1010),0)</f>
        <v>593</v>
      </c>
      <c r="K1010" s="13" t="n">
        <f aca="false">ROUNDUP((F1010+Parámetros!$C$14)/(1-G1010),0)</f>
        <v>599</v>
      </c>
      <c r="L1010" s="13" t="n">
        <f aca="false">ROUNDUP((F1010+Parámetros!$C$15)/(1-G1010),0)</f>
        <v>607</v>
      </c>
      <c r="M1010" s="13" t="n">
        <f aca="false">MAX(ROUNDUP((F1010+I1010)/(1-G1010),0),Parámetros!$B$7)</f>
        <v>651</v>
      </c>
      <c r="N1010" s="12" t="n">
        <v>1002.84</v>
      </c>
      <c r="O1010" s="12" t="n">
        <v>799</v>
      </c>
      <c r="P1010" s="13" t="n">
        <f aca="false">Parámetros!$B$6</f>
        <v>1</v>
      </c>
      <c r="Q1010" s="13" t="n">
        <f aca="false">IF(AND(ISNUMBER(O1010),O1010-P1010&gt;=Parámetros!$B$7),M1010,IF(J1010&lt;Parámetros!$B$13,J1010,IF(K1010&lt;Parámetros!$B$14,K1010,IF(L1010&lt;Parámetros!$B$15,L1010,M1010))))</f>
        <v>651</v>
      </c>
      <c r="R1010" s="13" t="n">
        <f aca="false">IF(AND(ISNUMBER(O1010),O1010-P1010&gt;=Q1010),O1010-P1010,Q1010)</f>
        <v>798</v>
      </c>
      <c r="S1010" s="3" t="n">
        <f aca="false">IF(ISNUMBER(O1010),R1010/O1010-1,"")</f>
        <v>-0.00125156445556951</v>
      </c>
      <c r="T1010" s="13" t="n">
        <f aca="false">VLOOKUP(R1010,Parámetros!$A$13:$C$16,3,TRUE())</f>
        <v>0</v>
      </c>
      <c r="U1010" s="13" t="n">
        <f aca="false">IF(R1010&gt;=Parámetros!$B$7,I1010,0)</f>
        <v>75</v>
      </c>
      <c r="V1010" s="13" t="n">
        <f aca="false">R1010*(1-G1010)-T1010-U1010</f>
        <v>611.28</v>
      </c>
      <c r="W1010" s="13" t="n">
        <f aca="false">V1010-F1010</f>
        <v>126.72</v>
      </c>
      <c r="X1010" s="2" t="s">
        <v>13501</v>
      </c>
      <c r="Y1010" s="2"/>
      <c r="Z1010" s="13"/>
      <c r="AA1010" s="2"/>
    </row>
    <row r="1011" customFormat="false" ht="15" hidden="false" customHeight="false" outlineLevel="0" collapsed="false">
      <c r="A1011" s="8" t="s">
        <v>11943</v>
      </c>
      <c r="B1011" s="10" t="str">
        <f aca="false">'Layout Mercado Libre'!C1011</f>
        <v>Advil Max Ibuprofeno 400 mg 20 Cápsulas</v>
      </c>
      <c r="C1011" s="10" t="str">
        <f aca="false">IFERROR(LEFT('Layout Mercado Libre'!E1011,FIND(" &gt; ",'Layout Mercado Libre'!E1011)-1),"")</f>
        <v>Salud y Equipamiento Médico</v>
      </c>
      <c r="D1011" s="12" t="n">
        <v>109.84</v>
      </c>
      <c r="E1011" s="13" t="n">
        <f aca="false">Parámetros!$B$5</f>
        <v>4</v>
      </c>
      <c r="F1011" s="13" t="n">
        <f aca="false">D1011+E1011</f>
        <v>113.84</v>
      </c>
      <c r="G1011" s="3" t="n">
        <f aca="false">IF(C1011="",Parámetros!$B$9,IFERROR(VLOOKUP(C1011,Parámetros!$A$20:$B$23,2,FALSE()),Parámetros!$B$9))</f>
        <v>0.14</v>
      </c>
      <c r="H1011" s="14" t="n">
        <v>0.17</v>
      </c>
      <c r="I1011" s="12" t="n">
        <v>75</v>
      </c>
      <c r="J1011" s="13" t="n">
        <f aca="false">ROUNDUP((F1011+Parámetros!$C$13)/(1-G1011),0)</f>
        <v>162</v>
      </c>
      <c r="K1011" s="13" t="n">
        <f aca="false">ROUNDUP((F1011+Parámetros!$C$14)/(1-G1011),0)</f>
        <v>168</v>
      </c>
      <c r="L1011" s="13" t="n">
        <f aca="false">ROUNDUP((F1011+Parámetros!$C$15)/(1-G1011),0)</f>
        <v>176</v>
      </c>
      <c r="M1011" s="13" t="n">
        <f aca="false">MAX(ROUNDUP((F1011+I1011)/(1-G1011),0),Parámetros!$B$7)</f>
        <v>299</v>
      </c>
      <c r="N1011" s="12" t="n">
        <v>250.44</v>
      </c>
      <c r="O1011" s="12" t="n">
        <v>224</v>
      </c>
      <c r="P1011" s="13" t="n">
        <f aca="false">Parámetros!$B$6</f>
        <v>1</v>
      </c>
      <c r="Q1011" s="13" t="n">
        <f aca="false">IF(AND(ISNUMBER(O1011),O1011-P1011&gt;=Parámetros!$B$7),M1011,IF(J1011&lt;Parámetros!$B$13,J1011,IF(K1011&lt;Parámetros!$B$14,K1011,IF(L1011&lt;Parámetros!$B$15,L1011,M1011))))</f>
        <v>176</v>
      </c>
      <c r="R1011" s="13" t="n">
        <f aca="false">IF(AND(ISNUMBER(O1011),O1011-P1011&gt;=Q1011),O1011-P1011,Q1011)</f>
        <v>223</v>
      </c>
      <c r="S1011" s="3" t="n">
        <f aca="false">IF(ISNUMBER(O1011),R1011/O1011-1,"")</f>
        <v>-0.0044642857142857</v>
      </c>
      <c r="T1011" s="13" t="n">
        <f aca="false">VLOOKUP(R1011,Parámetros!$A$13:$C$16,3,TRUE())</f>
        <v>37</v>
      </c>
      <c r="U1011" s="13" t="n">
        <f aca="false">IF(R1011&gt;=Parámetros!$B$7,I1011,0)</f>
        <v>0</v>
      </c>
      <c r="V1011" s="13" t="n">
        <f aca="false">R1011*(1-G1011)-T1011-U1011</f>
        <v>154.78</v>
      </c>
      <c r="W1011" s="13" t="n">
        <f aca="false">V1011-F1011</f>
        <v>40.94</v>
      </c>
      <c r="X1011" s="2" t="s">
        <v>13532</v>
      </c>
      <c r="Y1011" s="2"/>
      <c r="Z1011" s="13"/>
      <c r="AA1011" s="2"/>
    </row>
    <row r="1012" customFormat="false" ht="15" hidden="false" customHeight="false" outlineLevel="0" collapsed="false">
      <c r="A1012" s="8" t="s">
        <v>11955</v>
      </c>
      <c r="B1012" s="10" t="str">
        <f aca="false">'Layout Mercado Libre'!C1012</f>
        <v>Shampoo Bebé Ricitos de Oro Lavanda y Lechuga 2 x 400 ml</v>
      </c>
      <c r="C1012" s="10" t="str">
        <f aca="false">IFERROR(LEFT('Layout Mercado Libre'!E1012,FIND(" &gt; ",'Layout Mercado Libre'!E1012)-1),"")</f>
        <v>Bebés</v>
      </c>
      <c r="D1012" s="12" t="n">
        <v>102.98</v>
      </c>
      <c r="E1012" s="13" t="n">
        <f aca="false">Parámetros!$B$5</f>
        <v>4</v>
      </c>
      <c r="F1012" s="13" t="n">
        <f aca="false">D1012+E1012</f>
        <v>106.98</v>
      </c>
      <c r="G1012" s="3" t="n">
        <f aca="false">IF(C1012="",Parámetros!$B$9,IFERROR(VLOOKUP(C1012,Parámetros!$A$20:$B$23,2,FALSE()),Parámetros!$B$9))</f>
        <v>0.15</v>
      </c>
      <c r="H1012" s="14" t="n">
        <v>1.02</v>
      </c>
      <c r="I1012" s="12" t="n">
        <v>105</v>
      </c>
      <c r="J1012" s="13" t="n">
        <f aca="false">ROUNDUP((F1012+Parámetros!$C$13)/(1-G1012),0)</f>
        <v>156</v>
      </c>
      <c r="K1012" s="13" t="n">
        <f aca="false">ROUNDUP((F1012+Parámetros!$C$14)/(1-G1012),0)</f>
        <v>162</v>
      </c>
      <c r="L1012" s="13" t="n">
        <f aca="false">ROUNDUP((F1012+Parámetros!$C$15)/(1-G1012),0)</f>
        <v>170</v>
      </c>
      <c r="M1012" s="13" t="n">
        <f aca="false">MAX(ROUNDUP((F1012+I1012)/(1-G1012),0),Parámetros!$B$7)</f>
        <v>299</v>
      </c>
      <c r="N1012" s="12" t="n">
        <v>303</v>
      </c>
      <c r="O1012" s="12" t="n">
        <v>303</v>
      </c>
      <c r="P1012" s="13" t="n">
        <f aca="false">Parámetros!$B$6</f>
        <v>1</v>
      </c>
      <c r="Q1012" s="13" t="n">
        <f aca="false">IF(AND(ISNUMBER(O1012),O1012-P1012&gt;=Parámetros!$B$7),M1012,IF(J1012&lt;Parámetros!$B$13,J1012,IF(K1012&lt;Parámetros!$B$14,K1012,IF(L1012&lt;Parámetros!$B$15,L1012,M1012))))</f>
        <v>299</v>
      </c>
      <c r="R1012" s="13" t="n">
        <f aca="false">IF(AND(ISNUMBER(O1012),O1012-P1012&gt;=Q1012),O1012-P1012,Q1012)</f>
        <v>302</v>
      </c>
      <c r="S1012" s="3" t="n">
        <f aca="false">IF(ISNUMBER(O1012),R1012/O1012-1,"")</f>
        <v>-0.00330033003300334</v>
      </c>
      <c r="T1012" s="13" t="n">
        <f aca="false">VLOOKUP(R1012,Parámetros!$A$13:$C$16,3,TRUE())</f>
        <v>0</v>
      </c>
      <c r="U1012" s="13" t="n">
        <f aca="false">IF(R1012&gt;=Parámetros!$B$7,I1012,0)</f>
        <v>105</v>
      </c>
      <c r="V1012" s="13" t="n">
        <f aca="false">R1012*(1-G1012)-T1012-U1012</f>
        <v>151.7</v>
      </c>
      <c r="W1012" s="13" t="n">
        <f aca="false">V1012-F1012</f>
        <v>44.72</v>
      </c>
      <c r="X1012" s="2" t="s">
        <v>13797</v>
      </c>
      <c r="Y1012" s="2"/>
      <c r="Z1012" s="13"/>
      <c r="AA1012" s="2"/>
    </row>
    <row r="1013" customFormat="false" ht="15" hidden="false" customHeight="false" outlineLevel="0" collapsed="false">
      <c r="A1013" s="8" t="s">
        <v>11969</v>
      </c>
      <c r="B1013" s="10" t="str">
        <f aca="false">'Layout Mercado Libre'!C1013</f>
        <v>Tempra Fen Ibuprofeno 200 mg/5 ml Suspensión 100 ml Fresa</v>
      </c>
      <c r="C1013" s="10" t="str">
        <f aca="false">IFERROR(LEFT('Layout Mercado Libre'!E1013,FIND(" &gt; ",'Layout Mercado Libre'!E1013)-1),"")</f>
        <v>Salud y Equipamiento Médico</v>
      </c>
      <c r="D1013" s="12" t="n">
        <v>184.14</v>
      </c>
      <c r="E1013" s="13" t="n">
        <f aca="false">Parámetros!$B$5</f>
        <v>4</v>
      </c>
      <c r="F1013" s="13" t="n">
        <f aca="false">D1013+E1013</f>
        <v>188.14</v>
      </c>
      <c r="G1013" s="3" t="n">
        <f aca="false">IF(C1013="",Parámetros!$B$9,IFERROR(VLOOKUP(C1013,Parámetros!$A$20:$B$23,2,FALSE()),Parámetros!$B$9))</f>
        <v>0.14</v>
      </c>
      <c r="H1013" s="14" t="n">
        <v>0.17</v>
      </c>
      <c r="I1013" s="12" t="n">
        <v>75</v>
      </c>
      <c r="J1013" s="13" t="n">
        <f aca="false">ROUNDUP((F1013+Parámetros!$C$13)/(1-G1013),0)</f>
        <v>248</v>
      </c>
      <c r="K1013" s="13" t="n">
        <f aca="false">ROUNDUP((F1013+Parámetros!$C$14)/(1-G1013),0)</f>
        <v>254</v>
      </c>
      <c r="L1013" s="13" t="n">
        <f aca="false">ROUNDUP((F1013+Parámetros!$C$15)/(1-G1013),0)</f>
        <v>262</v>
      </c>
      <c r="M1013" s="13" t="n">
        <f aca="false">MAX(ROUNDUP((F1013+I1013)/(1-G1013),0),Parámetros!$B$7)</f>
        <v>306</v>
      </c>
      <c r="N1013" s="12" t="n">
        <v>268.23</v>
      </c>
      <c r="O1013" s="12" t="n">
        <v>238.59</v>
      </c>
      <c r="P1013" s="13" t="n">
        <f aca="false">Parámetros!$B$6</f>
        <v>1</v>
      </c>
      <c r="Q1013" s="13" t="n">
        <f aca="false">IF(AND(ISNUMBER(O1013),O1013-P1013&gt;=Parámetros!$B$7),M1013,IF(J1013&lt;Parámetros!$B$13,J1013,IF(K1013&lt;Parámetros!$B$14,K1013,IF(L1013&lt;Parámetros!$B$15,L1013,M1013))))</f>
        <v>262</v>
      </c>
      <c r="R1013" s="13" t="n">
        <f aca="false">IF(AND(ISNUMBER(O1013),O1013-P1013&gt;=Q1013),O1013-P1013,Q1013)</f>
        <v>262</v>
      </c>
      <c r="S1013" s="3" t="n">
        <f aca="false">IF(ISNUMBER(O1013),R1013/O1013-1,"")</f>
        <v>0.0981181105662434</v>
      </c>
      <c r="T1013" s="13" t="n">
        <f aca="false">VLOOKUP(R1013,Parámetros!$A$13:$C$16,3,TRUE())</f>
        <v>37</v>
      </c>
      <c r="U1013" s="13" t="n">
        <f aca="false">IF(R1013&gt;=Parámetros!$B$7,I1013,0)</f>
        <v>0</v>
      </c>
      <c r="V1013" s="13" t="n">
        <f aca="false">R1013*(1-G1013)-T1013-U1013</f>
        <v>188.32</v>
      </c>
      <c r="W1013" s="13" t="n">
        <f aca="false">V1013-F1013</f>
        <v>0.180000000000007</v>
      </c>
      <c r="X1013" s="2" t="s">
        <v>13608</v>
      </c>
      <c r="Y1013" s="2"/>
      <c r="Z1013" s="13"/>
      <c r="AA1013" s="2"/>
    </row>
    <row r="1014" customFormat="false" ht="15" hidden="false" customHeight="false" outlineLevel="0" collapsed="false">
      <c r="A1014" s="8" t="s">
        <v>11984</v>
      </c>
      <c r="B1014" s="10" t="str">
        <f aca="false">'Layout Mercado Libre'!C1014</f>
        <v>Enjuague Bucal Colgate Orthogard Ortodoncia 250 ml</v>
      </c>
      <c r="C1014" s="10" t="str">
        <f aca="false">IFERROR(LEFT('Layout Mercado Libre'!E1014,FIND(" &gt; ",'Layout Mercado Libre'!E1014)-1),"")</f>
        <v>Belleza y Cuidado Personal</v>
      </c>
      <c r="D1014" s="12" t="n">
        <v>160.06</v>
      </c>
      <c r="E1014" s="13" t="n">
        <f aca="false">Parámetros!$B$5</f>
        <v>4</v>
      </c>
      <c r="F1014" s="13" t="n">
        <f aca="false">D1014+E1014</f>
        <v>164.06</v>
      </c>
      <c r="G1014" s="3" t="n">
        <f aca="false">IF(C1014="",Parámetros!$B$9,IFERROR(VLOOKUP(C1014,Parámetros!$A$20:$B$23,2,FALSE()),Parámetros!$B$9))</f>
        <v>0.14</v>
      </c>
      <c r="H1014" s="14" t="n">
        <v>0.35</v>
      </c>
      <c r="I1014" s="12" t="n">
        <v>75</v>
      </c>
      <c r="J1014" s="13" t="n">
        <f aca="false">ROUNDUP((F1014+Parámetros!$C$13)/(1-G1014),0)</f>
        <v>220</v>
      </c>
      <c r="K1014" s="13" t="n">
        <f aca="false">ROUNDUP((F1014+Parámetros!$C$14)/(1-G1014),0)</f>
        <v>226</v>
      </c>
      <c r="L1014" s="13" t="n">
        <f aca="false">ROUNDUP((F1014+Parámetros!$C$15)/(1-G1014),0)</f>
        <v>234</v>
      </c>
      <c r="M1014" s="13" t="n">
        <f aca="false">MAX(ROUNDUP((F1014+I1014)/(1-G1014),0),Parámetros!$B$7)</f>
        <v>299</v>
      </c>
      <c r="N1014" s="12" t="n">
        <v>354.43</v>
      </c>
      <c r="O1014" s="12" t="n">
        <v>266.71</v>
      </c>
      <c r="P1014" s="13" t="n">
        <f aca="false">Parámetros!$B$6</f>
        <v>1</v>
      </c>
      <c r="Q1014" s="13" t="n">
        <f aca="false">IF(AND(ISNUMBER(O1014),O1014-P1014&gt;=Parámetros!$B$7),M1014,IF(J1014&lt;Parámetros!$B$13,J1014,IF(K1014&lt;Parámetros!$B$14,K1014,IF(L1014&lt;Parámetros!$B$15,L1014,M1014))))</f>
        <v>234</v>
      </c>
      <c r="R1014" s="13" t="n">
        <f aca="false">IF(AND(ISNUMBER(O1014),O1014-P1014&gt;=Q1014),O1014-P1014,Q1014)</f>
        <v>265.71</v>
      </c>
      <c r="S1014" s="3" t="n">
        <f aca="false">IF(ISNUMBER(O1014),R1014/O1014-1,"")</f>
        <v>-0.00374939072400737</v>
      </c>
      <c r="T1014" s="13" t="n">
        <f aca="false">VLOOKUP(R1014,Parámetros!$A$13:$C$16,3,TRUE())</f>
        <v>37</v>
      </c>
      <c r="U1014" s="13" t="n">
        <f aca="false">IF(R1014&gt;=Parámetros!$B$7,I1014,0)</f>
        <v>0</v>
      </c>
      <c r="V1014" s="13" t="n">
        <f aca="false">R1014*(1-G1014)-T1014-U1014</f>
        <v>191.5106</v>
      </c>
      <c r="W1014" s="13" t="n">
        <f aca="false">V1014-F1014</f>
        <v>27.4506</v>
      </c>
      <c r="X1014" s="2" t="s">
        <v>13580</v>
      </c>
      <c r="Y1014" s="2"/>
      <c r="Z1014" s="13"/>
      <c r="AA1014" s="2"/>
    </row>
    <row r="1015" customFormat="false" ht="15" hidden="false" customHeight="false" outlineLevel="0" collapsed="false">
      <c r="A1015" s="8" t="s">
        <v>11996</v>
      </c>
      <c r="B1015" s="10" t="str">
        <f aca="false">'Layout Mercado Libre'!C1015</f>
        <v>Hilo Dental GUM Encerado Sabor Menta 129 m</v>
      </c>
      <c r="C1015" s="10" t="str">
        <f aca="false">IFERROR(LEFT('Layout Mercado Libre'!E1015,FIND(" &gt; ",'Layout Mercado Libre'!E1015)-1),"")</f>
        <v>Belleza y Cuidado Personal</v>
      </c>
      <c r="D1015" s="12" t="n">
        <v>48.8</v>
      </c>
      <c r="E1015" s="13" t="n">
        <f aca="false">Parámetros!$B$5</f>
        <v>4</v>
      </c>
      <c r="F1015" s="13" t="n">
        <f aca="false">D1015+E1015</f>
        <v>52.8</v>
      </c>
      <c r="G1015" s="3" t="n">
        <f aca="false">IF(C1015="",Parámetros!$B$9,IFERROR(VLOOKUP(C1015,Parámetros!$A$20:$B$23,2,FALSE()),Parámetros!$B$9))</f>
        <v>0.14</v>
      </c>
      <c r="H1015" s="14" t="n">
        <v>0.08</v>
      </c>
      <c r="I1015" s="12" t="n">
        <v>75</v>
      </c>
      <c r="J1015" s="13" t="n">
        <f aca="false">ROUNDUP((F1015+Parámetros!$C$13)/(1-G1015),0)</f>
        <v>91</v>
      </c>
      <c r="K1015" s="13" t="n">
        <f aca="false">ROUNDUP((F1015+Parámetros!$C$14)/(1-G1015),0)</f>
        <v>97</v>
      </c>
      <c r="L1015" s="13" t="n">
        <f aca="false">ROUNDUP((F1015+Parámetros!$C$15)/(1-G1015),0)</f>
        <v>105</v>
      </c>
      <c r="M1015" s="13" t="n">
        <f aca="false">MAX(ROUNDUP((F1015+I1015)/(1-G1015),0),Parámetros!$B$7)</f>
        <v>299</v>
      </c>
      <c r="N1015" s="12" t="n">
        <v>137.01</v>
      </c>
      <c r="O1015" s="12" t="n">
        <v>64.33</v>
      </c>
      <c r="P1015" s="13" t="n">
        <f aca="false">Parámetros!$B$6</f>
        <v>1</v>
      </c>
      <c r="Q1015" s="13" t="n">
        <f aca="false">IF(AND(ISNUMBER(O1015),O1015-P1015&gt;=Parámetros!$B$7),M1015,IF(J1015&lt;Parámetros!$B$13,J1015,IF(K1015&lt;Parámetros!$B$14,K1015,IF(L1015&lt;Parámetros!$B$15,L1015,M1015))))</f>
        <v>91</v>
      </c>
      <c r="R1015" s="13" t="n">
        <f aca="false">IF(AND(ISNUMBER(O1015),O1015-P1015&gt;=Q1015),O1015-P1015,Q1015)</f>
        <v>91</v>
      </c>
      <c r="S1015" s="3" t="n">
        <f aca="false">IF(ISNUMBER(O1015),R1015/O1015-1,"")</f>
        <v>0.414581066376496</v>
      </c>
      <c r="T1015" s="13" t="n">
        <f aca="false">VLOOKUP(R1015,Parámetros!$A$13:$C$16,3,TRUE())</f>
        <v>25</v>
      </c>
      <c r="U1015" s="13" t="n">
        <f aca="false">IF(R1015&gt;=Parámetros!$B$7,I1015,0)</f>
        <v>0</v>
      </c>
      <c r="V1015" s="13" t="n">
        <f aca="false">R1015*(1-G1015)-T1015-U1015</f>
        <v>53.26</v>
      </c>
      <c r="W1015" s="13" t="n">
        <f aca="false">V1015-F1015</f>
        <v>0.460000000000008</v>
      </c>
      <c r="X1015" s="2" t="s">
        <v>13677</v>
      </c>
      <c r="Y1015" s="2"/>
      <c r="Z1015" s="13"/>
      <c r="AA1015" s="2"/>
    </row>
    <row r="1016" customFormat="false" ht="15" hidden="false" customHeight="false" outlineLevel="0" collapsed="false">
      <c r="A1016" s="8" t="s">
        <v>12007</v>
      </c>
      <c r="B1016" s="10" t="str">
        <f aca="false">'Layout Mercado Libre'!C1016</f>
        <v>Alin Depot Dexametasona 4 mg/ml Inyectable 2 ml</v>
      </c>
      <c r="C1016" s="10" t="str">
        <f aca="false">IFERROR(LEFT('Layout Mercado Libre'!E1016,FIND(" &gt; ",'Layout Mercado Libre'!E1016)-1),"")</f>
        <v>Salud y Equipamiento Médico</v>
      </c>
      <c r="D1016" s="12" t="n">
        <v>204.16</v>
      </c>
      <c r="E1016" s="13" t="n">
        <f aca="false">Parámetros!$B$5</f>
        <v>4</v>
      </c>
      <c r="F1016" s="13" t="n">
        <f aca="false">D1016+E1016</f>
        <v>208.16</v>
      </c>
      <c r="G1016" s="3" t="n">
        <f aca="false">IF(C1016="",Parámetros!$B$9,IFERROR(VLOOKUP(C1016,Parámetros!$A$20:$B$23,2,FALSE()),Parámetros!$B$9))</f>
        <v>0.14</v>
      </c>
      <c r="H1016" s="14" t="n">
        <v>0.05</v>
      </c>
      <c r="I1016" s="12" t="n">
        <v>75</v>
      </c>
      <c r="J1016" s="13" t="n">
        <f aca="false">ROUNDUP((F1016+Parámetros!$C$13)/(1-G1016),0)</f>
        <v>272</v>
      </c>
      <c r="K1016" s="13" t="n">
        <f aca="false">ROUNDUP((F1016+Parámetros!$C$14)/(1-G1016),0)</f>
        <v>277</v>
      </c>
      <c r="L1016" s="13" t="n">
        <f aca="false">ROUNDUP((F1016+Parámetros!$C$15)/(1-G1016),0)</f>
        <v>286</v>
      </c>
      <c r="M1016" s="13" t="n">
        <f aca="false">MAX(ROUNDUP((F1016+I1016)/(1-G1016),0),Parámetros!$B$7)</f>
        <v>330</v>
      </c>
      <c r="N1016" s="12" t="n">
        <v>352.8</v>
      </c>
      <c r="O1016" s="12" t="n">
        <v>290</v>
      </c>
      <c r="P1016" s="13" t="n">
        <f aca="false">Parámetros!$B$6</f>
        <v>1</v>
      </c>
      <c r="Q1016" s="13" t="n">
        <f aca="false">IF(AND(ISNUMBER(O1016),O1016-P1016&gt;=Parámetros!$B$7),M1016,IF(J1016&lt;Parámetros!$B$13,J1016,IF(K1016&lt;Parámetros!$B$14,K1016,IF(L1016&lt;Parámetros!$B$15,L1016,M1016))))</f>
        <v>286</v>
      </c>
      <c r="R1016" s="13" t="n">
        <f aca="false">IF(AND(ISNUMBER(O1016),O1016-P1016&gt;=Q1016),O1016-P1016,Q1016)</f>
        <v>289</v>
      </c>
      <c r="S1016" s="3" t="n">
        <f aca="false">IF(ISNUMBER(O1016),R1016/O1016-1,"")</f>
        <v>-0.00344827586206897</v>
      </c>
      <c r="T1016" s="13" t="n">
        <f aca="false">VLOOKUP(R1016,Parámetros!$A$13:$C$16,3,TRUE())</f>
        <v>37</v>
      </c>
      <c r="U1016" s="13" t="n">
        <f aca="false">IF(R1016&gt;=Parámetros!$B$7,I1016,0)</f>
        <v>0</v>
      </c>
      <c r="V1016" s="13" t="n">
        <f aca="false">R1016*(1-G1016)-T1016-U1016</f>
        <v>211.54</v>
      </c>
      <c r="W1016" s="13" t="n">
        <f aca="false">V1016-F1016</f>
        <v>3.38</v>
      </c>
      <c r="X1016" s="2" t="s">
        <v>13621</v>
      </c>
      <c r="Y1016" s="2"/>
      <c r="Z1016" s="13"/>
      <c r="AA1016" s="2"/>
    </row>
    <row r="1017" customFormat="false" ht="15" hidden="false" customHeight="false" outlineLevel="0" collapsed="false">
      <c r="A1017" s="8" t="s">
        <v>12018</v>
      </c>
      <c r="B1017" s="10" t="str">
        <f aca="false">'Layout Mercado Libre'!C1017</f>
        <v>A.M.K. Amikacina 500 mg/2 ml Solución Inyectable</v>
      </c>
      <c r="C1017" s="10" t="str">
        <f aca="false">IFERROR(LEFT('Layout Mercado Libre'!E1017,FIND(" &gt; ",'Layout Mercado Libre'!E1017)-1),"")</f>
        <v>Salud y Equipamiento Médico</v>
      </c>
      <c r="D1017" s="12" t="n">
        <v>19.9</v>
      </c>
      <c r="E1017" s="13" t="n">
        <f aca="false">Parámetros!$B$5</f>
        <v>4</v>
      </c>
      <c r="F1017" s="13" t="n">
        <f aca="false">D1017+E1017</f>
        <v>23.9</v>
      </c>
      <c r="G1017" s="3" t="n">
        <f aca="false">IF(C1017="",Parámetros!$B$9,IFERROR(VLOOKUP(C1017,Parámetros!$A$20:$B$23,2,FALSE()),Parámetros!$B$9))</f>
        <v>0.14</v>
      </c>
      <c r="H1017" s="14" t="n">
        <v>0.05</v>
      </c>
      <c r="I1017" s="12" t="n">
        <v>75</v>
      </c>
      <c r="J1017" s="13" t="n">
        <f aca="false">ROUNDUP((F1017+Parámetros!$C$13)/(1-G1017),0)</f>
        <v>57</v>
      </c>
      <c r="K1017" s="13" t="n">
        <f aca="false">ROUNDUP((F1017+Parámetros!$C$14)/(1-G1017),0)</f>
        <v>63</v>
      </c>
      <c r="L1017" s="13" t="n">
        <f aca="false">ROUNDUP((F1017+Parámetros!$C$15)/(1-G1017),0)</f>
        <v>71</v>
      </c>
      <c r="M1017" s="13" t="n">
        <f aca="false">MAX(ROUNDUP((F1017+I1017)/(1-G1017),0),Parámetros!$B$7)</f>
        <v>299</v>
      </c>
      <c r="N1017" s="12" t="n">
        <v>387.54</v>
      </c>
      <c r="O1017" s="12" t="n">
        <v>505.09</v>
      </c>
      <c r="P1017" s="13" t="n">
        <f aca="false">Parámetros!$B$6</f>
        <v>1</v>
      </c>
      <c r="Q1017" s="13" t="n">
        <f aca="false">IF(AND(ISNUMBER(O1017),O1017-P1017&gt;=Parámetros!$B$7),M1017,IF(J1017&lt;Parámetros!$B$13,J1017,IF(K1017&lt;Parámetros!$B$14,K1017,IF(L1017&lt;Parámetros!$B$15,L1017,M1017))))</f>
        <v>299</v>
      </c>
      <c r="R1017" s="13" t="n">
        <f aca="false">IF(AND(ISNUMBER(O1017),O1017-P1017&gt;=Q1017),O1017-P1017,Q1017)</f>
        <v>504.09</v>
      </c>
      <c r="S1017" s="3" t="n">
        <f aca="false">IF(ISNUMBER(O1017),R1017/O1017-1,"")</f>
        <v>-0.00197984517610728</v>
      </c>
      <c r="T1017" s="13" t="n">
        <f aca="false">VLOOKUP(R1017,Parámetros!$A$13:$C$16,3,TRUE())</f>
        <v>0</v>
      </c>
      <c r="U1017" s="13" t="n">
        <f aca="false">IF(R1017&gt;=Parámetros!$B$7,I1017,0)</f>
        <v>75</v>
      </c>
      <c r="V1017" s="13" t="n">
        <f aca="false">R1017*(1-G1017)-T1017-U1017</f>
        <v>358.5174</v>
      </c>
      <c r="W1017" s="13" t="n">
        <f aca="false">V1017-F1017</f>
        <v>334.6174</v>
      </c>
      <c r="X1017" s="2" t="s">
        <v>13621</v>
      </c>
      <c r="Y1017" s="2"/>
      <c r="Z1017" s="13"/>
      <c r="AA1017" s="2"/>
    </row>
    <row r="1018" customFormat="false" ht="15" hidden="false" customHeight="false" outlineLevel="0" collapsed="false">
      <c r="A1018" s="8" t="s">
        <v>12030</v>
      </c>
      <c r="B1018" s="10" t="str">
        <f aca="false">'Layout Mercado Libre'!C1018</f>
        <v>Shampoo Palmolive Optims 2 en 1 Extra Intensivo 200 ml</v>
      </c>
      <c r="C1018" s="10" t="str">
        <f aca="false">IFERROR(LEFT('Layout Mercado Libre'!E1018,FIND(" &gt; ",'Layout Mercado Libre'!E1018)-1),"")</f>
        <v>Belleza y Cuidado Personal</v>
      </c>
      <c r="D1018" s="12" t="n">
        <v>24.37</v>
      </c>
      <c r="E1018" s="13" t="n">
        <f aca="false">Parámetros!$B$5</f>
        <v>4</v>
      </c>
      <c r="F1018" s="13" t="n">
        <f aca="false">D1018+E1018</f>
        <v>28.37</v>
      </c>
      <c r="G1018" s="3" t="n">
        <f aca="false">IF(C1018="",Parámetros!$B$9,IFERROR(VLOOKUP(C1018,Parámetros!$A$20:$B$23,2,FALSE()),Parámetros!$B$9))</f>
        <v>0.14</v>
      </c>
      <c r="H1018" s="14" t="n">
        <v>0.29</v>
      </c>
      <c r="I1018" s="12" t="n">
        <v>75</v>
      </c>
      <c r="J1018" s="13" t="n">
        <f aca="false">ROUNDUP((F1018+Parámetros!$C$13)/(1-G1018),0)</f>
        <v>63</v>
      </c>
      <c r="K1018" s="13" t="n">
        <f aca="false">ROUNDUP((F1018+Parámetros!$C$14)/(1-G1018),0)</f>
        <v>68</v>
      </c>
      <c r="L1018" s="13" t="n">
        <f aca="false">ROUNDUP((F1018+Parámetros!$C$15)/(1-G1018),0)</f>
        <v>77</v>
      </c>
      <c r="M1018" s="13" t="n">
        <f aca="false">MAX(ROUNDUP((F1018+I1018)/(1-G1018),0),Parámetros!$B$7)</f>
        <v>299</v>
      </c>
      <c r="N1018" s="12" t="n">
        <v>56.05</v>
      </c>
      <c r="O1018" s="12" t="n">
        <v>85.5</v>
      </c>
      <c r="P1018" s="13" t="n">
        <f aca="false">Parámetros!$B$6</f>
        <v>1</v>
      </c>
      <c r="Q1018" s="13" t="n">
        <f aca="false">IF(AND(ISNUMBER(O1018),O1018-P1018&gt;=Parámetros!$B$7),M1018,IF(J1018&lt;Parámetros!$B$13,J1018,IF(K1018&lt;Parámetros!$B$14,K1018,IF(L1018&lt;Parámetros!$B$15,L1018,M1018))))</f>
        <v>63</v>
      </c>
      <c r="R1018" s="13" t="n">
        <f aca="false">IF(AND(ISNUMBER(O1018),O1018-P1018&gt;=Q1018),O1018-P1018,Q1018)</f>
        <v>84.5</v>
      </c>
      <c r="S1018" s="3" t="n">
        <f aca="false">IF(ISNUMBER(O1018),R1018/O1018-1,"")</f>
        <v>-0.0116959064327485</v>
      </c>
      <c r="T1018" s="13" t="n">
        <f aca="false">VLOOKUP(R1018,Parámetros!$A$13:$C$16,3,TRUE())</f>
        <v>25</v>
      </c>
      <c r="U1018" s="13" t="n">
        <f aca="false">IF(R1018&gt;=Parámetros!$B$7,I1018,0)</f>
        <v>0</v>
      </c>
      <c r="V1018" s="13" t="n">
        <f aca="false">R1018*(1-G1018)-T1018-U1018</f>
        <v>47.67</v>
      </c>
      <c r="W1018" s="13" t="n">
        <f aca="false">V1018-F1018</f>
        <v>19.3</v>
      </c>
      <c r="X1018" s="2" t="s">
        <v>13632</v>
      </c>
      <c r="Y1018" s="2"/>
      <c r="Z1018" s="13"/>
      <c r="AA1018" s="2"/>
    </row>
    <row r="1019" customFormat="false" ht="15" hidden="false" customHeight="false" outlineLevel="0" collapsed="false">
      <c r="A1019" s="8" t="s">
        <v>12039</v>
      </c>
      <c r="B1019" s="10" t="str">
        <f aca="false">'Layout Mercado Libre'!C1019</f>
        <v>Broncolin Bicoestol Sabor Cereza 16 Pastillas</v>
      </c>
      <c r="C1019" s="10" t="str">
        <f aca="false">IFERROR(LEFT('Layout Mercado Libre'!E1019,FIND(" &gt; ",'Layout Mercado Libre'!E1019)-1),"")</f>
        <v>Salud y Equipamiento Médico</v>
      </c>
      <c r="D1019" s="12" t="n">
        <v>26.21</v>
      </c>
      <c r="E1019" s="13" t="n">
        <f aca="false">Parámetros!$B$5</f>
        <v>4</v>
      </c>
      <c r="F1019" s="13" t="n">
        <f aca="false">D1019+E1019</f>
        <v>30.21</v>
      </c>
      <c r="G1019" s="3" t="n">
        <f aca="false">IF(C1019="",Parámetros!$B$9,IFERROR(VLOOKUP(C1019,Parámetros!$A$20:$B$23,2,FALSE()),Parámetros!$B$9))</f>
        <v>0.14</v>
      </c>
      <c r="H1019" s="14" t="n">
        <v>0.16</v>
      </c>
      <c r="I1019" s="12" t="n">
        <v>75</v>
      </c>
      <c r="J1019" s="13" t="n">
        <f aca="false">ROUNDUP((F1019+Parámetros!$C$13)/(1-G1019),0)</f>
        <v>65</v>
      </c>
      <c r="K1019" s="13" t="n">
        <f aca="false">ROUNDUP((F1019+Parámetros!$C$14)/(1-G1019),0)</f>
        <v>71</v>
      </c>
      <c r="L1019" s="13" t="n">
        <f aca="false">ROUNDUP((F1019+Parámetros!$C$15)/(1-G1019),0)</f>
        <v>79</v>
      </c>
      <c r="M1019" s="13" t="n">
        <f aca="false">MAX(ROUNDUP((F1019+I1019)/(1-G1019),0),Parámetros!$B$7)</f>
        <v>299</v>
      </c>
      <c r="N1019" s="12" t="n">
        <v>85.5</v>
      </c>
      <c r="O1019" s="12" t="n">
        <v>73</v>
      </c>
      <c r="P1019" s="13" t="n">
        <f aca="false">Parámetros!$B$6</f>
        <v>1</v>
      </c>
      <c r="Q1019" s="13" t="n">
        <f aca="false">IF(AND(ISNUMBER(O1019),O1019-P1019&gt;=Parámetros!$B$7),M1019,IF(J1019&lt;Parámetros!$B$13,J1019,IF(K1019&lt;Parámetros!$B$14,K1019,IF(L1019&lt;Parámetros!$B$15,L1019,M1019))))</f>
        <v>65</v>
      </c>
      <c r="R1019" s="13" t="n">
        <f aca="false">IF(AND(ISNUMBER(O1019),O1019-P1019&gt;=Q1019),O1019-P1019,Q1019)</f>
        <v>72</v>
      </c>
      <c r="S1019" s="3" t="n">
        <f aca="false">IF(ISNUMBER(O1019),R1019/O1019-1,"")</f>
        <v>-0.0136986301369864</v>
      </c>
      <c r="T1019" s="13" t="n">
        <f aca="false">VLOOKUP(R1019,Parámetros!$A$13:$C$16,3,TRUE())</f>
        <v>25</v>
      </c>
      <c r="U1019" s="13" t="n">
        <f aca="false">IF(R1019&gt;=Parámetros!$B$7,I1019,0)</f>
        <v>0</v>
      </c>
      <c r="V1019" s="13" t="n">
        <f aca="false">R1019*(1-G1019)-T1019-U1019</f>
        <v>36.92</v>
      </c>
      <c r="W1019" s="13" t="n">
        <f aca="false">V1019-F1019</f>
        <v>6.71</v>
      </c>
      <c r="X1019" s="2" t="s">
        <v>13693</v>
      </c>
      <c r="Y1019" s="2"/>
      <c r="Z1019" s="13"/>
      <c r="AA1019" s="2"/>
    </row>
    <row r="1020" customFormat="false" ht="15" hidden="false" customHeight="false" outlineLevel="0" collapsed="false">
      <c r="A1020" s="8" t="s">
        <v>12049</v>
      </c>
      <c r="B1020" s="10" t="str">
        <f aca="false">'Layout Mercado Libre'!C1020</f>
        <v>Broncolin Bicoestol Sabor Limón 16 Pastillas</v>
      </c>
      <c r="C1020" s="10" t="str">
        <f aca="false">IFERROR(LEFT('Layout Mercado Libre'!E1020,FIND(" &gt; ",'Layout Mercado Libre'!E1020)-1),"")</f>
        <v>Salud y Equipamiento Médico</v>
      </c>
      <c r="D1020" s="12" t="n">
        <v>26.21</v>
      </c>
      <c r="E1020" s="13" t="n">
        <f aca="false">Parámetros!$B$5</f>
        <v>4</v>
      </c>
      <c r="F1020" s="13" t="n">
        <f aca="false">D1020+E1020</f>
        <v>30.21</v>
      </c>
      <c r="G1020" s="3" t="n">
        <f aca="false">IF(C1020="",Parámetros!$B$9,IFERROR(VLOOKUP(C1020,Parámetros!$A$20:$B$23,2,FALSE()),Parámetros!$B$9))</f>
        <v>0.14</v>
      </c>
      <c r="H1020" s="14" t="n">
        <v>0.16</v>
      </c>
      <c r="I1020" s="12" t="n">
        <v>75</v>
      </c>
      <c r="J1020" s="13" t="n">
        <f aca="false">ROUNDUP((F1020+Parámetros!$C$13)/(1-G1020),0)</f>
        <v>65</v>
      </c>
      <c r="K1020" s="13" t="n">
        <f aca="false">ROUNDUP((F1020+Parámetros!$C$14)/(1-G1020),0)</f>
        <v>71</v>
      </c>
      <c r="L1020" s="13" t="n">
        <f aca="false">ROUNDUP((F1020+Parámetros!$C$15)/(1-G1020),0)</f>
        <v>79</v>
      </c>
      <c r="M1020" s="13" t="n">
        <f aca="false">MAX(ROUNDUP((F1020+I1020)/(1-G1020),0),Parámetros!$B$7)</f>
        <v>299</v>
      </c>
      <c r="N1020" s="12" t="n">
        <v>71.65</v>
      </c>
      <c r="O1020" s="12" t="n">
        <v>68.31</v>
      </c>
      <c r="P1020" s="13" t="n">
        <f aca="false">Parámetros!$B$6</f>
        <v>1</v>
      </c>
      <c r="Q1020" s="13" t="n">
        <f aca="false">IF(AND(ISNUMBER(O1020),O1020-P1020&gt;=Parámetros!$B$7),M1020,IF(J1020&lt;Parámetros!$B$13,J1020,IF(K1020&lt;Parámetros!$B$14,K1020,IF(L1020&lt;Parámetros!$B$15,L1020,M1020))))</f>
        <v>65</v>
      </c>
      <c r="R1020" s="13" t="n">
        <f aca="false">IF(AND(ISNUMBER(O1020),O1020-P1020&gt;=Q1020),O1020-P1020,Q1020)</f>
        <v>67.31</v>
      </c>
      <c r="S1020" s="3" t="n">
        <f aca="false">IF(ISNUMBER(O1020),R1020/O1020-1,"")</f>
        <v>-0.0146391450739277</v>
      </c>
      <c r="T1020" s="13" t="n">
        <f aca="false">VLOOKUP(R1020,Parámetros!$A$13:$C$16,3,TRUE())</f>
        <v>25</v>
      </c>
      <c r="U1020" s="13" t="n">
        <f aca="false">IF(R1020&gt;=Parámetros!$B$7,I1020,0)</f>
        <v>0</v>
      </c>
      <c r="V1020" s="13" t="n">
        <f aca="false">R1020*(1-G1020)-T1020-U1020</f>
        <v>32.8866</v>
      </c>
      <c r="W1020" s="13" t="n">
        <f aca="false">V1020-F1020</f>
        <v>2.6766</v>
      </c>
      <c r="X1020" s="2" t="s">
        <v>13693</v>
      </c>
      <c r="Y1020" s="2"/>
      <c r="Z1020" s="13"/>
      <c r="AA1020" s="2"/>
    </row>
    <row r="1021" customFormat="false" ht="15" hidden="false" customHeight="false" outlineLevel="0" collapsed="false">
      <c r="A1021" s="8" t="s">
        <v>12056</v>
      </c>
      <c r="B1021" s="10" t="str">
        <f aca="false">'Layout Mercado Libre'!C1021</f>
        <v>Taza Entrenadora Evenflo Animal con Popote 11 oz</v>
      </c>
      <c r="C1021" s="10" t="str">
        <f aca="false">IFERROR(LEFT('Layout Mercado Libre'!E1021,FIND(" &gt; ",'Layout Mercado Libre'!E1021)-1),"")</f>
        <v>Bebés</v>
      </c>
      <c r="D1021" s="12" t="n">
        <v>56.11</v>
      </c>
      <c r="E1021" s="13" t="n">
        <f aca="false">Parámetros!$B$5</f>
        <v>4</v>
      </c>
      <c r="F1021" s="13" t="n">
        <f aca="false">D1021+E1021</f>
        <v>60.11</v>
      </c>
      <c r="G1021" s="3" t="n">
        <f aca="false">IF(C1021="",Parámetros!$B$9,IFERROR(VLOOKUP(C1021,Parámetros!$A$20:$B$23,2,FALSE()),Parámetros!$B$9))</f>
        <v>0.15</v>
      </c>
      <c r="H1021" s="14" t="n">
        <v>0.43</v>
      </c>
      <c r="I1021" s="12" t="n">
        <v>75</v>
      </c>
      <c r="J1021" s="13" t="n">
        <f aca="false">ROUNDUP((F1021+Parámetros!$C$13)/(1-G1021),0)</f>
        <v>101</v>
      </c>
      <c r="K1021" s="13" t="n">
        <f aca="false">ROUNDUP((F1021+Parámetros!$C$14)/(1-G1021),0)</f>
        <v>107</v>
      </c>
      <c r="L1021" s="13" t="n">
        <f aca="false">ROUNDUP((F1021+Parámetros!$C$15)/(1-G1021),0)</f>
        <v>115</v>
      </c>
      <c r="M1021" s="13" t="n">
        <f aca="false">MAX(ROUNDUP((F1021+I1021)/(1-G1021),0),Parámetros!$B$7)</f>
        <v>299</v>
      </c>
      <c r="N1021" s="12" t="n">
        <v>92</v>
      </c>
      <c r="O1021" s="12" t="n">
        <v>92</v>
      </c>
      <c r="P1021" s="13" t="n">
        <f aca="false">Parámetros!$B$6</f>
        <v>1</v>
      </c>
      <c r="Q1021" s="13" t="n">
        <f aca="false">IF(AND(ISNUMBER(O1021),O1021-P1021&gt;=Parámetros!$B$7),M1021,IF(J1021&lt;Parámetros!$B$13,J1021,IF(K1021&lt;Parámetros!$B$14,K1021,IF(L1021&lt;Parámetros!$B$15,L1021,M1021))))</f>
        <v>107</v>
      </c>
      <c r="R1021" s="13" t="n">
        <f aca="false">IF(AND(ISNUMBER(O1021),O1021-P1021&gt;=Q1021),O1021-P1021,Q1021)</f>
        <v>107</v>
      </c>
      <c r="S1021" s="3" t="n">
        <f aca="false">IF(ISNUMBER(O1021),R1021/O1021-1,"")</f>
        <v>0.16304347826087</v>
      </c>
      <c r="T1021" s="13" t="n">
        <f aca="false">VLOOKUP(R1021,Parámetros!$A$13:$C$16,3,TRUE())</f>
        <v>30</v>
      </c>
      <c r="U1021" s="13" t="n">
        <f aca="false">IF(R1021&gt;=Parámetros!$B$7,I1021,0)</f>
        <v>0</v>
      </c>
      <c r="V1021" s="13" t="n">
        <f aca="false">R1021*(1-G1021)-T1021-U1021</f>
        <v>60.95</v>
      </c>
      <c r="W1021" s="13" t="n">
        <f aca="false">V1021-F1021</f>
        <v>0.840000000000003</v>
      </c>
      <c r="X1021" s="2" t="s">
        <v>13798</v>
      </c>
      <c r="Y1021" s="2"/>
      <c r="Z1021" s="13"/>
      <c r="AA1021" s="2"/>
    </row>
    <row r="1022" customFormat="false" ht="15" hidden="false" customHeight="false" outlineLevel="0" collapsed="false">
      <c r="A1022" s="8" t="s">
        <v>12067</v>
      </c>
      <c r="B1022" s="10" t="str">
        <f aca="false">'Layout Mercado Libre'!C1022</f>
        <v>Janumet Sitagliptina/Metformina 50 mg/850 mg 28 Tabletas</v>
      </c>
      <c r="C1022" s="10" t="str">
        <f aca="false">IFERROR(LEFT('Layout Mercado Libre'!E1022,FIND(" &gt; ",'Layout Mercado Libre'!E1022)-1),"")</f>
        <v>Salud y Equipamiento Médico</v>
      </c>
      <c r="D1022" s="12" t="n">
        <v>448.28</v>
      </c>
      <c r="E1022" s="13" t="n">
        <f aca="false">Parámetros!$B$5</f>
        <v>4</v>
      </c>
      <c r="F1022" s="13" t="n">
        <f aca="false">D1022+E1022</f>
        <v>452.28</v>
      </c>
      <c r="G1022" s="3" t="n">
        <f aca="false">IF(C1022="",Parámetros!$B$9,IFERROR(VLOOKUP(C1022,Parámetros!$A$20:$B$23,2,FALSE()),Parámetros!$B$9))</f>
        <v>0.14</v>
      </c>
      <c r="H1022" s="14" t="n">
        <v>0.18</v>
      </c>
      <c r="I1022" s="12" t="n">
        <v>75</v>
      </c>
      <c r="J1022" s="13" t="n">
        <f aca="false">ROUNDUP((F1022+Parámetros!$C$13)/(1-G1022),0)</f>
        <v>555</v>
      </c>
      <c r="K1022" s="13" t="n">
        <f aca="false">ROUNDUP((F1022+Parámetros!$C$14)/(1-G1022),0)</f>
        <v>561</v>
      </c>
      <c r="L1022" s="13" t="n">
        <f aca="false">ROUNDUP((F1022+Parámetros!$C$15)/(1-G1022),0)</f>
        <v>569</v>
      </c>
      <c r="M1022" s="13" t="n">
        <f aca="false">MAX(ROUNDUP((F1022+I1022)/(1-G1022),0),Parámetros!$B$7)</f>
        <v>614</v>
      </c>
      <c r="N1022" s="12" t="n">
        <v>1184.2</v>
      </c>
      <c r="O1022" s="12" t="n">
        <v>1055.04</v>
      </c>
      <c r="P1022" s="13" t="n">
        <f aca="false">Parámetros!$B$6</f>
        <v>1</v>
      </c>
      <c r="Q1022" s="13" t="n">
        <f aca="false">IF(AND(ISNUMBER(O1022),O1022-P1022&gt;=Parámetros!$B$7),M1022,IF(J1022&lt;Parámetros!$B$13,J1022,IF(K1022&lt;Parámetros!$B$14,K1022,IF(L1022&lt;Parámetros!$B$15,L1022,M1022))))</f>
        <v>614</v>
      </c>
      <c r="R1022" s="13" t="n">
        <f aca="false">IF(AND(ISNUMBER(O1022),O1022-P1022&gt;=Q1022),O1022-P1022,Q1022)</f>
        <v>1054.04</v>
      </c>
      <c r="S1022" s="3" t="n">
        <f aca="false">IF(ISNUMBER(O1022),R1022/O1022-1,"")</f>
        <v>-0.000947831361844065</v>
      </c>
      <c r="T1022" s="13" t="n">
        <f aca="false">VLOOKUP(R1022,Parámetros!$A$13:$C$16,3,TRUE())</f>
        <v>0</v>
      </c>
      <c r="U1022" s="13" t="n">
        <f aca="false">IF(R1022&gt;=Parámetros!$B$7,I1022,0)</f>
        <v>75</v>
      </c>
      <c r="V1022" s="13" t="n">
        <f aca="false">R1022*(1-G1022)-T1022-U1022</f>
        <v>831.4744</v>
      </c>
      <c r="W1022" s="13" t="n">
        <f aca="false">V1022-F1022</f>
        <v>379.1944</v>
      </c>
      <c r="X1022" s="2" t="s">
        <v>13499</v>
      </c>
      <c r="Y1022" s="2"/>
      <c r="Z1022" s="13"/>
      <c r="AA1022" s="2"/>
    </row>
    <row r="1023" customFormat="false" ht="15" hidden="false" customHeight="false" outlineLevel="0" collapsed="false">
      <c r="A1023" s="8" t="s">
        <v>12077</v>
      </c>
      <c r="B1023" s="10" t="str">
        <f aca="false">'Layout Mercado Libre'!C1023</f>
        <v>Jarabe Ajolotius Ajolomiel con Propóleo 250 ml</v>
      </c>
      <c r="C1023" s="10" t="str">
        <f aca="false">IFERROR(LEFT('Layout Mercado Libre'!E1023,FIND(" &gt; ",'Layout Mercado Libre'!E1023)-1),"")</f>
        <v>Salud y Equipamiento Médico</v>
      </c>
      <c r="D1023" s="12" t="n">
        <v>47.5</v>
      </c>
      <c r="E1023" s="13" t="n">
        <f aca="false">Parámetros!$B$5</f>
        <v>4</v>
      </c>
      <c r="F1023" s="13" t="n">
        <f aca="false">D1023+E1023</f>
        <v>51.5</v>
      </c>
      <c r="G1023" s="3" t="n">
        <f aca="false">IF(C1023="",Parámetros!$B$9,IFERROR(VLOOKUP(C1023,Parámetros!$A$20:$B$23,2,FALSE()),Parámetros!$B$9))</f>
        <v>0.14</v>
      </c>
      <c r="H1023" s="14" t="n">
        <v>0.35</v>
      </c>
      <c r="I1023" s="12" t="n">
        <v>75</v>
      </c>
      <c r="J1023" s="13" t="n">
        <f aca="false">ROUNDUP((F1023+Parámetros!$C$13)/(1-G1023),0)</f>
        <v>89</v>
      </c>
      <c r="K1023" s="13" t="n">
        <f aca="false">ROUNDUP((F1023+Parámetros!$C$14)/(1-G1023),0)</f>
        <v>95</v>
      </c>
      <c r="L1023" s="13" t="n">
        <f aca="false">ROUNDUP((F1023+Parámetros!$C$15)/(1-G1023),0)</f>
        <v>103</v>
      </c>
      <c r="M1023" s="13" t="n">
        <f aca="false">MAX(ROUNDUP((F1023+I1023)/(1-G1023),0),Parámetros!$B$7)</f>
        <v>299</v>
      </c>
      <c r="N1023" s="12" t="n">
        <v>164.8</v>
      </c>
      <c r="O1023" s="12" t="n">
        <v>140</v>
      </c>
      <c r="P1023" s="13" t="n">
        <f aca="false">Parámetros!$B$6</f>
        <v>1</v>
      </c>
      <c r="Q1023" s="13" t="n">
        <f aca="false">IF(AND(ISNUMBER(O1023),O1023-P1023&gt;=Parámetros!$B$7),M1023,IF(J1023&lt;Parámetros!$B$13,J1023,IF(K1023&lt;Parámetros!$B$14,K1023,IF(L1023&lt;Parámetros!$B$15,L1023,M1023))))</f>
        <v>89</v>
      </c>
      <c r="R1023" s="13" t="n">
        <f aca="false">IF(AND(ISNUMBER(O1023),O1023-P1023&gt;=Q1023),O1023-P1023,Q1023)</f>
        <v>139</v>
      </c>
      <c r="S1023" s="3" t="n">
        <f aca="false">IF(ISNUMBER(O1023),R1023/O1023-1,"")</f>
        <v>-0.00714285714285712</v>
      </c>
      <c r="T1023" s="13" t="n">
        <f aca="false">VLOOKUP(R1023,Parámetros!$A$13:$C$16,3,TRUE())</f>
        <v>30</v>
      </c>
      <c r="U1023" s="13" t="n">
        <f aca="false">IF(R1023&gt;=Parámetros!$B$7,I1023,0)</f>
        <v>0</v>
      </c>
      <c r="V1023" s="13" t="n">
        <f aca="false">R1023*(1-G1023)-T1023-U1023</f>
        <v>89.54</v>
      </c>
      <c r="W1023" s="13" t="n">
        <f aca="false">V1023-F1023</f>
        <v>38.04</v>
      </c>
      <c r="X1023" s="2" t="s">
        <v>13580</v>
      </c>
      <c r="Y1023" s="2"/>
      <c r="Z1023" s="13"/>
      <c r="AA1023" s="2"/>
    </row>
    <row r="1024" customFormat="false" ht="15" hidden="false" customHeight="false" outlineLevel="0" collapsed="false">
      <c r="A1024" s="8" t="s">
        <v>12090</v>
      </c>
      <c r="B1024" s="10" t="str">
        <f aca="false">'Layout Mercado Libre'!C1024</f>
        <v>Charyn Azitromicina 500 mg 3 Tabletas</v>
      </c>
      <c r="C1024" s="10" t="str">
        <f aca="false">IFERROR(LEFT('Layout Mercado Libre'!E1024,FIND(" &gt; ",'Layout Mercado Libre'!E1024)-1),"")</f>
        <v>Salud y Equipamiento Médico</v>
      </c>
      <c r="D1024" s="12" t="n">
        <v>22.99</v>
      </c>
      <c r="E1024" s="13" t="n">
        <f aca="false">Parámetros!$B$5</f>
        <v>4</v>
      </c>
      <c r="F1024" s="13" t="n">
        <f aca="false">D1024+E1024</f>
        <v>26.99</v>
      </c>
      <c r="G1024" s="3" t="n">
        <f aca="false">IF(C1024="",Parámetros!$B$9,IFERROR(VLOOKUP(C1024,Parámetros!$A$20:$B$23,2,FALSE()),Parámetros!$B$9))</f>
        <v>0.14</v>
      </c>
      <c r="H1024" s="14" t="n">
        <v>0.13</v>
      </c>
      <c r="I1024" s="12" t="n">
        <v>75</v>
      </c>
      <c r="J1024" s="13" t="n">
        <f aca="false">ROUNDUP((F1024+Parámetros!$C$13)/(1-G1024),0)</f>
        <v>61</v>
      </c>
      <c r="K1024" s="13" t="n">
        <f aca="false">ROUNDUP((F1024+Parámetros!$C$14)/(1-G1024),0)</f>
        <v>67</v>
      </c>
      <c r="L1024" s="13" t="n">
        <f aca="false">ROUNDUP((F1024+Parámetros!$C$15)/(1-G1024),0)</f>
        <v>75</v>
      </c>
      <c r="M1024" s="13" t="n">
        <f aca="false">MAX(ROUNDUP((F1024+I1024)/(1-G1024),0),Parámetros!$B$7)</f>
        <v>299</v>
      </c>
      <c r="N1024" s="12" t="n">
        <v>87.36</v>
      </c>
      <c r="O1024" s="12" t="n">
        <v>110</v>
      </c>
      <c r="P1024" s="13" t="n">
        <f aca="false">Parámetros!$B$6</f>
        <v>1</v>
      </c>
      <c r="Q1024" s="13" t="n">
        <f aca="false">IF(AND(ISNUMBER(O1024),O1024-P1024&gt;=Parámetros!$B$7),M1024,IF(J1024&lt;Parámetros!$B$13,J1024,IF(K1024&lt;Parámetros!$B$14,K1024,IF(L1024&lt;Parámetros!$B$15,L1024,M1024))))</f>
        <v>61</v>
      </c>
      <c r="R1024" s="13" t="n">
        <f aca="false">IF(AND(ISNUMBER(O1024),O1024-P1024&gt;=Q1024),O1024-P1024,Q1024)</f>
        <v>109</v>
      </c>
      <c r="S1024" s="3" t="n">
        <f aca="false">IF(ISNUMBER(O1024),R1024/O1024-1,"")</f>
        <v>-0.00909090909090904</v>
      </c>
      <c r="T1024" s="13" t="n">
        <f aca="false">VLOOKUP(R1024,Parámetros!$A$13:$C$16,3,TRUE())</f>
        <v>30</v>
      </c>
      <c r="U1024" s="13" t="n">
        <f aca="false">IF(R1024&gt;=Parámetros!$B$7,I1024,0)</f>
        <v>0</v>
      </c>
      <c r="V1024" s="13" t="n">
        <f aca="false">R1024*(1-G1024)-T1024-U1024</f>
        <v>63.74</v>
      </c>
      <c r="W1024" s="13" t="n">
        <f aca="false">V1024-F1024</f>
        <v>36.75</v>
      </c>
      <c r="X1024" s="2" t="s">
        <v>13661</v>
      </c>
      <c r="Y1024" s="2"/>
      <c r="Z1024" s="13"/>
      <c r="AA1024" s="2"/>
    </row>
    <row r="1025" customFormat="false" ht="15" hidden="false" customHeight="false" outlineLevel="0" collapsed="false">
      <c r="A1025" s="8" t="s">
        <v>12100</v>
      </c>
      <c r="B1025" s="10" t="str">
        <f aca="false">'Layout Mercado Libre'!C1025</f>
        <v>Desodorante Axe Young en Aerosol 150 ml</v>
      </c>
      <c r="C1025" s="10" t="str">
        <f aca="false">IFERROR(LEFT('Layout Mercado Libre'!E1025,FIND(" &gt; ",'Layout Mercado Libre'!E1025)-1),"")</f>
        <v>Belleza y Cuidado Personal</v>
      </c>
      <c r="D1025" s="12" t="n">
        <v>39.51</v>
      </c>
      <c r="E1025" s="13" t="n">
        <f aca="false">Parámetros!$B$5</f>
        <v>4</v>
      </c>
      <c r="F1025" s="13" t="n">
        <f aca="false">D1025+E1025</f>
        <v>43.51</v>
      </c>
      <c r="G1025" s="3" t="n">
        <f aca="false">IF(C1025="",Parámetros!$B$9,IFERROR(VLOOKUP(C1025,Parámetros!$A$20:$B$23,2,FALSE()),Parámetros!$B$9))</f>
        <v>0.14</v>
      </c>
      <c r="H1025" s="14" t="n">
        <v>0.23</v>
      </c>
      <c r="I1025" s="12" t="n">
        <v>75</v>
      </c>
      <c r="J1025" s="13" t="n">
        <f aca="false">ROUNDUP((F1025+Parámetros!$C$13)/(1-G1025),0)</f>
        <v>80</v>
      </c>
      <c r="K1025" s="13" t="n">
        <f aca="false">ROUNDUP((F1025+Parámetros!$C$14)/(1-G1025),0)</f>
        <v>86</v>
      </c>
      <c r="L1025" s="13" t="n">
        <f aca="false">ROUNDUP((F1025+Parámetros!$C$15)/(1-G1025),0)</f>
        <v>94</v>
      </c>
      <c r="M1025" s="13" t="n">
        <f aca="false">MAX(ROUNDUP((F1025+I1025)/(1-G1025),0),Parámetros!$B$7)</f>
        <v>299</v>
      </c>
      <c r="N1025" s="12" t="n">
        <v>185.84</v>
      </c>
      <c r="O1025" s="12" t="n">
        <v>185.84</v>
      </c>
      <c r="P1025" s="13" t="n">
        <f aca="false">Parámetros!$B$6</f>
        <v>1</v>
      </c>
      <c r="Q1025" s="13" t="n">
        <f aca="false">IF(AND(ISNUMBER(O1025),O1025-P1025&gt;=Parámetros!$B$7),M1025,IF(J1025&lt;Parámetros!$B$13,J1025,IF(K1025&lt;Parámetros!$B$14,K1025,IF(L1025&lt;Parámetros!$B$15,L1025,M1025))))</f>
        <v>80</v>
      </c>
      <c r="R1025" s="13" t="n">
        <f aca="false">IF(AND(ISNUMBER(O1025),O1025-P1025&gt;=Q1025),O1025-P1025,Q1025)</f>
        <v>184.84</v>
      </c>
      <c r="S1025" s="3" t="n">
        <f aca="false">IF(ISNUMBER(O1025),R1025/O1025-1,"")</f>
        <v>-0.0053809728798967</v>
      </c>
      <c r="T1025" s="13" t="n">
        <f aca="false">VLOOKUP(R1025,Parámetros!$A$13:$C$16,3,TRUE())</f>
        <v>37</v>
      </c>
      <c r="U1025" s="13" t="n">
        <f aca="false">IF(R1025&gt;=Parámetros!$B$7,I1025,0)</f>
        <v>0</v>
      </c>
      <c r="V1025" s="13" t="n">
        <f aca="false">R1025*(1-G1025)-T1025-U1025</f>
        <v>121.9624</v>
      </c>
      <c r="W1025" s="13" t="n">
        <f aca="false">V1025-F1025</f>
        <v>78.4524</v>
      </c>
      <c r="X1025" s="2" t="s">
        <v>13625</v>
      </c>
      <c r="Y1025" s="2"/>
      <c r="Z1025" s="13"/>
      <c r="AA1025" s="2"/>
    </row>
    <row r="1026" customFormat="false" ht="15" hidden="false" customHeight="false" outlineLevel="0" collapsed="false">
      <c r="A1026" s="8" t="s">
        <v>12109</v>
      </c>
      <c r="B1026" s="10" t="str">
        <f aca="false">'Layout Mercado Libre'!C1026</f>
        <v>Shampoo Mennen Lavanda y Avena Hidratación 700 ml</v>
      </c>
      <c r="C1026" s="10" t="str">
        <f aca="false">IFERROR(LEFT('Layout Mercado Libre'!E1026,FIND(" &gt; ",'Layout Mercado Libre'!E1026)-1),"")</f>
        <v>Belleza y Cuidado Personal</v>
      </c>
      <c r="D1026" s="12" t="n">
        <v>62.74</v>
      </c>
      <c r="E1026" s="13" t="n">
        <f aca="false">Parámetros!$B$5</f>
        <v>4</v>
      </c>
      <c r="F1026" s="13" t="n">
        <f aca="false">D1026+E1026</f>
        <v>66.74</v>
      </c>
      <c r="G1026" s="3" t="n">
        <f aca="false">IF(C1026="",Parámetros!$B$9,IFERROR(VLOOKUP(C1026,Parámetros!$A$20:$B$23,2,FALSE()),Parámetros!$B$9))</f>
        <v>0.14</v>
      </c>
      <c r="H1026" s="14" t="n">
        <v>0.9</v>
      </c>
      <c r="I1026" s="12" t="n">
        <v>90</v>
      </c>
      <c r="J1026" s="13" t="n">
        <f aca="false">ROUNDUP((F1026+Parámetros!$C$13)/(1-G1026),0)</f>
        <v>107</v>
      </c>
      <c r="K1026" s="13" t="n">
        <f aca="false">ROUNDUP((F1026+Parámetros!$C$14)/(1-G1026),0)</f>
        <v>113</v>
      </c>
      <c r="L1026" s="13" t="n">
        <f aca="false">ROUNDUP((F1026+Parámetros!$C$15)/(1-G1026),0)</f>
        <v>121</v>
      </c>
      <c r="M1026" s="13" t="n">
        <f aca="false">MAX(ROUNDUP((F1026+I1026)/(1-G1026),0),Parámetros!$B$7)</f>
        <v>299</v>
      </c>
      <c r="N1026" s="12" t="n">
        <v>244.55</v>
      </c>
      <c r="O1026" s="12" t="n">
        <v>60</v>
      </c>
      <c r="P1026" s="13" t="n">
        <f aca="false">Parámetros!$B$6</f>
        <v>1</v>
      </c>
      <c r="Q1026" s="13" t="n">
        <f aca="false">IF(AND(ISNUMBER(O1026),O1026-P1026&gt;=Parámetros!$B$7),M1026,IF(J1026&lt;Parámetros!$B$13,J1026,IF(K1026&lt;Parámetros!$B$14,K1026,IF(L1026&lt;Parámetros!$B$15,L1026,M1026))))</f>
        <v>113</v>
      </c>
      <c r="R1026" s="13" t="n">
        <f aca="false">IF(AND(ISNUMBER(O1026),O1026-P1026&gt;=Q1026),O1026-P1026,Q1026)</f>
        <v>113</v>
      </c>
      <c r="S1026" s="3" t="n">
        <f aca="false">IF(ISNUMBER(O1026),R1026/O1026-1,"")</f>
        <v>0.883333333333333</v>
      </c>
      <c r="T1026" s="13" t="n">
        <f aca="false">VLOOKUP(R1026,Parámetros!$A$13:$C$16,3,TRUE())</f>
        <v>30</v>
      </c>
      <c r="U1026" s="13" t="n">
        <f aca="false">IF(R1026&gt;=Parámetros!$B$7,I1026,0)</f>
        <v>0</v>
      </c>
      <c r="V1026" s="13" t="n">
        <f aca="false">R1026*(1-G1026)-T1026-U1026</f>
        <v>67.18</v>
      </c>
      <c r="W1026" s="13" t="n">
        <f aca="false">V1026-F1026</f>
        <v>0.439999999999984</v>
      </c>
      <c r="X1026" s="2" t="s">
        <v>13679</v>
      </c>
      <c r="Y1026" s="2"/>
      <c r="Z1026" s="13"/>
      <c r="AA1026" s="2"/>
    </row>
    <row r="1027" customFormat="false" ht="15" hidden="false" customHeight="false" outlineLevel="0" collapsed="false">
      <c r="A1027" s="8" t="s">
        <v>12120</v>
      </c>
      <c r="B1027" s="10" t="str">
        <f aca="false">'Layout Mercado Libre'!C1027</f>
        <v>Ki-Cab Tegoprazán 50 mg 10 Tabletas</v>
      </c>
      <c r="C1027" s="10" t="str">
        <f aca="false">IFERROR(LEFT('Layout Mercado Libre'!E1027,FIND(" &gt; ",'Layout Mercado Libre'!E1027)-1),"")</f>
        <v>Salud y Equipamiento Médico</v>
      </c>
      <c r="D1027" s="12" t="n">
        <v>729.64</v>
      </c>
      <c r="E1027" s="13" t="n">
        <f aca="false">Parámetros!$B$5</f>
        <v>4</v>
      </c>
      <c r="F1027" s="13" t="n">
        <f aca="false">D1027+E1027</f>
        <v>733.64</v>
      </c>
      <c r="G1027" s="3" t="n">
        <f aca="false">IF(C1027="",Parámetros!$B$9,IFERROR(VLOOKUP(C1027,Parámetros!$A$20:$B$23,2,FALSE()),Parámetros!$B$9))</f>
        <v>0.14</v>
      </c>
      <c r="H1027" s="14" t="n">
        <v>0.14</v>
      </c>
      <c r="I1027" s="12" t="n">
        <v>75</v>
      </c>
      <c r="J1027" s="13" t="n">
        <f aca="false">ROUNDUP((F1027+Parámetros!$C$13)/(1-G1027),0)</f>
        <v>883</v>
      </c>
      <c r="K1027" s="13" t="n">
        <f aca="false">ROUNDUP((F1027+Parámetros!$C$14)/(1-G1027),0)</f>
        <v>888</v>
      </c>
      <c r="L1027" s="13" t="n">
        <f aca="false">ROUNDUP((F1027+Parámetros!$C$15)/(1-G1027),0)</f>
        <v>897</v>
      </c>
      <c r="M1027" s="13" t="n">
        <f aca="false">MAX(ROUNDUP((F1027+I1027)/(1-G1027),0),Parámetros!$B$7)</f>
        <v>941</v>
      </c>
      <c r="N1027" s="12" t="n">
        <v>1015.07</v>
      </c>
      <c r="O1027" s="12" t="n">
        <v>899.95</v>
      </c>
      <c r="P1027" s="13" t="n">
        <f aca="false">Parámetros!$B$6</f>
        <v>1</v>
      </c>
      <c r="Q1027" s="13" t="n">
        <f aca="false">IF(AND(ISNUMBER(O1027),O1027-P1027&gt;=Parámetros!$B$7),M1027,IF(J1027&lt;Parámetros!$B$13,J1027,IF(K1027&lt;Parámetros!$B$14,K1027,IF(L1027&lt;Parámetros!$B$15,L1027,M1027))))</f>
        <v>941</v>
      </c>
      <c r="R1027" s="13" t="n">
        <f aca="false">IF(AND(ISNUMBER(O1027),O1027-P1027&gt;=Q1027),O1027-P1027,Q1027)</f>
        <v>941</v>
      </c>
      <c r="S1027" s="3" t="n">
        <f aca="false">IF(ISNUMBER(O1027),R1027/O1027-1,"")</f>
        <v>0.0456136452025111</v>
      </c>
      <c r="T1027" s="13" t="n">
        <f aca="false">VLOOKUP(R1027,Parámetros!$A$13:$C$16,3,TRUE())</f>
        <v>0</v>
      </c>
      <c r="U1027" s="13" t="n">
        <f aca="false">IF(R1027&gt;=Parámetros!$B$7,I1027,0)</f>
        <v>75</v>
      </c>
      <c r="V1027" s="13" t="n">
        <f aca="false">R1027*(1-G1027)-T1027-U1027</f>
        <v>734.26</v>
      </c>
      <c r="W1027" s="13" t="n">
        <f aca="false">V1027-F1027</f>
        <v>0.620000000000005</v>
      </c>
      <c r="X1027" s="2" t="s">
        <v>13533</v>
      </c>
      <c r="Y1027" s="2"/>
      <c r="Z1027" s="13"/>
      <c r="AA1027" s="2"/>
    </row>
    <row r="1028" customFormat="false" ht="15" hidden="false" customHeight="false" outlineLevel="0" collapsed="false">
      <c r="A1028" s="8" t="s">
        <v>12130</v>
      </c>
      <c r="B1028" s="10" t="str">
        <f aca="false">'Layout Mercado Libre'!C1028</f>
        <v>Sensibit XP Loratadina Ambroxol 5 mg/30 mg 20 Tabletas</v>
      </c>
      <c r="C1028" s="10" t="str">
        <f aca="false">IFERROR(LEFT('Layout Mercado Libre'!E1028,FIND(" &gt; ",'Layout Mercado Libre'!E1028)-1),"")</f>
        <v>Salud y Equipamiento Médico</v>
      </c>
      <c r="D1028" s="12" t="n">
        <v>214.92</v>
      </c>
      <c r="E1028" s="13" t="n">
        <f aca="false">Parámetros!$B$5</f>
        <v>4</v>
      </c>
      <c r="F1028" s="13" t="n">
        <f aca="false">D1028+E1028</f>
        <v>218.92</v>
      </c>
      <c r="G1028" s="3" t="n">
        <f aca="false">IF(C1028="",Parámetros!$B$9,IFERROR(VLOOKUP(C1028,Parámetros!$A$20:$B$23,2,FALSE()),Parámetros!$B$9))</f>
        <v>0.14</v>
      </c>
      <c r="H1028" s="14" t="n">
        <v>0.17</v>
      </c>
      <c r="I1028" s="12" t="n">
        <v>75</v>
      </c>
      <c r="J1028" s="13" t="n">
        <f aca="false">ROUNDUP((F1028+Parámetros!$C$13)/(1-G1028),0)</f>
        <v>284</v>
      </c>
      <c r="K1028" s="13" t="n">
        <f aca="false">ROUNDUP((F1028+Parámetros!$C$14)/(1-G1028),0)</f>
        <v>290</v>
      </c>
      <c r="L1028" s="13" t="n">
        <f aca="false">ROUNDUP((F1028+Parámetros!$C$15)/(1-G1028),0)</f>
        <v>298</v>
      </c>
      <c r="M1028" s="13" t="n">
        <f aca="false">MAX(ROUNDUP((F1028+I1028)/(1-G1028),0),Parámetros!$B$7)</f>
        <v>342</v>
      </c>
      <c r="N1028" s="12" t="n">
        <v>427.03</v>
      </c>
      <c r="O1028" s="12" t="n">
        <v>330</v>
      </c>
      <c r="P1028" s="13" t="n">
        <f aca="false">Parámetros!$B$6</f>
        <v>1</v>
      </c>
      <c r="Q1028" s="13" t="n">
        <f aca="false">IF(AND(ISNUMBER(O1028),O1028-P1028&gt;=Parámetros!$B$7),M1028,IF(J1028&lt;Parámetros!$B$13,J1028,IF(K1028&lt;Parámetros!$B$14,K1028,IF(L1028&lt;Parámetros!$B$15,L1028,M1028))))</f>
        <v>342</v>
      </c>
      <c r="R1028" s="13" t="n">
        <f aca="false">IF(AND(ISNUMBER(O1028),O1028-P1028&gt;=Q1028),O1028-P1028,Q1028)</f>
        <v>342</v>
      </c>
      <c r="S1028" s="3" t="n">
        <f aca="false">IF(ISNUMBER(O1028),R1028/O1028-1,"")</f>
        <v>0.0363636363636364</v>
      </c>
      <c r="T1028" s="13" t="n">
        <f aca="false">VLOOKUP(R1028,Parámetros!$A$13:$C$16,3,TRUE())</f>
        <v>0</v>
      </c>
      <c r="U1028" s="13" t="n">
        <f aca="false">IF(R1028&gt;=Parámetros!$B$7,I1028,0)</f>
        <v>75</v>
      </c>
      <c r="V1028" s="13" t="n">
        <f aca="false">R1028*(1-G1028)-T1028-U1028</f>
        <v>219.12</v>
      </c>
      <c r="W1028" s="13" t="n">
        <f aca="false">V1028-F1028</f>
        <v>0.200000000000017</v>
      </c>
      <c r="X1028" s="2" t="s">
        <v>13521</v>
      </c>
      <c r="Y1028" s="2"/>
      <c r="Z1028" s="13"/>
      <c r="AA1028" s="2"/>
    </row>
    <row r="1029" customFormat="false" ht="15" hidden="false" customHeight="false" outlineLevel="0" collapsed="false">
      <c r="A1029" s="8" t="s">
        <v>12141</v>
      </c>
      <c r="B1029" s="10" t="str">
        <f aca="false">'Layout Mercado Libre'!C1029</f>
        <v>Flagenase 400 Pediátrico Suspensión 120 ml</v>
      </c>
      <c r="C1029" s="10" t="str">
        <f aca="false">IFERROR(LEFT('Layout Mercado Libre'!E1029,FIND(" &gt; ",'Layout Mercado Libre'!E1029)-1),"")</f>
        <v>Salud y Equipamiento Médico</v>
      </c>
      <c r="D1029" s="12" t="n">
        <v>166.32</v>
      </c>
      <c r="E1029" s="13" t="n">
        <f aca="false">Parámetros!$B$5</f>
        <v>4</v>
      </c>
      <c r="F1029" s="13" t="n">
        <f aca="false">D1029+E1029</f>
        <v>170.32</v>
      </c>
      <c r="G1029" s="3" t="n">
        <f aca="false">IF(C1029="",Parámetros!$B$9,IFERROR(VLOOKUP(C1029,Parámetros!$A$20:$B$23,2,FALSE()),Parámetros!$B$9))</f>
        <v>0.14</v>
      </c>
      <c r="H1029" s="14" t="n">
        <v>0.19</v>
      </c>
      <c r="I1029" s="12" t="n">
        <v>75</v>
      </c>
      <c r="J1029" s="13" t="n">
        <f aca="false">ROUNDUP((F1029+Parámetros!$C$13)/(1-G1029),0)</f>
        <v>228</v>
      </c>
      <c r="K1029" s="13" t="n">
        <f aca="false">ROUNDUP((F1029+Parámetros!$C$14)/(1-G1029),0)</f>
        <v>233</v>
      </c>
      <c r="L1029" s="13" t="n">
        <f aca="false">ROUNDUP((F1029+Parámetros!$C$15)/(1-G1029),0)</f>
        <v>242</v>
      </c>
      <c r="M1029" s="13" t="n">
        <f aca="false">MAX(ROUNDUP((F1029+I1029)/(1-G1029),0),Parámetros!$B$7)</f>
        <v>299</v>
      </c>
      <c r="N1029" s="12" t="n">
        <v>342.08</v>
      </c>
      <c r="O1029" s="12" t="n">
        <v>305</v>
      </c>
      <c r="P1029" s="13" t="n">
        <f aca="false">Parámetros!$B$6</f>
        <v>1</v>
      </c>
      <c r="Q1029" s="13" t="n">
        <f aca="false">IF(AND(ISNUMBER(O1029),O1029-P1029&gt;=Parámetros!$B$7),M1029,IF(J1029&lt;Parámetros!$B$13,J1029,IF(K1029&lt;Parámetros!$B$14,K1029,IF(L1029&lt;Parámetros!$B$15,L1029,M1029))))</f>
        <v>299</v>
      </c>
      <c r="R1029" s="13" t="n">
        <f aca="false">IF(AND(ISNUMBER(O1029),O1029-P1029&gt;=Q1029),O1029-P1029,Q1029)</f>
        <v>304</v>
      </c>
      <c r="S1029" s="3" t="n">
        <f aca="false">IF(ISNUMBER(O1029),R1029/O1029-1,"")</f>
        <v>-0.00327868852459012</v>
      </c>
      <c r="T1029" s="13" t="n">
        <f aca="false">VLOOKUP(R1029,Parámetros!$A$13:$C$16,3,TRUE())</f>
        <v>0</v>
      </c>
      <c r="U1029" s="13" t="n">
        <f aca="false">IF(R1029&gt;=Parámetros!$B$7,I1029,0)</f>
        <v>75</v>
      </c>
      <c r="V1029" s="13" t="n">
        <f aca="false">R1029*(1-G1029)-T1029-U1029</f>
        <v>186.44</v>
      </c>
      <c r="W1029" s="13" t="n">
        <f aca="false">V1029-F1029</f>
        <v>16.12</v>
      </c>
      <c r="X1029" s="2" t="s">
        <v>13511</v>
      </c>
      <c r="Y1029" s="2"/>
      <c r="Z1029" s="13"/>
      <c r="AA1029" s="2"/>
    </row>
    <row r="1030" customFormat="false" ht="15" hidden="false" customHeight="false" outlineLevel="0" collapsed="false">
      <c r="A1030" s="8" t="s">
        <v>12156</v>
      </c>
      <c r="B1030" s="10" t="str">
        <f aca="false">'Layout Mercado Libre'!C1030</f>
        <v>Enjuague Bucal Listerine Cuidado Total 500 ml</v>
      </c>
      <c r="C1030" s="10" t="str">
        <f aca="false">IFERROR(LEFT('Layout Mercado Libre'!E1030,FIND(" &gt; ",'Layout Mercado Libre'!E1030)-1),"")</f>
        <v>Belleza y Cuidado Personal</v>
      </c>
      <c r="D1030" s="12" t="n">
        <v>94.09</v>
      </c>
      <c r="E1030" s="13" t="n">
        <f aca="false">Parámetros!$B$5</f>
        <v>4</v>
      </c>
      <c r="F1030" s="13" t="n">
        <f aca="false">D1030+E1030</f>
        <v>98.09</v>
      </c>
      <c r="G1030" s="3" t="n">
        <f aca="false">IF(C1030="",Parámetros!$B$9,IFERROR(VLOOKUP(C1030,Parámetros!$A$20:$B$23,2,FALSE()),Parámetros!$B$9))</f>
        <v>0.14</v>
      </c>
      <c r="H1030" s="14" t="n">
        <v>0.65</v>
      </c>
      <c r="I1030" s="12" t="n">
        <v>90</v>
      </c>
      <c r="J1030" s="13" t="n">
        <f aca="false">ROUNDUP((F1030+Parámetros!$C$13)/(1-G1030),0)</f>
        <v>144</v>
      </c>
      <c r="K1030" s="13" t="n">
        <f aca="false">ROUNDUP((F1030+Parámetros!$C$14)/(1-G1030),0)</f>
        <v>149</v>
      </c>
      <c r="L1030" s="13" t="n">
        <f aca="false">ROUNDUP((F1030+Parámetros!$C$15)/(1-G1030),0)</f>
        <v>158</v>
      </c>
      <c r="M1030" s="13" t="n">
        <f aca="false">MAX(ROUNDUP((F1030+I1030)/(1-G1030),0),Parámetros!$B$7)</f>
        <v>299</v>
      </c>
      <c r="N1030" s="12" t="n">
        <v>268.29</v>
      </c>
      <c r="O1030" s="12" t="n">
        <v>103</v>
      </c>
      <c r="P1030" s="13" t="n">
        <f aca="false">Parámetros!$B$6</f>
        <v>1</v>
      </c>
      <c r="Q1030" s="13" t="n">
        <f aca="false">IF(AND(ISNUMBER(O1030),O1030-P1030&gt;=Parámetros!$B$7),M1030,IF(J1030&lt;Parámetros!$B$13,J1030,IF(K1030&lt;Parámetros!$B$14,K1030,IF(L1030&lt;Parámetros!$B$15,L1030,M1030))))</f>
        <v>158</v>
      </c>
      <c r="R1030" s="13" t="n">
        <f aca="false">IF(AND(ISNUMBER(O1030),O1030-P1030&gt;=Q1030),O1030-P1030,Q1030)</f>
        <v>158</v>
      </c>
      <c r="S1030" s="3" t="n">
        <f aca="false">IF(ISNUMBER(O1030),R1030/O1030-1,"")</f>
        <v>0.533980582524272</v>
      </c>
      <c r="T1030" s="13" t="n">
        <f aca="false">VLOOKUP(R1030,Parámetros!$A$13:$C$16,3,TRUE())</f>
        <v>37</v>
      </c>
      <c r="U1030" s="13" t="n">
        <f aca="false">IF(R1030&gt;=Parámetros!$B$7,I1030,0)</f>
        <v>0</v>
      </c>
      <c r="V1030" s="13" t="n">
        <f aca="false">R1030*(1-G1030)-T1030-U1030</f>
        <v>98.88</v>
      </c>
      <c r="W1030" s="13" t="n">
        <f aca="false">V1030-F1030</f>
        <v>0.789999999999992</v>
      </c>
      <c r="X1030" s="2" t="s">
        <v>13691</v>
      </c>
      <c r="Y1030" s="2"/>
      <c r="Z1030" s="13"/>
      <c r="AA1030" s="2"/>
    </row>
    <row r="1031" customFormat="false" ht="15" hidden="false" customHeight="false" outlineLevel="0" collapsed="false">
      <c r="A1031" s="8" t="s">
        <v>12164</v>
      </c>
      <c r="B1031" s="10" t="str">
        <f aca="false">'Layout Mercado Libre'!C1031</f>
        <v>Jabón Líquido Corporal Grisi Neutro Hipoalergénico 450 ml</v>
      </c>
      <c r="C1031" s="10" t="str">
        <f aca="false">IFERROR(LEFT('Layout Mercado Libre'!E1031,FIND(" &gt; ",'Layout Mercado Libre'!E1031)-1),"")</f>
        <v>Belleza y Cuidado Personal</v>
      </c>
      <c r="D1031" s="12" t="n">
        <v>46.33</v>
      </c>
      <c r="E1031" s="13" t="n">
        <f aca="false">Parámetros!$B$5</f>
        <v>4</v>
      </c>
      <c r="F1031" s="13" t="n">
        <f aca="false">D1031+E1031</f>
        <v>50.33</v>
      </c>
      <c r="G1031" s="3" t="n">
        <f aca="false">IF(C1031="",Parámetros!$B$9,IFERROR(VLOOKUP(C1031,Parámetros!$A$20:$B$23,2,FALSE()),Parámetros!$B$9))</f>
        <v>0.14</v>
      </c>
      <c r="H1031" s="14" t="n">
        <v>0.59</v>
      </c>
      <c r="I1031" s="12" t="n">
        <v>90</v>
      </c>
      <c r="J1031" s="13" t="n">
        <f aca="false">ROUNDUP((F1031+Parámetros!$C$13)/(1-G1031),0)</f>
        <v>88</v>
      </c>
      <c r="K1031" s="13" t="n">
        <f aca="false">ROUNDUP((F1031+Parámetros!$C$14)/(1-G1031),0)</f>
        <v>94</v>
      </c>
      <c r="L1031" s="13" t="n">
        <f aca="false">ROUNDUP((F1031+Parámetros!$C$15)/(1-G1031),0)</f>
        <v>102</v>
      </c>
      <c r="M1031" s="13" t="n">
        <f aca="false">MAX(ROUNDUP((F1031+I1031)/(1-G1031),0),Parámetros!$B$7)</f>
        <v>299</v>
      </c>
      <c r="N1031" s="12" t="n">
        <v>160.34</v>
      </c>
      <c r="O1031" s="12" t="n">
        <v>48.05</v>
      </c>
      <c r="P1031" s="13" t="n">
        <f aca="false">Parámetros!$B$6</f>
        <v>1</v>
      </c>
      <c r="Q1031" s="13" t="n">
        <f aca="false">IF(AND(ISNUMBER(O1031),O1031-P1031&gt;=Parámetros!$B$7),M1031,IF(J1031&lt;Parámetros!$B$13,J1031,IF(K1031&lt;Parámetros!$B$14,K1031,IF(L1031&lt;Parámetros!$B$15,L1031,M1031))))</f>
        <v>88</v>
      </c>
      <c r="R1031" s="13" t="n">
        <f aca="false">IF(AND(ISNUMBER(O1031),O1031-P1031&gt;=Q1031),O1031-P1031,Q1031)</f>
        <v>88</v>
      </c>
      <c r="S1031" s="3" t="n">
        <f aca="false">IF(ISNUMBER(O1031),R1031/O1031-1,"")</f>
        <v>0.831425598335068</v>
      </c>
      <c r="T1031" s="13" t="n">
        <f aca="false">VLOOKUP(R1031,Parámetros!$A$13:$C$16,3,TRUE())</f>
        <v>25</v>
      </c>
      <c r="U1031" s="13" t="n">
        <f aca="false">IF(R1031&gt;=Parámetros!$B$7,I1031,0)</f>
        <v>0</v>
      </c>
      <c r="V1031" s="13" t="n">
        <f aca="false">R1031*(1-G1031)-T1031-U1031</f>
        <v>50.68</v>
      </c>
      <c r="W1031" s="13" t="n">
        <f aca="false">V1031-F1031</f>
        <v>0.349999999999994</v>
      </c>
      <c r="X1031" s="2" t="s">
        <v>13775</v>
      </c>
      <c r="Y1031" s="2"/>
      <c r="Z1031" s="13"/>
      <c r="AA1031" s="2"/>
    </row>
    <row r="1032" customFormat="false" ht="15" hidden="false" customHeight="false" outlineLevel="0" collapsed="false">
      <c r="A1032" s="8" t="s">
        <v>12177</v>
      </c>
      <c r="B1032" s="10" t="str">
        <f aca="false">'Layout Mercado Libre'!C1032</f>
        <v>Espuma Modeladora Caprice Final Touch 200 g</v>
      </c>
      <c r="C1032" s="10" t="str">
        <f aca="false">IFERROR(LEFT('Layout Mercado Libre'!E1032,FIND(" &gt; ",'Layout Mercado Libre'!E1032)-1),"")</f>
        <v>Belleza y Cuidado Personal</v>
      </c>
      <c r="D1032" s="12" t="n">
        <v>46.93</v>
      </c>
      <c r="E1032" s="13" t="n">
        <f aca="false">Parámetros!$B$5</f>
        <v>4</v>
      </c>
      <c r="F1032" s="13" t="n">
        <f aca="false">D1032+E1032</f>
        <v>50.93</v>
      </c>
      <c r="G1032" s="3" t="n">
        <f aca="false">IF(C1032="",Parámetros!$B$9,IFERROR(VLOOKUP(C1032,Parámetros!$A$20:$B$23,2,FALSE()),Parámetros!$B$9))</f>
        <v>0.14</v>
      </c>
      <c r="H1032" s="14" t="n">
        <v>0.28</v>
      </c>
      <c r="I1032" s="12" t="n">
        <v>75</v>
      </c>
      <c r="J1032" s="13" t="n">
        <f aca="false">ROUNDUP((F1032+Parámetros!$C$13)/(1-G1032),0)</f>
        <v>89</v>
      </c>
      <c r="K1032" s="13" t="n">
        <f aca="false">ROUNDUP((F1032+Parámetros!$C$14)/(1-G1032),0)</f>
        <v>95</v>
      </c>
      <c r="L1032" s="13" t="n">
        <f aca="false">ROUNDUP((F1032+Parámetros!$C$15)/(1-G1032),0)</f>
        <v>103</v>
      </c>
      <c r="M1032" s="13" t="n">
        <f aca="false">MAX(ROUNDUP((F1032+I1032)/(1-G1032),0),Parámetros!$B$7)</f>
        <v>299</v>
      </c>
      <c r="N1032" s="12"/>
      <c r="O1032" s="12"/>
      <c r="P1032" s="13" t="n">
        <f aca="false">Parámetros!$B$6</f>
        <v>1</v>
      </c>
      <c r="Q1032" s="13" t="n">
        <f aca="false">IF(AND(ISNUMBER(O1032),O1032-P1032&gt;=Parámetros!$B$7),M1032,IF(J1032&lt;Parámetros!$B$13,J1032,IF(K1032&lt;Parámetros!$B$14,K1032,IF(L1032&lt;Parámetros!$B$15,L1032,M1032))))</f>
        <v>89</v>
      </c>
      <c r="R1032" s="13" t="n">
        <f aca="false">IF(AND(ISNUMBER(O1032),O1032-P1032&gt;=Q1032),O1032-P1032,Q1032)</f>
        <v>89</v>
      </c>
      <c r="S1032" s="3" t="str">
        <f aca="false">IF(ISNUMBER(O1032),R1032/O1032-1,"")</f>
        <v/>
      </c>
      <c r="T1032" s="13" t="n">
        <f aca="false">VLOOKUP(R1032,Parámetros!$A$13:$C$16,3,TRUE())</f>
        <v>25</v>
      </c>
      <c r="U1032" s="13" t="n">
        <f aca="false">IF(R1032&gt;=Parámetros!$B$7,I1032,0)</f>
        <v>0</v>
      </c>
      <c r="V1032" s="13" t="n">
        <f aca="false">R1032*(1-G1032)-T1032-U1032</f>
        <v>51.54</v>
      </c>
      <c r="W1032" s="13" t="n">
        <f aca="false">V1032-F1032</f>
        <v>0.609999999999992</v>
      </c>
      <c r="X1032" s="2" t="s">
        <v>13680</v>
      </c>
      <c r="Y1032" s="2"/>
      <c r="Z1032" s="13"/>
      <c r="AA1032" s="2"/>
    </row>
    <row r="1033" customFormat="false" ht="15" hidden="false" customHeight="false" outlineLevel="0" collapsed="false">
      <c r="A1033" s="8" t="s">
        <v>12187</v>
      </c>
      <c r="B1033" s="10" t="str">
        <f aca="false">'Layout Mercado Libre'!C1033</f>
        <v>Madecassol C Metronidazol 300 mg/15 mg/6 mg 12 Óvulos</v>
      </c>
      <c r="C1033" s="10" t="str">
        <f aca="false">IFERROR(LEFT('Layout Mercado Libre'!E1033,FIND(" &gt; ",'Layout Mercado Libre'!E1033)-1),"")</f>
        <v>Salud y Equipamiento Médico</v>
      </c>
      <c r="D1033" s="12" t="n">
        <v>525.4</v>
      </c>
      <c r="E1033" s="13" t="n">
        <f aca="false">Parámetros!$B$5</f>
        <v>4</v>
      </c>
      <c r="F1033" s="13" t="n">
        <f aca="false">D1033+E1033</f>
        <v>529.4</v>
      </c>
      <c r="G1033" s="3" t="n">
        <f aca="false">IF(C1033="",Parámetros!$B$9,IFERROR(VLOOKUP(C1033,Parámetros!$A$20:$B$23,2,FALSE()),Parámetros!$B$9))</f>
        <v>0.14</v>
      </c>
      <c r="H1033" s="14" t="n">
        <v>0.15</v>
      </c>
      <c r="I1033" s="12" t="n">
        <v>75</v>
      </c>
      <c r="J1033" s="13" t="n">
        <f aca="false">ROUNDUP((F1033+Parámetros!$C$13)/(1-G1033),0)</f>
        <v>645</v>
      </c>
      <c r="K1033" s="13" t="n">
        <f aca="false">ROUNDUP((F1033+Parámetros!$C$14)/(1-G1033),0)</f>
        <v>651</v>
      </c>
      <c r="L1033" s="13" t="n">
        <f aca="false">ROUNDUP((F1033+Parámetros!$C$15)/(1-G1033),0)</f>
        <v>659</v>
      </c>
      <c r="M1033" s="13" t="n">
        <f aca="false">MAX(ROUNDUP((F1033+I1033)/(1-G1033),0),Parámetros!$B$7)</f>
        <v>703</v>
      </c>
      <c r="N1033" s="12"/>
      <c r="O1033" s="12"/>
      <c r="P1033" s="13" t="n">
        <f aca="false">Parámetros!$B$6</f>
        <v>1</v>
      </c>
      <c r="Q1033" s="13" t="n">
        <f aca="false">IF(AND(ISNUMBER(O1033),O1033-P1033&gt;=Parámetros!$B$7),M1033,IF(J1033&lt;Parámetros!$B$13,J1033,IF(K1033&lt;Parámetros!$B$14,K1033,IF(L1033&lt;Parámetros!$B$15,L1033,M1033))))</f>
        <v>703</v>
      </c>
      <c r="R1033" s="13" t="n">
        <f aca="false">IF(AND(ISNUMBER(O1033),O1033-P1033&gt;=Q1033),O1033-P1033,Q1033)</f>
        <v>703</v>
      </c>
      <c r="S1033" s="3" t="str">
        <f aca="false">IF(ISNUMBER(O1033),R1033/O1033-1,"")</f>
        <v/>
      </c>
      <c r="T1033" s="13" t="n">
        <f aca="false">VLOOKUP(R1033,Parámetros!$A$13:$C$16,3,TRUE())</f>
        <v>0</v>
      </c>
      <c r="U1033" s="13" t="n">
        <f aca="false">IF(R1033&gt;=Parámetros!$B$7,I1033,0)</f>
        <v>75</v>
      </c>
      <c r="V1033" s="13" t="n">
        <f aca="false">R1033*(1-G1033)-T1033-U1033</f>
        <v>529.58</v>
      </c>
      <c r="W1033" s="13" t="n">
        <f aca="false">V1033-F1033</f>
        <v>0.180000000000064</v>
      </c>
      <c r="X1033" s="2" t="s">
        <v>13799</v>
      </c>
      <c r="Y1033" s="2"/>
      <c r="Z1033" s="13"/>
      <c r="AA1033" s="2"/>
    </row>
    <row r="1034" customFormat="false" ht="15" hidden="false" customHeight="false" outlineLevel="0" collapsed="false">
      <c r="A1034" s="8" t="s">
        <v>12197</v>
      </c>
      <c r="B1034" s="10" t="str">
        <f aca="false">'Layout Mercado Libre'!C1034</f>
        <v>Plaquenil Hidroxicloroquina 200 mg 20 Tabletas</v>
      </c>
      <c r="C1034" s="10" t="str">
        <f aca="false">IFERROR(LEFT('Layout Mercado Libre'!E1034,FIND(" &gt; ",'Layout Mercado Libre'!E1034)-1),"")</f>
        <v>Salud y Equipamiento Médico</v>
      </c>
      <c r="D1034" s="12" t="n">
        <v>695.69</v>
      </c>
      <c r="E1034" s="13" t="n">
        <f aca="false">Parámetros!$B$5</f>
        <v>4</v>
      </c>
      <c r="F1034" s="13" t="n">
        <f aca="false">D1034+E1034</f>
        <v>699.69</v>
      </c>
      <c r="G1034" s="3" t="n">
        <f aca="false">IF(C1034="",Parámetros!$B$9,IFERROR(VLOOKUP(C1034,Parámetros!$A$20:$B$23,2,FALSE()),Parámetros!$B$9))</f>
        <v>0.14</v>
      </c>
      <c r="H1034" s="14" t="n">
        <v>0.17</v>
      </c>
      <c r="I1034" s="12" t="n">
        <v>75</v>
      </c>
      <c r="J1034" s="13" t="n">
        <f aca="false">ROUNDUP((F1034+Parámetros!$C$13)/(1-G1034),0)</f>
        <v>843</v>
      </c>
      <c r="K1034" s="13" t="n">
        <f aca="false">ROUNDUP((F1034+Parámetros!$C$14)/(1-G1034),0)</f>
        <v>849</v>
      </c>
      <c r="L1034" s="13" t="n">
        <f aca="false">ROUNDUP((F1034+Parámetros!$C$15)/(1-G1034),0)</f>
        <v>857</v>
      </c>
      <c r="M1034" s="13" t="n">
        <f aca="false">MAX(ROUNDUP((F1034+I1034)/(1-G1034),0),Parámetros!$B$7)</f>
        <v>901</v>
      </c>
      <c r="N1034" s="12" t="n">
        <v>1276.23</v>
      </c>
      <c r="O1034" s="12" t="n">
        <v>901.27</v>
      </c>
      <c r="P1034" s="13" t="n">
        <f aca="false">Parámetros!$B$6</f>
        <v>1</v>
      </c>
      <c r="Q1034" s="13" t="n">
        <f aca="false">IF(AND(ISNUMBER(O1034),O1034-P1034&gt;=Parámetros!$B$7),M1034,IF(J1034&lt;Parámetros!$B$13,J1034,IF(K1034&lt;Parámetros!$B$14,K1034,IF(L1034&lt;Parámetros!$B$15,L1034,M1034))))</f>
        <v>901</v>
      </c>
      <c r="R1034" s="13" t="n">
        <f aca="false">IF(AND(ISNUMBER(O1034),O1034-P1034&gt;=Q1034),O1034-P1034,Q1034)</f>
        <v>901</v>
      </c>
      <c r="S1034" s="3" t="n">
        <f aca="false">IF(ISNUMBER(O1034),R1034/O1034-1,"")</f>
        <v>-0.000299577263195294</v>
      </c>
      <c r="T1034" s="13" t="n">
        <f aca="false">VLOOKUP(R1034,Parámetros!$A$13:$C$16,3,TRUE())</f>
        <v>0</v>
      </c>
      <c r="U1034" s="13" t="n">
        <f aca="false">IF(R1034&gt;=Parámetros!$B$7,I1034,0)</f>
        <v>75</v>
      </c>
      <c r="V1034" s="13" t="n">
        <f aca="false">R1034*(1-G1034)-T1034-U1034</f>
        <v>699.86</v>
      </c>
      <c r="W1034" s="13" t="n">
        <f aca="false">V1034-F1034</f>
        <v>0.169999999999959</v>
      </c>
      <c r="X1034" s="2" t="s">
        <v>13521</v>
      </c>
      <c r="Y1034" s="2"/>
      <c r="Z1034" s="13"/>
      <c r="AA1034" s="2"/>
    </row>
    <row r="1035" customFormat="false" ht="15" hidden="false" customHeight="false" outlineLevel="0" collapsed="false">
      <c r="A1035" s="8" t="s">
        <v>12207</v>
      </c>
      <c r="B1035" s="10" t="str">
        <f aca="false">'Layout Mercado Libre'!C1035</f>
        <v>Edarbi Azilsartán Medoxomilo 80 mg 28 Tabletas</v>
      </c>
      <c r="C1035" s="10" t="str">
        <f aca="false">IFERROR(LEFT('Layout Mercado Libre'!E1035,FIND(" &gt; ",'Layout Mercado Libre'!E1035)-1),"")</f>
        <v>Salud y Equipamiento Médico</v>
      </c>
      <c r="D1035" s="12" t="n">
        <v>965.42</v>
      </c>
      <c r="E1035" s="13" t="n">
        <f aca="false">Parámetros!$B$5</f>
        <v>4</v>
      </c>
      <c r="F1035" s="13" t="n">
        <f aca="false">D1035+E1035</f>
        <v>969.42</v>
      </c>
      <c r="G1035" s="3" t="n">
        <f aca="false">IF(C1035="",Parámetros!$B$9,IFERROR(VLOOKUP(C1035,Parámetros!$A$20:$B$23,2,FALSE()),Parámetros!$B$9))</f>
        <v>0.14</v>
      </c>
      <c r="H1035" s="14" t="n">
        <v>0.18</v>
      </c>
      <c r="I1035" s="12" t="n">
        <v>75</v>
      </c>
      <c r="J1035" s="13" t="n">
        <f aca="false">ROUNDUP((F1035+Parámetros!$C$13)/(1-G1035),0)</f>
        <v>1157</v>
      </c>
      <c r="K1035" s="13" t="n">
        <f aca="false">ROUNDUP((F1035+Parámetros!$C$14)/(1-G1035),0)</f>
        <v>1163</v>
      </c>
      <c r="L1035" s="13" t="n">
        <f aca="false">ROUNDUP((F1035+Parámetros!$C$15)/(1-G1035),0)</f>
        <v>1171</v>
      </c>
      <c r="M1035" s="13" t="n">
        <f aca="false">MAX(ROUNDUP((F1035+I1035)/(1-G1035),0),Parámetros!$B$7)</f>
        <v>1215</v>
      </c>
      <c r="N1035" s="12" t="n">
        <v>1811.43</v>
      </c>
      <c r="O1035" s="12" t="n">
        <v>1579</v>
      </c>
      <c r="P1035" s="13" t="n">
        <f aca="false">Parámetros!$B$6</f>
        <v>1</v>
      </c>
      <c r="Q1035" s="13" t="n">
        <f aca="false">IF(AND(ISNUMBER(O1035),O1035-P1035&gt;=Parámetros!$B$7),M1035,IF(J1035&lt;Parámetros!$B$13,J1035,IF(K1035&lt;Parámetros!$B$14,K1035,IF(L1035&lt;Parámetros!$B$15,L1035,M1035))))</f>
        <v>1215</v>
      </c>
      <c r="R1035" s="13" t="n">
        <f aca="false">IF(AND(ISNUMBER(O1035),O1035-P1035&gt;=Q1035),O1035-P1035,Q1035)</f>
        <v>1578</v>
      </c>
      <c r="S1035" s="3" t="n">
        <f aca="false">IF(ISNUMBER(O1035),R1035/O1035-1,"")</f>
        <v>-0.000633312222925953</v>
      </c>
      <c r="T1035" s="13" t="n">
        <f aca="false">VLOOKUP(R1035,Parámetros!$A$13:$C$16,3,TRUE())</f>
        <v>0</v>
      </c>
      <c r="U1035" s="13" t="n">
        <f aca="false">IF(R1035&gt;=Parámetros!$B$7,I1035,0)</f>
        <v>75</v>
      </c>
      <c r="V1035" s="13" t="n">
        <f aca="false">R1035*(1-G1035)-T1035-U1035</f>
        <v>1282.08</v>
      </c>
      <c r="W1035" s="13" t="n">
        <f aca="false">V1035-F1035</f>
        <v>312.66</v>
      </c>
      <c r="X1035" s="2" t="s">
        <v>13499</v>
      </c>
      <c r="Y1035" s="2"/>
      <c r="Z1035" s="13"/>
      <c r="AA1035" s="2"/>
    </row>
    <row r="1036" customFormat="false" ht="15" hidden="false" customHeight="false" outlineLevel="0" collapsed="false">
      <c r="A1036" s="8" t="s">
        <v>12219</v>
      </c>
      <c r="B1036" s="10" t="str">
        <f aca="false">'Layout Mercado Libre'!C1036</f>
        <v>Cepillo Dental Oral-B Indicator 40 Suave 2 Piezas</v>
      </c>
      <c r="C1036" s="10" t="str">
        <f aca="false">IFERROR(LEFT('Layout Mercado Libre'!E1036,FIND(" &gt; ",'Layout Mercado Libre'!E1036)-1),"")</f>
        <v>Belleza y Cuidado Personal</v>
      </c>
      <c r="D1036" s="12" t="n">
        <v>29.68</v>
      </c>
      <c r="E1036" s="13" t="n">
        <f aca="false">Parámetros!$B$5</f>
        <v>4</v>
      </c>
      <c r="F1036" s="13" t="n">
        <f aca="false">D1036+E1036</f>
        <v>33.68</v>
      </c>
      <c r="G1036" s="3" t="n">
        <f aca="false">IF(C1036="",Parámetros!$B$9,IFERROR(VLOOKUP(C1036,Parámetros!$A$20:$B$23,2,FALSE()),Parámetros!$B$9))</f>
        <v>0.14</v>
      </c>
      <c r="H1036" s="14" t="n">
        <v>0.16</v>
      </c>
      <c r="I1036" s="12" t="n">
        <v>75</v>
      </c>
      <c r="J1036" s="13" t="n">
        <f aca="false">ROUNDUP((F1036+Parámetros!$C$13)/(1-G1036),0)</f>
        <v>69</v>
      </c>
      <c r="K1036" s="13" t="n">
        <f aca="false">ROUNDUP((F1036+Parámetros!$C$14)/(1-G1036),0)</f>
        <v>75</v>
      </c>
      <c r="L1036" s="13" t="n">
        <f aca="false">ROUNDUP((F1036+Parámetros!$C$15)/(1-G1036),0)</f>
        <v>83</v>
      </c>
      <c r="M1036" s="13" t="n">
        <f aca="false">MAX(ROUNDUP((F1036+I1036)/(1-G1036),0),Parámetros!$B$7)</f>
        <v>299</v>
      </c>
      <c r="N1036" s="12" t="n">
        <v>181.4</v>
      </c>
      <c r="O1036" s="12" t="n">
        <v>90</v>
      </c>
      <c r="P1036" s="13" t="n">
        <f aca="false">Parámetros!$B$6</f>
        <v>1</v>
      </c>
      <c r="Q1036" s="13" t="n">
        <f aca="false">IF(AND(ISNUMBER(O1036),O1036-P1036&gt;=Parámetros!$B$7),M1036,IF(J1036&lt;Parámetros!$B$13,J1036,IF(K1036&lt;Parámetros!$B$14,K1036,IF(L1036&lt;Parámetros!$B$15,L1036,M1036))))</f>
        <v>69</v>
      </c>
      <c r="R1036" s="13" t="n">
        <f aca="false">IF(AND(ISNUMBER(O1036),O1036-P1036&gt;=Q1036),O1036-P1036,Q1036)</f>
        <v>89</v>
      </c>
      <c r="S1036" s="3" t="n">
        <f aca="false">IF(ISNUMBER(O1036),R1036/O1036-1,"")</f>
        <v>-0.0111111111111111</v>
      </c>
      <c r="T1036" s="13" t="n">
        <f aca="false">VLOOKUP(R1036,Parámetros!$A$13:$C$16,3,TRUE())</f>
        <v>25</v>
      </c>
      <c r="U1036" s="13" t="n">
        <f aca="false">IF(R1036&gt;=Parámetros!$B$7,I1036,0)</f>
        <v>0</v>
      </c>
      <c r="V1036" s="13" t="n">
        <f aca="false">R1036*(1-G1036)-T1036-U1036</f>
        <v>51.54</v>
      </c>
      <c r="W1036" s="13" t="n">
        <f aca="false">V1036-F1036</f>
        <v>17.86</v>
      </c>
      <c r="X1036" s="2" t="s">
        <v>13772</v>
      </c>
      <c r="Y1036" s="2"/>
      <c r="Z1036" s="13"/>
      <c r="AA1036" s="2"/>
    </row>
    <row r="1037" customFormat="false" ht="15" hidden="false" customHeight="false" outlineLevel="0" collapsed="false">
      <c r="A1037" s="8" t="s">
        <v>12228</v>
      </c>
      <c r="B1037" s="10" t="str">
        <f aca="false">'Layout Mercado Libre'!C1037</f>
        <v>Xarelto Rivaroxabán 10 mg 30 Comprimidos</v>
      </c>
      <c r="C1037" s="10" t="str">
        <f aca="false">IFERROR(LEFT('Layout Mercado Libre'!E1037,FIND(" &gt; ",'Layout Mercado Libre'!E1037)-1),"")</f>
        <v>Salud y Equipamiento Médico</v>
      </c>
      <c r="D1037" s="12" t="n">
        <v>820</v>
      </c>
      <c r="E1037" s="13" t="n">
        <f aca="false">Parámetros!$B$5</f>
        <v>4</v>
      </c>
      <c r="F1037" s="13" t="n">
        <f aca="false">D1037+E1037</f>
        <v>824</v>
      </c>
      <c r="G1037" s="3" t="n">
        <f aca="false">IF(C1037="",Parámetros!$B$9,IFERROR(VLOOKUP(C1037,Parámetros!$A$20:$B$23,2,FALSE()),Parámetros!$B$9))</f>
        <v>0.14</v>
      </c>
      <c r="H1037" s="14" t="n">
        <v>0.19</v>
      </c>
      <c r="I1037" s="12" t="n">
        <v>75</v>
      </c>
      <c r="J1037" s="13" t="n">
        <f aca="false">ROUNDUP((F1037+Parámetros!$C$13)/(1-G1037),0)</f>
        <v>988</v>
      </c>
      <c r="K1037" s="13" t="n">
        <f aca="false">ROUNDUP((F1037+Parámetros!$C$14)/(1-G1037),0)</f>
        <v>994</v>
      </c>
      <c r="L1037" s="13" t="n">
        <f aca="false">ROUNDUP((F1037+Parámetros!$C$15)/(1-G1037),0)</f>
        <v>1002</v>
      </c>
      <c r="M1037" s="13" t="n">
        <f aca="false">MAX(ROUNDUP((F1037+I1037)/(1-G1037),0),Parámetros!$B$7)</f>
        <v>1046</v>
      </c>
      <c r="N1037" s="12" t="n">
        <v>3190.6</v>
      </c>
      <c r="O1037" s="12" t="n">
        <v>2200</v>
      </c>
      <c r="P1037" s="13" t="n">
        <f aca="false">Parámetros!$B$6</f>
        <v>1</v>
      </c>
      <c r="Q1037" s="13" t="n">
        <f aca="false">IF(AND(ISNUMBER(O1037),O1037-P1037&gt;=Parámetros!$B$7),M1037,IF(J1037&lt;Parámetros!$B$13,J1037,IF(K1037&lt;Parámetros!$B$14,K1037,IF(L1037&lt;Parámetros!$B$15,L1037,M1037))))</f>
        <v>1046</v>
      </c>
      <c r="R1037" s="13" t="n">
        <f aca="false">IF(AND(ISNUMBER(O1037),O1037-P1037&gt;=Q1037),O1037-P1037,Q1037)</f>
        <v>2199</v>
      </c>
      <c r="S1037" s="3" t="n">
        <f aca="false">IF(ISNUMBER(O1037),R1037/O1037-1,"")</f>
        <v>-0.000454545454545485</v>
      </c>
      <c r="T1037" s="13" t="n">
        <f aca="false">VLOOKUP(R1037,Parámetros!$A$13:$C$16,3,TRUE())</f>
        <v>0</v>
      </c>
      <c r="U1037" s="13" t="n">
        <f aca="false">IF(R1037&gt;=Parámetros!$B$7,I1037,0)</f>
        <v>75</v>
      </c>
      <c r="V1037" s="13" t="n">
        <f aca="false">R1037*(1-G1037)-T1037-U1037</f>
        <v>1816.14</v>
      </c>
      <c r="W1037" s="13" t="n">
        <f aca="false">V1037-F1037</f>
        <v>992.14</v>
      </c>
      <c r="X1037" s="2" t="s">
        <v>13627</v>
      </c>
      <c r="Y1037" s="2"/>
      <c r="Z1037" s="13"/>
      <c r="AA1037" s="2"/>
    </row>
    <row r="1038" customFormat="false" ht="15" hidden="false" customHeight="false" outlineLevel="0" collapsed="false">
      <c r="A1038" s="8" t="s">
        <v>12235</v>
      </c>
      <c r="B1038" s="10" t="str">
        <f aca="false">'Layout Mercado Libre'!C1038</f>
        <v>Clobesol Crema Clobetasol 0.05% 30 g</v>
      </c>
      <c r="C1038" s="10" t="str">
        <f aca="false">IFERROR(LEFT('Layout Mercado Libre'!E1038,FIND(" &gt; ",'Layout Mercado Libre'!E1038)-1),"")</f>
        <v>Salud y Equipamiento Médico</v>
      </c>
      <c r="D1038" s="12" t="n">
        <v>337.08</v>
      </c>
      <c r="E1038" s="13" t="n">
        <f aca="false">Parámetros!$B$5</f>
        <v>4</v>
      </c>
      <c r="F1038" s="13" t="n">
        <f aca="false">D1038+E1038</f>
        <v>341.08</v>
      </c>
      <c r="G1038" s="3" t="n">
        <f aca="false">IF(C1038="",Parámetros!$B$9,IFERROR(VLOOKUP(C1038,Parámetros!$A$20:$B$23,2,FALSE()),Parámetros!$B$9))</f>
        <v>0.14</v>
      </c>
      <c r="H1038" s="14" t="n">
        <v>0.08</v>
      </c>
      <c r="I1038" s="12" t="n">
        <v>75</v>
      </c>
      <c r="J1038" s="13" t="n">
        <f aca="false">ROUNDUP((F1038+Parámetros!$C$13)/(1-G1038),0)</f>
        <v>426</v>
      </c>
      <c r="K1038" s="13" t="n">
        <f aca="false">ROUNDUP((F1038+Parámetros!$C$14)/(1-G1038),0)</f>
        <v>432</v>
      </c>
      <c r="L1038" s="13" t="n">
        <f aca="false">ROUNDUP((F1038+Parámetros!$C$15)/(1-G1038),0)</f>
        <v>440</v>
      </c>
      <c r="M1038" s="13" t="n">
        <f aca="false">MAX(ROUNDUP((F1038+I1038)/(1-G1038),0),Parámetros!$B$7)</f>
        <v>484</v>
      </c>
      <c r="N1038" s="12" t="n">
        <v>746.83</v>
      </c>
      <c r="O1038" s="12" t="n">
        <v>695</v>
      </c>
      <c r="P1038" s="13" t="n">
        <f aca="false">Parámetros!$B$6</f>
        <v>1</v>
      </c>
      <c r="Q1038" s="13" t="n">
        <f aca="false">IF(AND(ISNUMBER(O1038),O1038-P1038&gt;=Parámetros!$B$7),M1038,IF(J1038&lt;Parámetros!$B$13,J1038,IF(K1038&lt;Parámetros!$B$14,K1038,IF(L1038&lt;Parámetros!$B$15,L1038,M1038))))</f>
        <v>484</v>
      </c>
      <c r="R1038" s="13" t="n">
        <f aca="false">IF(AND(ISNUMBER(O1038),O1038-P1038&gt;=Q1038),O1038-P1038,Q1038)</f>
        <v>694</v>
      </c>
      <c r="S1038" s="3" t="n">
        <f aca="false">IF(ISNUMBER(O1038),R1038/O1038-1,"")</f>
        <v>-0.00143884892086332</v>
      </c>
      <c r="T1038" s="13" t="n">
        <f aca="false">VLOOKUP(R1038,Parámetros!$A$13:$C$16,3,TRUE())</f>
        <v>0</v>
      </c>
      <c r="U1038" s="13" t="n">
        <f aca="false">IF(R1038&gt;=Parámetros!$B$7,I1038,0)</f>
        <v>75</v>
      </c>
      <c r="V1038" s="13" t="n">
        <f aca="false">R1038*(1-G1038)-T1038-U1038</f>
        <v>521.84</v>
      </c>
      <c r="W1038" s="13" t="n">
        <f aca="false">V1038-F1038</f>
        <v>180.76</v>
      </c>
      <c r="X1038" s="2" t="s">
        <v>13582</v>
      </c>
      <c r="Y1038" s="2"/>
      <c r="Z1038" s="13"/>
      <c r="AA1038" s="2"/>
    </row>
    <row r="1039" customFormat="false" ht="15" hidden="false" customHeight="false" outlineLevel="0" collapsed="false">
      <c r="A1039" s="8" t="s">
        <v>12247</v>
      </c>
      <c r="B1039" s="10" t="str">
        <f aca="false">'Layout Mercado Libre'!C1039</f>
        <v>Degregan Clopidogrel 75 mg 28 Tabletas</v>
      </c>
      <c r="C1039" s="10" t="str">
        <f aca="false">IFERROR(LEFT('Layout Mercado Libre'!E1039,FIND(" &gt; ",'Layout Mercado Libre'!E1039)-1),"")</f>
        <v>Salud y Equipamiento Médico</v>
      </c>
      <c r="D1039" s="12" t="n">
        <v>692.82</v>
      </c>
      <c r="E1039" s="13" t="n">
        <f aca="false">Parámetros!$B$5</f>
        <v>4</v>
      </c>
      <c r="F1039" s="13" t="n">
        <f aca="false">D1039+E1039</f>
        <v>696.82</v>
      </c>
      <c r="G1039" s="3" t="n">
        <f aca="false">IF(C1039="",Parámetros!$B$9,IFERROR(VLOOKUP(C1039,Parámetros!$A$20:$B$23,2,FALSE()),Parámetros!$B$9))</f>
        <v>0.14</v>
      </c>
      <c r="H1039" s="14" t="n">
        <v>0.18</v>
      </c>
      <c r="I1039" s="12" t="n">
        <v>75</v>
      </c>
      <c r="J1039" s="13" t="n">
        <f aca="false">ROUNDUP((F1039+Parámetros!$C$13)/(1-G1039),0)</f>
        <v>840</v>
      </c>
      <c r="K1039" s="13" t="n">
        <f aca="false">ROUNDUP((F1039+Parámetros!$C$14)/(1-G1039),0)</f>
        <v>846</v>
      </c>
      <c r="L1039" s="13" t="n">
        <f aca="false">ROUNDUP((F1039+Parámetros!$C$15)/(1-G1039),0)</f>
        <v>854</v>
      </c>
      <c r="M1039" s="13" t="n">
        <f aca="false">MAX(ROUNDUP((F1039+I1039)/(1-G1039),0),Parámetros!$B$7)</f>
        <v>898</v>
      </c>
      <c r="N1039" s="12" t="n">
        <v>1327.21</v>
      </c>
      <c r="O1039" s="12" t="n">
        <v>1108</v>
      </c>
      <c r="P1039" s="13" t="n">
        <f aca="false">Parámetros!$B$6</f>
        <v>1</v>
      </c>
      <c r="Q1039" s="13" t="n">
        <f aca="false">IF(AND(ISNUMBER(O1039),O1039-P1039&gt;=Parámetros!$B$7),M1039,IF(J1039&lt;Parámetros!$B$13,J1039,IF(K1039&lt;Parámetros!$B$14,K1039,IF(L1039&lt;Parámetros!$B$15,L1039,M1039))))</f>
        <v>898</v>
      </c>
      <c r="R1039" s="13" t="n">
        <f aca="false">IF(AND(ISNUMBER(O1039),O1039-P1039&gt;=Q1039),O1039-P1039,Q1039)</f>
        <v>1107</v>
      </c>
      <c r="S1039" s="3" t="n">
        <f aca="false">IF(ISNUMBER(O1039),R1039/O1039-1,"")</f>
        <v>-0.000902527075812287</v>
      </c>
      <c r="T1039" s="13" t="n">
        <f aca="false">VLOOKUP(R1039,Parámetros!$A$13:$C$16,3,TRUE())</f>
        <v>0</v>
      </c>
      <c r="U1039" s="13" t="n">
        <f aca="false">IF(R1039&gt;=Parámetros!$B$7,I1039,0)</f>
        <v>75</v>
      </c>
      <c r="V1039" s="13" t="n">
        <f aca="false">R1039*(1-G1039)-T1039-U1039</f>
        <v>877.02</v>
      </c>
      <c r="W1039" s="13" t="n">
        <f aca="false">V1039-F1039</f>
        <v>180.2</v>
      </c>
      <c r="X1039" s="2" t="s">
        <v>13499</v>
      </c>
      <c r="Y1039" s="2"/>
      <c r="Z1039" s="13"/>
      <c r="AA1039" s="2"/>
    </row>
    <row r="1040" customFormat="false" ht="15" hidden="false" customHeight="false" outlineLevel="0" collapsed="false">
      <c r="A1040" s="8" t="s">
        <v>12259</v>
      </c>
      <c r="B1040" s="10" t="str">
        <f aca="false">'Layout Mercado Libre'!C1040</f>
        <v>Pañales Kleenbebé Movilastic Extra Jumbo Etapa 6 40 Piezas</v>
      </c>
      <c r="C1040" s="10" t="str">
        <f aca="false">IFERROR(LEFT('Layout Mercado Libre'!E1040,FIND(" &gt; ",'Layout Mercado Libre'!E1040)-1),"")</f>
        <v>Bebés</v>
      </c>
      <c r="D1040" s="12" t="n">
        <v>227.06</v>
      </c>
      <c r="E1040" s="13" t="n">
        <f aca="false">Parámetros!$B$5</f>
        <v>4</v>
      </c>
      <c r="F1040" s="13" t="n">
        <f aca="false">D1040+E1040</f>
        <v>231.06</v>
      </c>
      <c r="G1040" s="3" t="n">
        <f aca="false">IF(C1040="",Parámetros!$B$9,IFERROR(VLOOKUP(C1040,Parámetros!$A$20:$B$23,2,FALSE()),Parámetros!$B$9))</f>
        <v>0.15</v>
      </c>
      <c r="H1040" s="14" t="n">
        <v>3.2</v>
      </c>
      <c r="I1040" s="12" t="n">
        <v>125</v>
      </c>
      <c r="J1040" s="13" t="n">
        <f aca="false">ROUNDUP((F1040+Parámetros!$C$13)/(1-G1040),0)</f>
        <v>302</v>
      </c>
      <c r="K1040" s="13" t="n">
        <f aca="false">ROUNDUP((F1040+Parámetros!$C$14)/(1-G1040),0)</f>
        <v>308</v>
      </c>
      <c r="L1040" s="13" t="n">
        <f aca="false">ROUNDUP((F1040+Parámetros!$C$15)/(1-G1040),0)</f>
        <v>316</v>
      </c>
      <c r="M1040" s="13" t="n">
        <f aca="false">MAX(ROUNDUP((F1040+I1040)/(1-G1040),0),Parámetros!$B$7)</f>
        <v>419</v>
      </c>
      <c r="N1040" s="12"/>
      <c r="O1040" s="12"/>
      <c r="P1040" s="13" t="n">
        <f aca="false">Parámetros!$B$6</f>
        <v>1</v>
      </c>
      <c r="Q1040" s="13" t="n">
        <f aca="false">IF(AND(ISNUMBER(O1040),O1040-P1040&gt;=Parámetros!$B$7),M1040,IF(J1040&lt;Parámetros!$B$13,J1040,IF(K1040&lt;Parámetros!$B$14,K1040,IF(L1040&lt;Parámetros!$B$15,L1040,M1040))))</f>
        <v>419</v>
      </c>
      <c r="R1040" s="13" t="n">
        <f aca="false">IF(AND(ISNUMBER(O1040),O1040-P1040&gt;=Q1040),O1040-P1040,Q1040)</f>
        <v>419</v>
      </c>
      <c r="S1040" s="3" t="str">
        <f aca="false">IF(ISNUMBER(O1040),R1040/O1040-1,"")</f>
        <v/>
      </c>
      <c r="T1040" s="13" t="n">
        <f aca="false">VLOOKUP(R1040,Parámetros!$A$13:$C$16,3,TRUE())</f>
        <v>0</v>
      </c>
      <c r="U1040" s="13" t="n">
        <f aca="false">IF(R1040&gt;=Parámetros!$B$7,I1040,0)</f>
        <v>125</v>
      </c>
      <c r="V1040" s="13" t="n">
        <f aca="false">R1040*(1-G1040)-T1040-U1040</f>
        <v>231.15</v>
      </c>
      <c r="W1040" s="13" t="n">
        <f aca="false">V1040-F1040</f>
        <v>0.089999999999975</v>
      </c>
      <c r="X1040" s="2" t="s">
        <v>13510</v>
      </c>
      <c r="Y1040" s="2"/>
      <c r="Z1040" s="13"/>
      <c r="AA1040" s="2"/>
    </row>
    <row r="1041" customFormat="false" ht="15" hidden="false" customHeight="false" outlineLevel="0" collapsed="false">
      <c r="A1041" s="8" t="s">
        <v>12268</v>
      </c>
      <c r="B1041" s="10" t="str">
        <f aca="false">'Layout Mercado Libre'!C1041</f>
        <v>Divelgel Pinaverio 100 mg Dimeticona 300 mg 16 Cápsulas</v>
      </c>
      <c r="C1041" s="10" t="str">
        <f aca="false">IFERROR(LEFT('Layout Mercado Libre'!E1041,FIND(" &gt; ",'Layout Mercado Libre'!E1041)-1),"")</f>
        <v>Salud y Equipamiento Médico</v>
      </c>
      <c r="D1041" s="12" t="n">
        <v>92.86</v>
      </c>
      <c r="E1041" s="13" t="n">
        <f aca="false">Parámetros!$B$5</f>
        <v>4</v>
      </c>
      <c r="F1041" s="13" t="n">
        <f aca="false">D1041+E1041</f>
        <v>96.86</v>
      </c>
      <c r="G1041" s="3" t="n">
        <f aca="false">IF(C1041="",Parámetros!$B$9,IFERROR(VLOOKUP(C1041,Parámetros!$A$20:$B$23,2,FALSE()),Parámetros!$B$9))</f>
        <v>0.14</v>
      </c>
      <c r="H1041" s="14" t="n">
        <v>0.16</v>
      </c>
      <c r="I1041" s="12" t="n">
        <v>75</v>
      </c>
      <c r="J1041" s="13" t="n">
        <f aca="false">ROUNDUP((F1041+Parámetros!$C$13)/(1-G1041),0)</f>
        <v>142</v>
      </c>
      <c r="K1041" s="13" t="n">
        <f aca="false">ROUNDUP((F1041+Parámetros!$C$14)/(1-G1041),0)</f>
        <v>148</v>
      </c>
      <c r="L1041" s="13" t="n">
        <f aca="false">ROUNDUP((F1041+Parámetros!$C$15)/(1-G1041),0)</f>
        <v>156</v>
      </c>
      <c r="M1041" s="13" t="n">
        <f aca="false">MAX(ROUNDUP((F1041+I1041)/(1-G1041),0),Parámetros!$B$7)</f>
        <v>299</v>
      </c>
      <c r="N1041" s="12" t="n">
        <v>216.77</v>
      </c>
      <c r="O1041" s="12" t="n">
        <v>179</v>
      </c>
      <c r="P1041" s="13" t="n">
        <f aca="false">Parámetros!$B$6</f>
        <v>1</v>
      </c>
      <c r="Q1041" s="13" t="n">
        <f aca="false">IF(AND(ISNUMBER(O1041),O1041-P1041&gt;=Parámetros!$B$7),M1041,IF(J1041&lt;Parámetros!$B$13,J1041,IF(K1041&lt;Parámetros!$B$14,K1041,IF(L1041&lt;Parámetros!$B$15,L1041,M1041))))</f>
        <v>148</v>
      </c>
      <c r="R1041" s="13" t="n">
        <f aca="false">IF(AND(ISNUMBER(O1041),O1041-P1041&gt;=Q1041),O1041-P1041,Q1041)</f>
        <v>178</v>
      </c>
      <c r="S1041" s="3" t="n">
        <f aca="false">IF(ISNUMBER(O1041),R1041/O1041-1,"")</f>
        <v>-0.005586592178771</v>
      </c>
      <c r="T1041" s="13" t="n">
        <f aca="false">VLOOKUP(R1041,Parámetros!$A$13:$C$16,3,TRUE())</f>
        <v>37</v>
      </c>
      <c r="U1041" s="13" t="n">
        <f aca="false">IF(R1041&gt;=Parámetros!$B$7,I1041,0)</f>
        <v>0</v>
      </c>
      <c r="V1041" s="13" t="n">
        <f aca="false">R1041*(1-G1041)-T1041-U1041</f>
        <v>116.08</v>
      </c>
      <c r="W1041" s="13" t="n">
        <f aca="false">V1041-F1041</f>
        <v>19.22</v>
      </c>
      <c r="X1041" s="2" t="s">
        <v>13522</v>
      </c>
      <c r="Y1041" s="2"/>
      <c r="Z1041" s="13"/>
      <c r="AA1041" s="2"/>
    </row>
    <row r="1042" customFormat="false" ht="15" hidden="false" customHeight="false" outlineLevel="0" collapsed="false">
      <c r="A1042" s="8" t="s">
        <v>12282</v>
      </c>
      <c r="B1042" s="10" t="str">
        <f aca="false">'Layout Mercado Libre'!C1042</f>
        <v>Ulsen Omeprazol 20 mg 28 Cápsulas Duo Pack</v>
      </c>
      <c r="C1042" s="10" t="str">
        <f aca="false">IFERROR(LEFT('Layout Mercado Libre'!E1042,FIND(" &gt; ",'Layout Mercado Libre'!E1042)-1),"")</f>
        <v>Salud y Equipamiento Médico</v>
      </c>
      <c r="D1042" s="12" t="n">
        <v>362.95</v>
      </c>
      <c r="E1042" s="13" t="n">
        <f aca="false">Parámetros!$B$5</f>
        <v>4</v>
      </c>
      <c r="F1042" s="13" t="n">
        <f aca="false">D1042+E1042</f>
        <v>366.95</v>
      </c>
      <c r="G1042" s="3" t="n">
        <f aca="false">IF(C1042="",Parámetros!$B$9,IFERROR(VLOOKUP(C1042,Parámetros!$A$20:$B$23,2,FALSE()),Parámetros!$B$9))</f>
        <v>0.14</v>
      </c>
      <c r="H1042" s="14" t="n">
        <v>0.18</v>
      </c>
      <c r="I1042" s="12" t="n">
        <v>75</v>
      </c>
      <c r="J1042" s="13" t="n">
        <f aca="false">ROUNDUP((F1042+Parámetros!$C$13)/(1-G1042),0)</f>
        <v>456</v>
      </c>
      <c r="K1042" s="13" t="n">
        <f aca="false">ROUNDUP((F1042+Parámetros!$C$14)/(1-G1042),0)</f>
        <v>462</v>
      </c>
      <c r="L1042" s="13" t="n">
        <f aca="false">ROUNDUP((F1042+Parámetros!$C$15)/(1-G1042),0)</f>
        <v>470</v>
      </c>
      <c r="M1042" s="13" t="n">
        <f aca="false">MAX(ROUNDUP((F1042+I1042)/(1-G1042),0),Parámetros!$B$7)</f>
        <v>514</v>
      </c>
      <c r="N1042" s="12" t="n">
        <v>718.77</v>
      </c>
      <c r="O1042" s="12" t="n">
        <v>621.12</v>
      </c>
      <c r="P1042" s="13" t="n">
        <f aca="false">Parámetros!$B$6</f>
        <v>1</v>
      </c>
      <c r="Q1042" s="13" t="n">
        <f aca="false">IF(AND(ISNUMBER(O1042),O1042-P1042&gt;=Parámetros!$B$7),M1042,IF(J1042&lt;Parámetros!$B$13,J1042,IF(K1042&lt;Parámetros!$B$14,K1042,IF(L1042&lt;Parámetros!$B$15,L1042,M1042))))</f>
        <v>514</v>
      </c>
      <c r="R1042" s="13" t="n">
        <f aca="false">IF(AND(ISNUMBER(O1042),O1042-P1042&gt;=Q1042),O1042-P1042,Q1042)</f>
        <v>620.12</v>
      </c>
      <c r="S1042" s="3" t="n">
        <f aca="false">IF(ISNUMBER(O1042),R1042/O1042-1,"")</f>
        <v>-0.00160999484801649</v>
      </c>
      <c r="T1042" s="13" t="n">
        <f aca="false">VLOOKUP(R1042,Parámetros!$A$13:$C$16,3,TRUE())</f>
        <v>0</v>
      </c>
      <c r="U1042" s="13" t="n">
        <f aca="false">IF(R1042&gt;=Parámetros!$B$7,I1042,0)</f>
        <v>75</v>
      </c>
      <c r="V1042" s="13" t="n">
        <f aca="false">R1042*(1-G1042)-T1042-U1042</f>
        <v>458.3032</v>
      </c>
      <c r="W1042" s="13" t="n">
        <f aca="false">V1042-F1042</f>
        <v>91.3532</v>
      </c>
      <c r="X1042" s="2" t="s">
        <v>13636</v>
      </c>
      <c r="Y1042" s="2"/>
      <c r="Z1042" s="13"/>
      <c r="AA1042" s="2"/>
    </row>
    <row r="1043" customFormat="false" ht="15" hidden="false" customHeight="false" outlineLevel="0" collapsed="false">
      <c r="A1043" s="8" t="s">
        <v>12294</v>
      </c>
      <c r="B1043" s="10" t="str">
        <f aca="false">'Layout Mercado Libre'!C1043</f>
        <v>Jabón en Barra Grisi Neutro 3 Piezas de 150 g</v>
      </c>
      <c r="C1043" s="10" t="str">
        <f aca="false">IFERROR(LEFT('Layout Mercado Libre'!E1043,FIND(" &gt; ",'Layout Mercado Libre'!E1043)-1),"")</f>
        <v>Belleza y Cuidado Personal</v>
      </c>
      <c r="D1043" s="12" t="n">
        <v>33.59</v>
      </c>
      <c r="E1043" s="13" t="n">
        <f aca="false">Parámetros!$B$5</f>
        <v>4</v>
      </c>
      <c r="F1043" s="13" t="n">
        <f aca="false">D1043+E1043</f>
        <v>37.59</v>
      </c>
      <c r="G1043" s="3" t="n">
        <f aca="false">IF(C1043="",Parámetros!$B$9,IFERROR(VLOOKUP(C1043,Parámetros!$A$20:$B$23,2,FALSE()),Parámetros!$B$9))</f>
        <v>0.14</v>
      </c>
      <c r="H1043" s="14" t="n">
        <v>0.57</v>
      </c>
      <c r="I1043" s="12" t="n">
        <v>90</v>
      </c>
      <c r="J1043" s="13" t="n">
        <f aca="false">ROUNDUP((F1043+Parámetros!$C$13)/(1-G1043),0)</f>
        <v>73</v>
      </c>
      <c r="K1043" s="13" t="n">
        <f aca="false">ROUNDUP((F1043+Parámetros!$C$14)/(1-G1043),0)</f>
        <v>79</v>
      </c>
      <c r="L1043" s="13" t="n">
        <f aca="false">ROUNDUP((F1043+Parámetros!$C$15)/(1-G1043),0)</f>
        <v>87</v>
      </c>
      <c r="M1043" s="13" t="n">
        <f aca="false">MAX(ROUNDUP((F1043+I1043)/(1-G1043),0),Parámetros!$B$7)</f>
        <v>299</v>
      </c>
      <c r="N1043" s="12" t="n">
        <v>178.11</v>
      </c>
      <c r="O1043" s="12" t="n">
        <v>63.09</v>
      </c>
      <c r="P1043" s="13" t="n">
        <f aca="false">Parámetros!$B$6</f>
        <v>1</v>
      </c>
      <c r="Q1043" s="13" t="n">
        <f aca="false">IF(AND(ISNUMBER(O1043),O1043-P1043&gt;=Parámetros!$B$7),M1043,IF(J1043&lt;Parámetros!$B$13,J1043,IF(K1043&lt;Parámetros!$B$14,K1043,IF(L1043&lt;Parámetros!$B$15,L1043,M1043))))</f>
        <v>73</v>
      </c>
      <c r="R1043" s="13" t="n">
        <f aca="false">IF(AND(ISNUMBER(O1043),O1043-P1043&gt;=Q1043),O1043-P1043,Q1043)</f>
        <v>73</v>
      </c>
      <c r="S1043" s="3" t="n">
        <f aca="false">IF(ISNUMBER(O1043),R1043/O1043-1,"")</f>
        <v>0.157077191313996</v>
      </c>
      <c r="T1043" s="13" t="n">
        <f aca="false">VLOOKUP(R1043,Parámetros!$A$13:$C$16,3,TRUE())</f>
        <v>25</v>
      </c>
      <c r="U1043" s="13" t="n">
        <f aca="false">IF(R1043&gt;=Parámetros!$B$7,I1043,0)</f>
        <v>0</v>
      </c>
      <c r="V1043" s="13" t="n">
        <f aca="false">R1043*(1-G1043)-T1043-U1043</f>
        <v>37.78</v>
      </c>
      <c r="W1043" s="13" t="n">
        <f aca="false">V1043-F1043</f>
        <v>0.189999999999998</v>
      </c>
      <c r="X1043" s="2" t="s">
        <v>13800</v>
      </c>
      <c r="Y1043" s="2"/>
      <c r="Z1043" s="13"/>
      <c r="AA1043" s="2"/>
    </row>
    <row r="1044" customFormat="false" ht="15" hidden="false" customHeight="false" outlineLevel="0" collapsed="false">
      <c r="A1044" s="8" t="s">
        <v>12305</v>
      </c>
      <c r="B1044" s="10" t="str">
        <f aca="false">'Layout Mercado Libre'!C1044</f>
        <v>Inhibitron Dual Omeprazol 20 mg 14 Cápsulas</v>
      </c>
      <c r="C1044" s="10" t="str">
        <f aca="false">IFERROR(LEFT('Layout Mercado Libre'!E1044,FIND(" &gt; ",'Layout Mercado Libre'!E1044)-1),"")</f>
        <v>Salud y Equipamiento Médico</v>
      </c>
      <c r="D1044" s="12" t="n">
        <v>223.56</v>
      </c>
      <c r="E1044" s="13" t="n">
        <f aca="false">Parámetros!$B$5</f>
        <v>4</v>
      </c>
      <c r="F1044" s="13" t="n">
        <f aca="false">D1044+E1044</f>
        <v>227.56</v>
      </c>
      <c r="G1044" s="3" t="n">
        <f aca="false">IF(C1044="",Parámetros!$B$9,IFERROR(VLOOKUP(C1044,Parámetros!$A$20:$B$23,2,FALSE()),Parámetros!$B$9))</f>
        <v>0.14</v>
      </c>
      <c r="H1044" s="14" t="n">
        <v>0.15</v>
      </c>
      <c r="I1044" s="12" t="n">
        <v>75</v>
      </c>
      <c r="J1044" s="13" t="n">
        <f aca="false">ROUNDUP((F1044+Parámetros!$C$13)/(1-G1044),0)</f>
        <v>294</v>
      </c>
      <c r="K1044" s="13" t="n">
        <f aca="false">ROUNDUP((F1044+Parámetros!$C$14)/(1-G1044),0)</f>
        <v>300</v>
      </c>
      <c r="L1044" s="13" t="n">
        <f aca="false">ROUNDUP((F1044+Parámetros!$C$15)/(1-G1044),0)</f>
        <v>308</v>
      </c>
      <c r="M1044" s="13" t="n">
        <f aca="false">MAX(ROUNDUP((F1044+I1044)/(1-G1044),0),Parámetros!$B$7)</f>
        <v>352</v>
      </c>
      <c r="N1044" s="12"/>
      <c r="O1044" s="12"/>
      <c r="P1044" s="13" t="n">
        <f aca="false">Parámetros!$B$6</f>
        <v>1</v>
      </c>
      <c r="Q1044" s="13" t="n">
        <f aca="false">IF(AND(ISNUMBER(O1044),O1044-P1044&gt;=Parámetros!$B$7),M1044,IF(J1044&lt;Parámetros!$B$13,J1044,IF(K1044&lt;Parámetros!$B$14,K1044,IF(L1044&lt;Parámetros!$B$15,L1044,M1044))))</f>
        <v>352</v>
      </c>
      <c r="R1044" s="13" t="n">
        <f aca="false">IF(AND(ISNUMBER(O1044),O1044-P1044&gt;=Q1044),O1044-P1044,Q1044)</f>
        <v>352</v>
      </c>
      <c r="S1044" s="3" t="str">
        <f aca="false">IF(ISNUMBER(O1044),R1044/O1044-1,"")</f>
        <v/>
      </c>
      <c r="T1044" s="13" t="n">
        <f aca="false">VLOOKUP(R1044,Parámetros!$A$13:$C$16,3,TRUE())</f>
        <v>0</v>
      </c>
      <c r="U1044" s="13" t="n">
        <f aca="false">IF(R1044&gt;=Parámetros!$B$7,I1044,0)</f>
        <v>75</v>
      </c>
      <c r="V1044" s="13" t="n">
        <f aca="false">R1044*(1-G1044)-T1044-U1044</f>
        <v>227.72</v>
      </c>
      <c r="W1044" s="13" t="n">
        <f aca="false">V1044-F1044</f>
        <v>0.159999999999968</v>
      </c>
      <c r="X1044" s="2" t="s">
        <v>13651</v>
      </c>
      <c r="Y1044" s="2"/>
      <c r="Z1044" s="13"/>
      <c r="AA1044" s="2"/>
    </row>
    <row r="1045" customFormat="false" ht="15" hidden="false" customHeight="false" outlineLevel="0" collapsed="false">
      <c r="A1045" s="8" t="s">
        <v>12314</v>
      </c>
      <c r="B1045" s="10" t="str">
        <f aca="false">'Layout Mercado Libre'!C1045</f>
        <v>Desodorante Axe Anarchy Mujer Aerosol 150 ml</v>
      </c>
      <c r="C1045" s="10" t="str">
        <f aca="false">IFERROR(LEFT('Layout Mercado Libre'!E1045,FIND(" &gt; ",'Layout Mercado Libre'!E1045)-1),"")</f>
        <v>Belleza y Cuidado Personal</v>
      </c>
      <c r="D1045" s="12" t="n">
        <v>39.51</v>
      </c>
      <c r="E1045" s="13" t="n">
        <f aca="false">Parámetros!$B$5</f>
        <v>4</v>
      </c>
      <c r="F1045" s="13" t="n">
        <f aca="false">D1045+E1045</f>
        <v>43.51</v>
      </c>
      <c r="G1045" s="3" t="n">
        <f aca="false">IF(C1045="",Parámetros!$B$9,IFERROR(VLOOKUP(C1045,Parámetros!$A$20:$B$23,2,FALSE()),Parámetros!$B$9))</f>
        <v>0.14</v>
      </c>
      <c r="H1045" s="14" t="n">
        <v>0.23</v>
      </c>
      <c r="I1045" s="12" t="n">
        <v>75</v>
      </c>
      <c r="J1045" s="13" t="n">
        <f aca="false">ROUNDUP((F1045+Parámetros!$C$13)/(1-G1045),0)</f>
        <v>80</v>
      </c>
      <c r="K1045" s="13" t="n">
        <f aca="false">ROUNDUP((F1045+Parámetros!$C$14)/(1-G1045),0)</f>
        <v>86</v>
      </c>
      <c r="L1045" s="13" t="n">
        <f aca="false">ROUNDUP((F1045+Parámetros!$C$15)/(1-G1045),0)</f>
        <v>94</v>
      </c>
      <c r="M1045" s="13" t="n">
        <f aca="false">MAX(ROUNDUP((F1045+I1045)/(1-G1045),0),Parámetros!$B$7)</f>
        <v>299</v>
      </c>
      <c r="N1045" s="12" t="n">
        <v>94</v>
      </c>
      <c r="O1045" s="12" t="n">
        <v>55</v>
      </c>
      <c r="P1045" s="13" t="n">
        <f aca="false">Parámetros!$B$6</f>
        <v>1</v>
      </c>
      <c r="Q1045" s="13" t="n">
        <f aca="false">IF(AND(ISNUMBER(O1045),O1045-P1045&gt;=Parámetros!$B$7),M1045,IF(J1045&lt;Parámetros!$B$13,J1045,IF(K1045&lt;Parámetros!$B$14,K1045,IF(L1045&lt;Parámetros!$B$15,L1045,M1045))))</f>
        <v>80</v>
      </c>
      <c r="R1045" s="13" t="n">
        <f aca="false">IF(AND(ISNUMBER(O1045),O1045-P1045&gt;=Q1045),O1045-P1045,Q1045)</f>
        <v>80</v>
      </c>
      <c r="S1045" s="3" t="n">
        <f aca="false">IF(ISNUMBER(O1045),R1045/O1045-1,"")</f>
        <v>0.454545454545455</v>
      </c>
      <c r="T1045" s="13" t="n">
        <f aca="false">VLOOKUP(R1045,Parámetros!$A$13:$C$16,3,TRUE())</f>
        <v>25</v>
      </c>
      <c r="U1045" s="13" t="n">
        <f aca="false">IF(R1045&gt;=Parámetros!$B$7,I1045,0)</f>
        <v>0</v>
      </c>
      <c r="V1045" s="13" t="n">
        <f aca="false">R1045*(1-G1045)-T1045-U1045</f>
        <v>43.8</v>
      </c>
      <c r="W1045" s="13" t="n">
        <f aca="false">V1045-F1045</f>
        <v>0.289999999999999</v>
      </c>
      <c r="X1045" s="2" t="s">
        <v>13625</v>
      </c>
      <c r="Y1045" s="2"/>
      <c r="Z1045" s="13"/>
      <c r="AA1045" s="2"/>
    </row>
    <row r="1046" customFormat="false" ht="15" hidden="false" customHeight="false" outlineLevel="0" collapsed="false">
      <c r="A1046" s="8" t="s">
        <v>12325</v>
      </c>
      <c r="B1046" s="10" t="str">
        <f aca="false">'Layout Mercado Libre'!C1046</f>
        <v>Cepillo Dental Oral-B Indicator Suave 60 1 Pieza</v>
      </c>
      <c r="C1046" s="10" t="str">
        <f aca="false">IFERROR(LEFT('Layout Mercado Libre'!E1046,FIND(" &gt; ",'Layout Mercado Libre'!E1046)-1),"")</f>
        <v>Belleza y Cuidado Personal</v>
      </c>
      <c r="D1046" s="12" t="n">
        <v>26.74</v>
      </c>
      <c r="E1046" s="13" t="n">
        <f aca="false">Parámetros!$B$5</f>
        <v>4</v>
      </c>
      <c r="F1046" s="13" t="n">
        <f aca="false">D1046+E1046</f>
        <v>30.74</v>
      </c>
      <c r="G1046" s="3" t="n">
        <f aca="false">IF(C1046="",Parámetros!$B$9,IFERROR(VLOOKUP(C1046,Parámetros!$A$20:$B$23,2,FALSE()),Parámetros!$B$9))</f>
        <v>0.14</v>
      </c>
      <c r="H1046" s="14" t="n">
        <v>0.16</v>
      </c>
      <c r="I1046" s="12" t="n">
        <v>75</v>
      </c>
      <c r="J1046" s="13" t="n">
        <f aca="false">ROUNDUP((F1046+Parámetros!$C$13)/(1-G1046),0)</f>
        <v>65</v>
      </c>
      <c r="K1046" s="13" t="n">
        <f aca="false">ROUNDUP((F1046+Parámetros!$C$14)/(1-G1046),0)</f>
        <v>71</v>
      </c>
      <c r="L1046" s="13" t="n">
        <f aca="false">ROUNDUP((F1046+Parámetros!$C$15)/(1-G1046),0)</f>
        <v>79</v>
      </c>
      <c r="M1046" s="13" t="n">
        <f aca="false">MAX(ROUNDUP((F1046+I1046)/(1-G1046),0),Parámetros!$B$7)</f>
        <v>299</v>
      </c>
      <c r="N1046" s="12" t="n">
        <v>217.45</v>
      </c>
      <c r="O1046" s="12" t="n">
        <v>72</v>
      </c>
      <c r="P1046" s="13" t="n">
        <f aca="false">Parámetros!$B$6</f>
        <v>1</v>
      </c>
      <c r="Q1046" s="13" t="n">
        <f aca="false">IF(AND(ISNUMBER(O1046),O1046-P1046&gt;=Parámetros!$B$7),M1046,IF(J1046&lt;Parámetros!$B$13,J1046,IF(K1046&lt;Parámetros!$B$14,K1046,IF(L1046&lt;Parámetros!$B$15,L1046,M1046))))</f>
        <v>65</v>
      </c>
      <c r="R1046" s="13" t="n">
        <f aca="false">IF(AND(ISNUMBER(O1046),O1046-P1046&gt;=Q1046),O1046-P1046,Q1046)</f>
        <v>71</v>
      </c>
      <c r="S1046" s="3" t="n">
        <f aca="false">IF(ISNUMBER(O1046),R1046/O1046-1,"")</f>
        <v>-0.0138888888888888</v>
      </c>
      <c r="T1046" s="13" t="n">
        <f aca="false">VLOOKUP(R1046,Parámetros!$A$13:$C$16,3,TRUE())</f>
        <v>25</v>
      </c>
      <c r="U1046" s="13" t="n">
        <f aca="false">IF(R1046&gt;=Parámetros!$B$7,I1046,0)</f>
        <v>0</v>
      </c>
      <c r="V1046" s="13" t="n">
        <f aca="false">R1046*(1-G1046)-T1046-U1046</f>
        <v>36.06</v>
      </c>
      <c r="W1046" s="13" t="n">
        <f aca="false">V1046-F1046</f>
        <v>5.32</v>
      </c>
      <c r="X1046" s="2" t="s">
        <v>13551</v>
      </c>
      <c r="Y1046" s="2"/>
      <c r="Z1046" s="13"/>
      <c r="AA1046" s="2"/>
    </row>
    <row r="1047" customFormat="false" ht="15" hidden="false" customHeight="false" outlineLevel="0" collapsed="false">
      <c r="A1047" s="8" t="s">
        <v>12334</v>
      </c>
      <c r="B1047" s="10" t="str">
        <f aca="false">'Layout Mercado Libre'!C1047</f>
        <v>Cicloferon Xtrm Aciclovir Lidocaína Spray 50 ml</v>
      </c>
      <c r="C1047" s="10" t="str">
        <f aca="false">IFERROR(LEFT('Layout Mercado Libre'!E1047,FIND(" &gt; ",'Layout Mercado Libre'!E1047)-1),"")</f>
        <v>Salud y Equipamiento Médico</v>
      </c>
      <c r="D1047" s="12" t="n">
        <v>517.9</v>
      </c>
      <c r="E1047" s="13" t="n">
        <f aca="false">Parámetros!$B$5</f>
        <v>4</v>
      </c>
      <c r="F1047" s="13" t="n">
        <f aca="false">D1047+E1047</f>
        <v>521.9</v>
      </c>
      <c r="G1047" s="3" t="n">
        <f aca="false">IF(C1047="",Parámetros!$B$9,IFERROR(VLOOKUP(C1047,Parámetros!$A$20:$B$23,2,FALSE()),Parámetros!$B$9))</f>
        <v>0.14</v>
      </c>
      <c r="H1047" s="14" t="n">
        <v>0.11</v>
      </c>
      <c r="I1047" s="12" t="n">
        <v>75</v>
      </c>
      <c r="J1047" s="13" t="n">
        <f aca="false">ROUNDUP((F1047+Parámetros!$C$13)/(1-G1047),0)</f>
        <v>636</v>
      </c>
      <c r="K1047" s="13" t="n">
        <f aca="false">ROUNDUP((F1047+Parámetros!$C$14)/(1-G1047),0)</f>
        <v>642</v>
      </c>
      <c r="L1047" s="13" t="n">
        <f aca="false">ROUNDUP((F1047+Parámetros!$C$15)/(1-G1047),0)</f>
        <v>650</v>
      </c>
      <c r="M1047" s="13" t="n">
        <f aca="false">MAX(ROUNDUP((F1047+I1047)/(1-G1047),0),Parámetros!$B$7)</f>
        <v>695</v>
      </c>
      <c r="N1047" s="12" t="n">
        <v>835.67</v>
      </c>
      <c r="O1047" s="12" t="n">
        <v>710</v>
      </c>
      <c r="P1047" s="13" t="n">
        <f aca="false">Parámetros!$B$6</f>
        <v>1</v>
      </c>
      <c r="Q1047" s="13" t="n">
        <f aca="false">IF(AND(ISNUMBER(O1047),O1047-P1047&gt;=Parámetros!$B$7),M1047,IF(J1047&lt;Parámetros!$B$13,J1047,IF(K1047&lt;Parámetros!$B$14,K1047,IF(L1047&lt;Parámetros!$B$15,L1047,M1047))))</f>
        <v>695</v>
      </c>
      <c r="R1047" s="13" t="n">
        <f aca="false">IF(AND(ISNUMBER(O1047),O1047-P1047&gt;=Q1047),O1047-P1047,Q1047)</f>
        <v>709</v>
      </c>
      <c r="S1047" s="3" t="n">
        <f aca="false">IF(ISNUMBER(O1047),R1047/O1047-1,"")</f>
        <v>-0.00140845070422535</v>
      </c>
      <c r="T1047" s="13" t="n">
        <f aca="false">VLOOKUP(R1047,Parámetros!$A$13:$C$16,3,TRUE())</f>
        <v>0</v>
      </c>
      <c r="U1047" s="13" t="n">
        <f aca="false">IF(R1047&gt;=Parámetros!$B$7,I1047,0)</f>
        <v>75</v>
      </c>
      <c r="V1047" s="13" t="n">
        <f aca="false">R1047*(1-G1047)-T1047-U1047</f>
        <v>534.74</v>
      </c>
      <c r="W1047" s="13" t="n">
        <f aca="false">V1047-F1047</f>
        <v>12.84</v>
      </c>
      <c r="X1047" s="2" t="s">
        <v>13638</v>
      </c>
      <c r="Y1047" s="2"/>
      <c r="Z1047" s="13"/>
      <c r="AA1047" s="2"/>
    </row>
    <row r="1048" customFormat="false" ht="15" hidden="false" customHeight="false" outlineLevel="0" collapsed="false">
      <c r="A1048" s="8" t="s">
        <v>12346</v>
      </c>
      <c r="B1048" s="10" t="str">
        <f aca="false">'Layout Mercado Libre'!C1048</f>
        <v>Amoxiclav 250 mg/62.5 mg por 5 ml Suspensión 75 ml</v>
      </c>
      <c r="C1048" s="10" t="str">
        <f aca="false">IFERROR(LEFT('Layout Mercado Libre'!E1048,FIND(" &gt; ",'Layout Mercado Libre'!E1048)-1),"")</f>
        <v>Salud y Equipamiento Médico</v>
      </c>
      <c r="D1048" s="12" t="n">
        <v>207.34</v>
      </c>
      <c r="E1048" s="13" t="n">
        <f aca="false">Parámetros!$B$5</f>
        <v>4</v>
      </c>
      <c r="F1048" s="13" t="n">
        <f aca="false">D1048+E1048</f>
        <v>211.34</v>
      </c>
      <c r="G1048" s="3" t="n">
        <f aca="false">IF(C1048="",Parámetros!$B$9,IFERROR(VLOOKUP(C1048,Parámetros!$A$20:$B$23,2,FALSE()),Parámetros!$B$9))</f>
        <v>0.14</v>
      </c>
      <c r="H1048" s="14" t="n">
        <v>0.14</v>
      </c>
      <c r="I1048" s="12" t="n">
        <v>75</v>
      </c>
      <c r="J1048" s="13" t="n">
        <f aca="false">ROUNDUP((F1048+Parámetros!$C$13)/(1-G1048),0)</f>
        <v>275</v>
      </c>
      <c r="K1048" s="13" t="n">
        <f aca="false">ROUNDUP((F1048+Parámetros!$C$14)/(1-G1048),0)</f>
        <v>281</v>
      </c>
      <c r="L1048" s="13" t="n">
        <f aca="false">ROUNDUP((F1048+Parámetros!$C$15)/(1-G1048),0)</f>
        <v>289</v>
      </c>
      <c r="M1048" s="13" t="n">
        <f aca="false">MAX(ROUNDUP((F1048+I1048)/(1-G1048),0),Parámetros!$B$7)</f>
        <v>333</v>
      </c>
      <c r="N1048" s="12" t="n">
        <v>487.89</v>
      </c>
      <c r="O1048" s="12" t="n">
        <v>336.6</v>
      </c>
      <c r="P1048" s="13" t="n">
        <f aca="false">Parámetros!$B$6</f>
        <v>1</v>
      </c>
      <c r="Q1048" s="13" t="n">
        <f aca="false">IF(AND(ISNUMBER(O1048),O1048-P1048&gt;=Parámetros!$B$7),M1048,IF(J1048&lt;Parámetros!$B$13,J1048,IF(K1048&lt;Parámetros!$B$14,K1048,IF(L1048&lt;Parámetros!$B$15,L1048,M1048))))</f>
        <v>333</v>
      </c>
      <c r="R1048" s="13" t="n">
        <f aca="false">IF(AND(ISNUMBER(O1048),O1048-P1048&gt;=Q1048),O1048-P1048,Q1048)</f>
        <v>335.6</v>
      </c>
      <c r="S1048" s="3" t="n">
        <f aca="false">IF(ISNUMBER(O1048),R1048/O1048-1,"")</f>
        <v>-0.0029708853238265</v>
      </c>
      <c r="T1048" s="13" t="n">
        <f aca="false">VLOOKUP(R1048,Parámetros!$A$13:$C$16,3,TRUE())</f>
        <v>0</v>
      </c>
      <c r="U1048" s="13" t="n">
        <f aca="false">IF(R1048&gt;=Parámetros!$B$7,I1048,0)</f>
        <v>75</v>
      </c>
      <c r="V1048" s="13" t="n">
        <f aca="false">R1048*(1-G1048)-T1048-U1048</f>
        <v>213.616</v>
      </c>
      <c r="W1048" s="13" t="n">
        <f aca="false">V1048-F1048</f>
        <v>2.27600000000004</v>
      </c>
      <c r="X1048" s="2" t="s">
        <v>13696</v>
      </c>
      <c r="Y1048" s="2"/>
      <c r="Z1048" s="13"/>
      <c r="AA1048" s="2"/>
    </row>
    <row r="1049" customFormat="false" ht="15" hidden="false" customHeight="false" outlineLevel="0" collapsed="false">
      <c r="A1049" s="8" t="s">
        <v>12358</v>
      </c>
      <c r="B1049" s="10" t="str">
        <f aca="false">'Layout Mercado Libre'!C1049</f>
        <v>Aderogyl C Infantil Gotas Vitaminas A C D 30 ml</v>
      </c>
      <c r="C1049" s="10" t="str">
        <f aca="false">IFERROR(LEFT('Layout Mercado Libre'!E1049,FIND(" &gt; ",'Layout Mercado Libre'!E1049)-1),"")</f>
        <v>Salud y Equipamiento Médico</v>
      </c>
      <c r="D1049" s="12" t="n">
        <v>126.86</v>
      </c>
      <c r="E1049" s="13" t="n">
        <f aca="false">Parámetros!$B$5</f>
        <v>4</v>
      </c>
      <c r="F1049" s="13" t="n">
        <f aca="false">D1049+E1049</f>
        <v>130.86</v>
      </c>
      <c r="G1049" s="3" t="n">
        <f aca="false">IF(C1049="",Parámetros!$B$9,IFERROR(VLOOKUP(C1049,Parámetros!$A$20:$B$23,2,FALSE()),Parámetros!$B$9))</f>
        <v>0.14</v>
      </c>
      <c r="H1049" s="14" t="n">
        <v>0.09</v>
      </c>
      <c r="I1049" s="12" t="n">
        <v>75</v>
      </c>
      <c r="J1049" s="13" t="n">
        <f aca="false">ROUNDUP((F1049+Parámetros!$C$13)/(1-G1049),0)</f>
        <v>182</v>
      </c>
      <c r="K1049" s="13" t="n">
        <f aca="false">ROUNDUP((F1049+Parámetros!$C$14)/(1-G1049),0)</f>
        <v>188</v>
      </c>
      <c r="L1049" s="13" t="n">
        <f aca="false">ROUNDUP((F1049+Parámetros!$C$15)/(1-G1049),0)</f>
        <v>196</v>
      </c>
      <c r="M1049" s="13" t="n">
        <f aca="false">MAX(ROUNDUP((F1049+I1049)/(1-G1049),0),Parámetros!$B$7)</f>
        <v>299</v>
      </c>
      <c r="N1049" s="12" t="n">
        <v>221.81</v>
      </c>
      <c r="O1049" s="12" t="n">
        <v>172.01</v>
      </c>
      <c r="P1049" s="13" t="n">
        <f aca="false">Parámetros!$B$6</f>
        <v>1</v>
      </c>
      <c r="Q1049" s="13" t="n">
        <f aca="false">IF(AND(ISNUMBER(O1049),O1049-P1049&gt;=Parámetros!$B$7),M1049,IF(J1049&lt;Parámetros!$B$13,J1049,IF(K1049&lt;Parámetros!$B$14,K1049,IF(L1049&lt;Parámetros!$B$15,L1049,M1049))))</f>
        <v>196</v>
      </c>
      <c r="R1049" s="13" t="n">
        <f aca="false">IF(AND(ISNUMBER(O1049),O1049-P1049&gt;=Q1049),O1049-P1049,Q1049)</f>
        <v>196</v>
      </c>
      <c r="S1049" s="3" t="n">
        <f aca="false">IF(ISNUMBER(O1049),R1049/O1049-1,"")</f>
        <v>0.139468635544445</v>
      </c>
      <c r="T1049" s="13" t="n">
        <f aca="false">VLOOKUP(R1049,Parámetros!$A$13:$C$16,3,TRUE())</f>
        <v>37</v>
      </c>
      <c r="U1049" s="13" t="n">
        <f aca="false">IF(R1049&gt;=Parámetros!$B$7,I1049,0)</f>
        <v>0</v>
      </c>
      <c r="V1049" s="13" t="n">
        <f aca="false">R1049*(1-G1049)-T1049-U1049</f>
        <v>131.56</v>
      </c>
      <c r="W1049" s="13" t="n">
        <f aca="false">V1049-F1049</f>
        <v>0.699999999999989</v>
      </c>
      <c r="X1049" s="2" t="s">
        <v>13562</v>
      </c>
      <c r="Y1049" s="2"/>
      <c r="Z1049" s="13"/>
      <c r="AA1049" s="2"/>
    </row>
    <row r="1050" customFormat="false" ht="15" hidden="false" customHeight="false" outlineLevel="0" collapsed="false">
      <c r="A1050" s="8" t="s">
        <v>12370</v>
      </c>
      <c r="B1050" s="10" t="str">
        <f aca="false">'Layout Mercado Libre'!C1050</f>
        <v>Gasas Estériles Dibar Monarca 10 x 10 cm 100 Piezas</v>
      </c>
      <c r="C1050" s="10" t="str">
        <f aca="false">IFERROR(LEFT('Layout Mercado Libre'!E1050,FIND(" &gt; ",'Layout Mercado Libre'!E1050)-1),"")</f>
        <v>Salud y Equipamiento Médico</v>
      </c>
      <c r="D1050" s="12" t="n">
        <v>121.03</v>
      </c>
      <c r="E1050" s="13" t="n">
        <f aca="false">Parámetros!$B$5</f>
        <v>4</v>
      </c>
      <c r="F1050" s="13" t="n">
        <f aca="false">D1050+E1050</f>
        <v>125.03</v>
      </c>
      <c r="G1050" s="3" t="n">
        <f aca="false">IF(C1050="",Parámetros!$B$9,IFERROR(VLOOKUP(C1050,Parámetros!$A$20:$B$23,2,FALSE()),Parámetros!$B$9))</f>
        <v>0.14</v>
      </c>
      <c r="H1050" s="14" t="n">
        <v>0.75</v>
      </c>
      <c r="I1050" s="12" t="n">
        <v>90</v>
      </c>
      <c r="J1050" s="13" t="n">
        <f aca="false">ROUNDUP((F1050+Parámetros!$C$13)/(1-G1050),0)</f>
        <v>175</v>
      </c>
      <c r="K1050" s="13" t="n">
        <f aca="false">ROUNDUP((F1050+Parámetros!$C$14)/(1-G1050),0)</f>
        <v>181</v>
      </c>
      <c r="L1050" s="13" t="n">
        <f aca="false">ROUNDUP((F1050+Parámetros!$C$15)/(1-G1050),0)</f>
        <v>189</v>
      </c>
      <c r="M1050" s="13" t="n">
        <f aca="false">MAX(ROUNDUP((F1050+I1050)/(1-G1050),0),Parámetros!$B$7)</f>
        <v>299</v>
      </c>
      <c r="N1050" s="12"/>
      <c r="O1050" s="12"/>
      <c r="P1050" s="13" t="n">
        <f aca="false">Parámetros!$B$6</f>
        <v>1</v>
      </c>
      <c r="Q1050" s="13" t="n">
        <f aca="false">IF(AND(ISNUMBER(O1050),O1050-P1050&gt;=Parámetros!$B$7),M1050,IF(J1050&lt;Parámetros!$B$13,J1050,IF(K1050&lt;Parámetros!$B$14,K1050,IF(L1050&lt;Parámetros!$B$15,L1050,M1050))))</f>
        <v>189</v>
      </c>
      <c r="R1050" s="13" t="n">
        <f aca="false">IF(AND(ISNUMBER(O1050),O1050-P1050&gt;=Q1050),O1050-P1050,Q1050)</f>
        <v>189</v>
      </c>
      <c r="S1050" s="3" t="str">
        <f aca="false">IF(ISNUMBER(O1050),R1050/O1050-1,"")</f>
        <v/>
      </c>
      <c r="T1050" s="13" t="n">
        <f aca="false">VLOOKUP(R1050,Parámetros!$A$13:$C$16,3,TRUE())</f>
        <v>37</v>
      </c>
      <c r="U1050" s="13" t="n">
        <f aca="false">IF(R1050&gt;=Parámetros!$B$7,I1050,0)</f>
        <v>0</v>
      </c>
      <c r="V1050" s="13" t="n">
        <f aca="false">R1050*(1-G1050)-T1050-U1050</f>
        <v>125.54</v>
      </c>
      <c r="W1050" s="13" t="n">
        <f aca="false">V1050-F1050</f>
        <v>0.509999999999991</v>
      </c>
      <c r="X1050" s="2" t="s">
        <v>13541</v>
      </c>
      <c r="Y1050" s="2"/>
      <c r="Z1050" s="13"/>
      <c r="AA1050" s="2"/>
    </row>
    <row r="1051" customFormat="false" ht="15" hidden="false" customHeight="false" outlineLevel="0" collapsed="false">
      <c r="A1051" s="8" t="s">
        <v>12380</v>
      </c>
      <c r="B1051" s="10" t="str">
        <f aca="false">'Layout Mercado Libre'!C1051</f>
        <v>Jabón en Barra Grisi Neutro 150 g</v>
      </c>
      <c r="C1051" s="10" t="str">
        <f aca="false">IFERROR(LEFT('Layout Mercado Libre'!E1051,FIND(" &gt; ",'Layout Mercado Libre'!E1051)-1),"")</f>
        <v>Belleza y Cuidado Personal</v>
      </c>
      <c r="D1051" s="12" t="n">
        <v>18.62</v>
      </c>
      <c r="E1051" s="13" t="n">
        <f aca="false">Parámetros!$B$5</f>
        <v>4</v>
      </c>
      <c r="F1051" s="13" t="n">
        <f aca="false">D1051+E1051</f>
        <v>22.62</v>
      </c>
      <c r="G1051" s="3" t="n">
        <f aca="false">IF(C1051="",Parámetros!$B$9,IFERROR(VLOOKUP(C1051,Parámetros!$A$20:$B$23,2,FALSE()),Parámetros!$B$9))</f>
        <v>0.14</v>
      </c>
      <c r="H1051" s="14" t="n">
        <v>0.22</v>
      </c>
      <c r="I1051" s="12" t="n">
        <v>75</v>
      </c>
      <c r="J1051" s="13" t="n">
        <f aca="false">ROUNDUP((F1051+Parámetros!$C$13)/(1-G1051),0)</f>
        <v>56</v>
      </c>
      <c r="K1051" s="13" t="n">
        <f aca="false">ROUNDUP((F1051+Parámetros!$C$14)/(1-G1051),0)</f>
        <v>62</v>
      </c>
      <c r="L1051" s="13" t="n">
        <f aca="false">ROUNDUP((F1051+Parámetros!$C$15)/(1-G1051),0)</f>
        <v>70</v>
      </c>
      <c r="M1051" s="13" t="n">
        <f aca="false">MAX(ROUNDUP((F1051+I1051)/(1-G1051),0),Parámetros!$B$7)</f>
        <v>299</v>
      </c>
      <c r="N1051" s="12" t="n">
        <v>83.55</v>
      </c>
      <c r="O1051" s="12" t="n">
        <v>21.21</v>
      </c>
      <c r="P1051" s="13" t="n">
        <f aca="false">Parámetros!$B$6</f>
        <v>1</v>
      </c>
      <c r="Q1051" s="13" t="n">
        <f aca="false">IF(AND(ISNUMBER(O1051),O1051-P1051&gt;=Parámetros!$B$7),M1051,IF(J1051&lt;Parámetros!$B$13,J1051,IF(K1051&lt;Parámetros!$B$14,K1051,IF(L1051&lt;Parámetros!$B$15,L1051,M1051))))</f>
        <v>56</v>
      </c>
      <c r="R1051" s="13" t="n">
        <f aca="false">IF(AND(ISNUMBER(O1051),O1051-P1051&gt;=Q1051),O1051-P1051,Q1051)</f>
        <v>56</v>
      </c>
      <c r="S1051" s="3" t="n">
        <f aca="false">IF(ISNUMBER(O1051),R1051/O1051-1,"")</f>
        <v>1.64026402640264</v>
      </c>
      <c r="T1051" s="13" t="n">
        <f aca="false">VLOOKUP(R1051,Parámetros!$A$13:$C$16,3,TRUE())</f>
        <v>25</v>
      </c>
      <c r="U1051" s="13" t="n">
        <f aca="false">IF(R1051&gt;=Parámetros!$B$7,I1051,0)</f>
        <v>0</v>
      </c>
      <c r="V1051" s="13" t="n">
        <f aca="false">R1051*(1-G1051)-T1051-U1051</f>
        <v>23.16</v>
      </c>
      <c r="W1051" s="13" t="n">
        <f aca="false">V1051-F1051</f>
        <v>0.539999999999996</v>
      </c>
      <c r="X1051" s="2" t="s">
        <v>13801</v>
      </c>
      <c r="Y1051" s="2"/>
      <c r="Z1051" s="13"/>
      <c r="AA1051" s="2"/>
    </row>
    <row r="1052" customFormat="false" ht="15" hidden="false" customHeight="false" outlineLevel="0" collapsed="false">
      <c r="A1052" s="8" t="s">
        <v>12390</v>
      </c>
      <c r="B1052" s="10" t="str">
        <f aca="false">'Layout Mercado Libre'!C1052</f>
        <v>Mascarilla Garnier Fructis Hair Food Banana 350 ml</v>
      </c>
      <c r="C1052" s="10" t="str">
        <f aca="false">IFERROR(LEFT('Layout Mercado Libre'!E1052,FIND(" &gt; ",'Layout Mercado Libre'!E1052)-1),"")</f>
        <v>Belleza y Cuidado Personal</v>
      </c>
      <c r="D1052" s="12" t="n">
        <v>47.74</v>
      </c>
      <c r="E1052" s="13" t="n">
        <f aca="false">Parámetros!$B$5</f>
        <v>4</v>
      </c>
      <c r="F1052" s="13" t="n">
        <f aca="false">D1052+E1052</f>
        <v>51.74</v>
      </c>
      <c r="G1052" s="3" t="n">
        <f aca="false">IF(C1052="",Parámetros!$B$9,IFERROR(VLOOKUP(C1052,Parámetros!$A$20:$B$23,2,FALSE()),Parámetros!$B$9))</f>
        <v>0.14</v>
      </c>
      <c r="H1052" s="14" t="n">
        <v>0.47</v>
      </c>
      <c r="I1052" s="12" t="n">
        <v>75</v>
      </c>
      <c r="J1052" s="13" t="n">
        <f aca="false">ROUNDUP((F1052+Parámetros!$C$13)/(1-G1052),0)</f>
        <v>90</v>
      </c>
      <c r="K1052" s="13" t="n">
        <f aca="false">ROUNDUP((F1052+Parámetros!$C$14)/(1-G1052),0)</f>
        <v>96</v>
      </c>
      <c r="L1052" s="13" t="n">
        <f aca="false">ROUNDUP((F1052+Parámetros!$C$15)/(1-G1052),0)</f>
        <v>104</v>
      </c>
      <c r="M1052" s="13" t="n">
        <f aca="false">MAX(ROUNDUP((F1052+I1052)/(1-G1052),0),Parámetros!$B$7)</f>
        <v>299</v>
      </c>
      <c r="N1052" s="12" t="n">
        <v>198.56</v>
      </c>
      <c r="O1052" s="12" t="n">
        <v>75</v>
      </c>
      <c r="P1052" s="13" t="n">
        <f aca="false">Parámetros!$B$6</f>
        <v>1</v>
      </c>
      <c r="Q1052" s="13" t="n">
        <f aca="false">IF(AND(ISNUMBER(O1052),O1052-P1052&gt;=Parámetros!$B$7),M1052,IF(J1052&lt;Parámetros!$B$13,J1052,IF(K1052&lt;Parámetros!$B$14,K1052,IF(L1052&lt;Parámetros!$B$15,L1052,M1052))))</f>
        <v>90</v>
      </c>
      <c r="R1052" s="13" t="n">
        <f aca="false">IF(AND(ISNUMBER(O1052),O1052-P1052&gt;=Q1052),O1052-P1052,Q1052)</f>
        <v>90</v>
      </c>
      <c r="S1052" s="3" t="n">
        <f aca="false">IF(ISNUMBER(O1052),R1052/O1052-1,"")</f>
        <v>0.2</v>
      </c>
      <c r="T1052" s="13" t="n">
        <f aca="false">VLOOKUP(R1052,Parámetros!$A$13:$C$16,3,TRUE())</f>
        <v>25</v>
      </c>
      <c r="U1052" s="13" t="n">
        <f aca="false">IF(R1052&gt;=Parámetros!$B$7,I1052,0)</f>
        <v>0</v>
      </c>
      <c r="V1052" s="13" t="n">
        <f aca="false">R1052*(1-G1052)-T1052-U1052</f>
        <v>52.4</v>
      </c>
      <c r="W1052" s="13" t="n">
        <f aca="false">V1052-F1052</f>
        <v>0.660000000000004</v>
      </c>
      <c r="X1052" s="2" t="s">
        <v>13575</v>
      </c>
      <c r="Y1052" s="2"/>
      <c r="Z1052" s="13"/>
      <c r="AA1052" s="2"/>
    </row>
    <row r="1053" customFormat="false" ht="15" hidden="false" customHeight="false" outlineLevel="0" collapsed="false">
      <c r="A1053" s="8" t="s">
        <v>12403</v>
      </c>
      <c r="B1053" s="10" t="str">
        <f aca="false">'Layout Mercado Libre'!C1053</f>
        <v>Sensibit D NF Antigripal 12 Tabletas</v>
      </c>
      <c r="C1053" s="10" t="str">
        <f aca="false">IFERROR(LEFT('Layout Mercado Libre'!E1053,FIND(" &gt; ",'Layout Mercado Libre'!E1053)-1),"")</f>
        <v>Salud y Equipamiento Médico</v>
      </c>
      <c r="D1053" s="12" t="n">
        <v>38.88</v>
      </c>
      <c r="E1053" s="13" t="n">
        <f aca="false">Parámetros!$B$5</f>
        <v>4</v>
      </c>
      <c r="F1053" s="13" t="n">
        <f aca="false">D1053+E1053</f>
        <v>42.88</v>
      </c>
      <c r="G1053" s="3" t="n">
        <f aca="false">IF(C1053="",Parámetros!$B$9,IFERROR(VLOOKUP(C1053,Parámetros!$A$20:$B$23,2,FALSE()),Parámetros!$B$9))</f>
        <v>0.14</v>
      </c>
      <c r="H1053" s="14" t="n">
        <v>0.15</v>
      </c>
      <c r="I1053" s="12" t="n">
        <v>75</v>
      </c>
      <c r="J1053" s="13" t="n">
        <f aca="false">ROUNDUP((F1053+Parámetros!$C$13)/(1-G1053),0)</f>
        <v>79</v>
      </c>
      <c r="K1053" s="13" t="n">
        <f aca="false">ROUNDUP((F1053+Parámetros!$C$14)/(1-G1053),0)</f>
        <v>85</v>
      </c>
      <c r="L1053" s="13" t="n">
        <f aca="false">ROUNDUP((F1053+Parámetros!$C$15)/(1-G1053),0)</f>
        <v>93</v>
      </c>
      <c r="M1053" s="13" t="n">
        <f aca="false">MAX(ROUNDUP((F1053+I1053)/(1-G1053),0),Parámetros!$B$7)</f>
        <v>299</v>
      </c>
      <c r="N1053" s="12" t="n">
        <v>111.5</v>
      </c>
      <c r="O1053" s="12" t="n">
        <v>77</v>
      </c>
      <c r="P1053" s="13" t="n">
        <f aca="false">Parámetros!$B$6</f>
        <v>1</v>
      </c>
      <c r="Q1053" s="13" t="n">
        <f aca="false">IF(AND(ISNUMBER(O1053),O1053-P1053&gt;=Parámetros!$B$7),M1053,IF(J1053&lt;Parámetros!$B$13,J1053,IF(K1053&lt;Parámetros!$B$14,K1053,IF(L1053&lt;Parámetros!$B$15,L1053,M1053))))</f>
        <v>79</v>
      </c>
      <c r="R1053" s="13" t="n">
        <f aca="false">IF(AND(ISNUMBER(O1053),O1053-P1053&gt;=Q1053),O1053-P1053,Q1053)</f>
        <v>79</v>
      </c>
      <c r="S1053" s="3" t="n">
        <f aca="false">IF(ISNUMBER(O1053),R1053/O1053-1,"")</f>
        <v>0.025974025974026</v>
      </c>
      <c r="T1053" s="13" t="n">
        <f aca="false">VLOOKUP(R1053,Parámetros!$A$13:$C$16,3,TRUE())</f>
        <v>25</v>
      </c>
      <c r="U1053" s="13" t="n">
        <f aca="false">IF(R1053&gt;=Parámetros!$B$7,I1053,0)</f>
        <v>0</v>
      </c>
      <c r="V1053" s="13" t="n">
        <f aca="false">R1053*(1-G1053)-T1053-U1053</f>
        <v>42.94</v>
      </c>
      <c r="W1053" s="13" t="n">
        <f aca="false">V1053-F1053</f>
        <v>0.0599999999999952</v>
      </c>
      <c r="X1053" s="2" t="s">
        <v>13536</v>
      </c>
      <c r="Y1053" s="2"/>
      <c r="Z1053" s="13"/>
      <c r="AA1053" s="2"/>
    </row>
    <row r="1054" customFormat="false" ht="15" hidden="false" customHeight="false" outlineLevel="0" collapsed="false">
      <c r="A1054" s="8" t="s">
        <v>12415</v>
      </c>
      <c r="B1054" s="10" t="str">
        <f aca="false">'Layout Mercado Libre'!C1054</f>
        <v>Spiolto Respimat Tiotropio Olodaterol Cartucho 4 ml</v>
      </c>
      <c r="C1054" s="10" t="str">
        <f aca="false">IFERROR(LEFT('Layout Mercado Libre'!E1054,FIND(" &gt; ",'Layout Mercado Libre'!E1054)-1),"")</f>
        <v>Salud y Equipamiento Médico</v>
      </c>
      <c r="D1054" s="12" t="n">
        <v>1635.48</v>
      </c>
      <c r="E1054" s="13" t="n">
        <f aca="false">Parámetros!$B$5</f>
        <v>4</v>
      </c>
      <c r="F1054" s="13" t="n">
        <f aca="false">D1054+E1054</f>
        <v>1639.48</v>
      </c>
      <c r="G1054" s="3" t="n">
        <f aca="false">IF(C1054="",Parámetros!$B$9,IFERROR(VLOOKUP(C1054,Parámetros!$A$20:$B$23,2,FALSE()),Parámetros!$B$9))</f>
        <v>0.14</v>
      </c>
      <c r="H1054" s="14" t="n">
        <v>0.05</v>
      </c>
      <c r="I1054" s="12" t="n">
        <v>75</v>
      </c>
      <c r="J1054" s="13" t="n">
        <f aca="false">ROUNDUP((F1054+Parámetros!$C$13)/(1-G1054),0)</f>
        <v>1936</v>
      </c>
      <c r="K1054" s="13" t="n">
        <f aca="false">ROUNDUP((F1054+Parámetros!$C$14)/(1-G1054),0)</f>
        <v>1942</v>
      </c>
      <c r="L1054" s="13" t="n">
        <f aca="false">ROUNDUP((F1054+Parámetros!$C$15)/(1-G1054),0)</f>
        <v>1950</v>
      </c>
      <c r="M1054" s="13" t="n">
        <f aca="false">MAX(ROUNDUP((F1054+I1054)/(1-G1054),0),Parámetros!$B$7)</f>
        <v>1994</v>
      </c>
      <c r="N1054" s="12" t="n">
        <v>2888.23</v>
      </c>
      <c r="O1054" s="12" t="n">
        <v>2306</v>
      </c>
      <c r="P1054" s="13" t="n">
        <f aca="false">Parámetros!$B$6</f>
        <v>1</v>
      </c>
      <c r="Q1054" s="13" t="n">
        <f aca="false">IF(AND(ISNUMBER(O1054),O1054-P1054&gt;=Parámetros!$B$7),M1054,IF(J1054&lt;Parámetros!$B$13,J1054,IF(K1054&lt;Parámetros!$B$14,K1054,IF(L1054&lt;Parámetros!$B$15,L1054,M1054))))</f>
        <v>1994</v>
      </c>
      <c r="R1054" s="13" t="n">
        <f aca="false">IF(AND(ISNUMBER(O1054),O1054-P1054&gt;=Q1054),O1054-P1054,Q1054)</f>
        <v>2305</v>
      </c>
      <c r="S1054" s="3" t="n">
        <f aca="false">IF(ISNUMBER(O1054),R1054/O1054-1,"")</f>
        <v>-0.000433651344319164</v>
      </c>
      <c r="T1054" s="13" t="n">
        <f aca="false">VLOOKUP(R1054,Parámetros!$A$13:$C$16,3,TRUE())</f>
        <v>0</v>
      </c>
      <c r="U1054" s="13" t="n">
        <f aca="false">IF(R1054&gt;=Parámetros!$B$7,I1054,0)</f>
        <v>75</v>
      </c>
      <c r="V1054" s="13" t="n">
        <f aca="false">R1054*(1-G1054)-T1054-U1054</f>
        <v>1907.3</v>
      </c>
      <c r="W1054" s="13" t="n">
        <f aca="false">V1054-F1054</f>
        <v>267.82</v>
      </c>
      <c r="X1054" s="2" t="s">
        <v>13802</v>
      </c>
      <c r="Y1054" s="2"/>
      <c r="Z1054" s="13"/>
      <c r="AA1054" s="2"/>
    </row>
    <row r="1055" customFormat="false" ht="15" hidden="false" customHeight="false" outlineLevel="0" collapsed="false">
      <c r="A1055" s="8" t="s">
        <v>12429</v>
      </c>
      <c r="B1055" s="10" t="str">
        <f aca="false">'Layout Mercado Libre'!C1055</f>
        <v>Femisan Crema Vaginal Ketoconazol Clindamicina 30 g</v>
      </c>
      <c r="C1055" s="10" t="str">
        <f aca="false">IFERROR(LEFT('Layout Mercado Libre'!E1055,FIND(" &gt; ",'Layout Mercado Libre'!E1055)-1),"")</f>
        <v>Salud y Equipamiento Médico</v>
      </c>
      <c r="D1055" s="12" t="n">
        <v>322.42</v>
      </c>
      <c r="E1055" s="13" t="n">
        <f aca="false">Parámetros!$B$5</f>
        <v>4</v>
      </c>
      <c r="F1055" s="13" t="n">
        <f aca="false">D1055+E1055</f>
        <v>326.42</v>
      </c>
      <c r="G1055" s="3" t="n">
        <f aca="false">IF(C1055="",Parámetros!$B$9,IFERROR(VLOOKUP(C1055,Parámetros!$A$20:$B$23,2,FALSE()),Parámetros!$B$9))</f>
        <v>0.14</v>
      </c>
      <c r="H1055" s="14" t="n">
        <v>0.08</v>
      </c>
      <c r="I1055" s="12" t="n">
        <v>75</v>
      </c>
      <c r="J1055" s="13" t="n">
        <f aca="false">ROUNDUP((F1055+Parámetros!$C$13)/(1-G1055),0)</f>
        <v>409</v>
      </c>
      <c r="K1055" s="13" t="n">
        <f aca="false">ROUNDUP((F1055+Parámetros!$C$14)/(1-G1055),0)</f>
        <v>415</v>
      </c>
      <c r="L1055" s="13" t="n">
        <f aca="false">ROUNDUP((F1055+Parámetros!$C$15)/(1-G1055),0)</f>
        <v>423</v>
      </c>
      <c r="M1055" s="13" t="n">
        <f aca="false">MAX(ROUNDUP((F1055+I1055)/(1-G1055),0),Parámetros!$B$7)</f>
        <v>467</v>
      </c>
      <c r="N1055" s="12" t="n">
        <v>763.83</v>
      </c>
      <c r="O1055" s="12" t="n">
        <v>578.16</v>
      </c>
      <c r="P1055" s="13" t="n">
        <f aca="false">Parámetros!$B$6</f>
        <v>1</v>
      </c>
      <c r="Q1055" s="13" t="n">
        <f aca="false">IF(AND(ISNUMBER(O1055),O1055-P1055&gt;=Parámetros!$B$7),M1055,IF(J1055&lt;Parámetros!$B$13,J1055,IF(K1055&lt;Parámetros!$B$14,K1055,IF(L1055&lt;Parámetros!$B$15,L1055,M1055))))</f>
        <v>467</v>
      </c>
      <c r="R1055" s="13" t="n">
        <f aca="false">IF(AND(ISNUMBER(O1055),O1055-P1055&gt;=Q1055),O1055-P1055,Q1055)</f>
        <v>577.16</v>
      </c>
      <c r="S1055" s="3" t="n">
        <f aca="false">IF(ISNUMBER(O1055),R1055/O1055-1,"")</f>
        <v>-0.00172962501729623</v>
      </c>
      <c r="T1055" s="13" t="n">
        <f aca="false">VLOOKUP(R1055,Parámetros!$A$13:$C$16,3,TRUE())</f>
        <v>0</v>
      </c>
      <c r="U1055" s="13" t="n">
        <f aca="false">IF(R1055&gt;=Parámetros!$B$7,I1055,0)</f>
        <v>75</v>
      </c>
      <c r="V1055" s="13" t="n">
        <f aca="false">R1055*(1-G1055)-T1055-U1055</f>
        <v>421.3576</v>
      </c>
      <c r="W1055" s="13" t="n">
        <f aca="false">V1055-F1055</f>
        <v>94.9376</v>
      </c>
      <c r="X1055" s="2" t="s">
        <v>13582</v>
      </c>
      <c r="Y1055" s="2"/>
      <c r="Z1055" s="13"/>
      <c r="AA1055" s="2"/>
    </row>
    <row r="1056" customFormat="false" ht="15" hidden="false" customHeight="false" outlineLevel="0" collapsed="false">
      <c r="A1056" s="8" t="s">
        <v>12442</v>
      </c>
      <c r="B1056" s="10" t="str">
        <f aca="false">'Layout Mercado Libre'!C1056</f>
        <v>Carnotprim Metoclopramida 10 mg 20 Comprimidos</v>
      </c>
      <c r="C1056" s="10" t="str">
        <f aca="false">IFERROR(LEFT('Layout Mercado Libre'!E1056,FIND(" &gt; ",'Layout Mercado Libre'!E1056)-1),"")</f>
        <v>Salud y Equipamiento Médico</v>
      </c>
      <c r="D1056" s="12" t="n">
        <v>270.75</v>
      </c>
      <c r="E1056" s="13" t="n">
        <f aca="false">Parámetros!$B$5</f>
        <v>4</v>
      </c>
      <c r="F1056" s="13" t="n">
        <f aca="false">D1056+E1056</f>
        <v>274.75</v>
      </c>
      <c r="G1056" s="3" t="n">
        <f aca="false">IF(C1056="",Parámetros!$B$9,IFERROR(VLOOKUP(C1056,Parámetros!$A$20:$B$23,2,FALSE()),Parámetros!$B$9))</f>
        <v>0.14</v>
      </c>
      <c r="H1056" s="14" t="n">
        <v>0.17</v>
      </c>
      <c r="I1056" s="12" t="n">
        <v>75</v>
      </c>
      <c r="J1056" s="13" t="n">
        <f aca="false">ROUNDUP((F1056+Parámetros!$C$13)/(1-G1056),0)</f>
        <v>349</v>
      </c>
      <c r="K1056" s="13" t="n">
        <f aca="false">ROUNDUP((F1056+Parámetros!$C$14)/(1-G1056),0)</f>
        <v>355</v>
      </c>
      <c r="L1056" s="13" t="n">
        <f aca="false">ROUNDUP((F1056+Parámetros!$C$15)/(1-G1056),0)</f>
        <v>363</v>
      </c>
      <c r="M1056" s="13" t="n">
        <f aca="false">MAX(ROUNDUP((F1056+I1056)/(1-G1056),0),Parámetros!$B$7)</f>
        <v>407</v>
      </c>
      <c r="N1056" s="12" t="n">
        <v>540.67</v>
      </c>
      <c r="O1056" s="12" t="n">
        <v>414.92</v>
      </c>
      <c r="P1056" s="13" t="n">
        <f aca="false">Parámetros!$B$6</f>
        <v>1</v>
      </c>
      <c r="Q1056" s="13" t="n">
        <f aca="false">IF(AND(ISNUMBER(O1056),O1056-P1056&gt;=Parámetros!$B$7),M1056,IF(J1056&lt;Parámetros!$B$13,J1056,IF(K1056&lt;Parámetros!$B$14,K1056,IF(L1056&lt;Parámetros!$B$15,L1056,M1056))))</f>
        <v>407</v>
      </c>
      <c r="R1056" s="13" t="n">
        <f aca="false">IF(AND(ISNUMBER(O1056),O1056-P1056&gt;=Q1056),O1056-P1056,Q1056)</f>
        <v>413.92</v>
      </c>
      <c r="S1056" s="3" t="n">
        <f aca="false">IF(ISNUMBER(O1056),R1056/O1056-1,"")</f>
        <v>-0.00241010315241497</v>
      </c>
      <c r="T1056" s="13" t="n">
        <f aca="false">VLOOKUP(R1056,Parámetros!$A$13:$C$16,3,TRUE())</f>
        <v>0</v>
      </c>
      <c r="U1056" s="13" t="n">
        <f aca="false">IF(R1056&gt;=Parámetros!$B$7,I1056,0)</f>
        <v>75</v>
      </c>
      <c r="V1056" s="13" t="n">
        <f aca="false">R1056*(1-G1056)-T1056-U1056</f>
        <v>280.9712</v>
      </c>
      <c r="W1056" s="13" t="n">
        <f aca="false">V1056-F1056</f>
        <v>6.22120000000001</v>
      </c>
      <c r="X1056" s="2" t="s">
        <v>13622</v>
      </c>
      <c r="Y1056" s="2"/>
      <c r="Z1056" s="13"/>
      <c r="AA1056" s="2"/>
    </row>
    <row r="1057" customFormat="false" ht="15" hidden="false" customHeight="false" outlineLevel="0" collapsed="false">
      <c r="A1057" s="8" t="s">
        <v>12454</v>
      </c>
      <c r="B1057" s="10" t="str">
        <f aca="false">'Layout Mercado Libre'!C1057</f>
        <v>Crema Facial Pond's Rejuveness Antiarrugas Día 200 g</v>
      </c>
      <c r="C1057" s="10" t="str">
        <f aca="false">IFERROR(LEFT('Layout Mercado Libre'!E1057,FIND(" &gt; ",'Layout Mercado Libre'!E1057)-1),"")</f>
        <v>Belleza y Cuidado Personal</v>
      </c>
      <c r="D1057" s="12" t="n">
        <v>95.74</v>
      </c>
      <c r="E1057" s="13" t="n">
        <f aca="false">Parámetros!$B$5</f>
        <v>4</v>
      </c>
      <c r="F1057" s="13" t="n">
        <f aca="false">D1057+E1057</f>
        <v>99.74</v>
      </c>
      <c r="G1057" s="3" t="n">
        <f aca="false">IF(C1057="",Parámetros!$B$9,IFERROR(VLOOKUP(C1057,Parámetros!$A$20:$B$23,2,FALSE()),Parámetros!$B$9))</f>
        <v>0.14</v>
      </c>
      <c r="H1057" s="14" t="n">
        <v>0.28</v>
      </c>
      <c r="I1057" s="12" t="n">
        <v>75</v>
      </c>
      <c r="J1057" s="13" t="n">
        <f aca="false">ROUNDUP((F1057+Parámetros!$C$13)/(1-G1057),0)</f>
        <v>146</v>
      </c>
      <c r="K1057" s="13" t="n">
        <f aca="false">ROUNDUP((F1057+Parámetros!$C$14)/(1-G1057),0)</f>
        <v>151</v>
      </c>
      <c r="L1057" s="13" t="n">
        <f aca="false">ROUNDUP((F1057+Parámetros!$C$15)/(1-G1057),0)</f>
        <v>159</v>
      </c>
      <c r="M1057" s="13" t="n">
        <f aca="false">MAX(ROUNDUP((F1057+I1057)/(1-G1057),0),Parámetros!$B$7)</f>
        <v>299</v>
      </c>
      <c r="N1057" s="12" t="n">
        <v>288.27</v>
      </c>
      <c r="O1057" s="12" t="n">
        <v>138.98</v>
      </c>
      <c r="P1057" s="13" t="n">
        <f aca="false">Parámetros!$B$6</f>
        <v>1</v>
      </c>
      <c r="Q1057" s="13" t="n">
        <f aca="false">IF(AND(ISNUMBER(O1057),O1057-P1057&gt;=Parámetros!$B$7),M1057,IF(J1057&lt;Parámetros!$B$13,J1057,IF(K1057&lt;Parámetros!$B$14,K1057,IF(L1057&lt;Parámetros!$B$15,L1057,M1057))))</f>
        <v>159</v>
      </c>
      <c r="R1057" s="13" t="n">
        <f aca="false">IF(AND(ISNUMBER(O1057),O1057-P1057&gt;=Q1057),O1057-P1057,Q1057)</f>
        <v>159</v>
      </c>
      <c r="S1057" s="3" t="n">
        <f aca="false">IF(ISNUMBER(O1057),R1057/O1057-1,"")</f>
        <v>0.144049503525687</v>
      </c>
      <c r="T1057" s="13" t="n">
        <f aca="false">VLOOKUP(R1057,Parámetros!$A$13:$C$16,3,TRUE())</f>
        <v>37</v>
      </c>
      <c r="U1057" s="13" t="n">
        <f aca="false">IF(R1057&gt;=Parámetros!$B$7,I1057,0)</f>
        <v>0</v>
      </c>
      <c r="V1057" s="13" t="n">
        <f aca="false">R1057*(1-G1057)-T1057-U1057</f>
        <v>99.74</v>
      </c>
      <c r="W1057" s="13" t="n">
        <f aca="false">V1057-F1057</f>
        <v>0</v>
      </c>
      <c r="X1057" s="2" t="s">
        <v>13680</v>
      </c>
      <c r="Y1057" s="2"/>
      <c r="Z1057" s="13"/>
      <c r="AA1057" s="2"/>
    </row>
    <row r="1058" customFormat="false" ht="15" hidden="false" customHeight="false" outlineLevel="0" collapsed="false">
      <c r="A1058" s="8" t="s">
        <v>12463</v>
      </c>
      <c r="B1058" s="10" t="str">
        <f aca="false">'Layout Mercado Libre'!C1058</f>
        <v>Unasal Terbinafina 250 mg 30 Tabletas</v>
      </c>
      <c r="C1058" s="10" t="str">
        <f aca="false">IFERROR(LEFT('Layout Mercado Libre'!E1058,FIND(" &gt; ",'Layout Mercado Libre'!E1058)-1),"")</f>
        <v>Salud y Equipamiento Médico</v>
      </c>
      <c r="D1058" s="12" t="n">
        <v>915</v>
      </c>
      <c r="E1058" s="13" t="n">
        <f aca="false">Parámetros!$B$5</f>
        <v>4</v>
      </c>
      <c r="F1058" s="13" t="n">
        <f aca="false">D1058+E1058</f>
        <v>919</v>
      </c>
      <c r="G1058" s="3" t="n">
        <f aca="false">IF(C1058="",Parámetros!$B$9,IFERROR(VLOOKUP(C1058,Parámetros!$A$20:$B$23,2,FALSE()),Parámetros!$B$9))</f>
        <v>0.14</v>
      </c>
      <c r="H1058" s="14" t="n">
        <v>0.19</v>
      </c>
      <c r="I1058" s="12" t="n">
        <v>75</v>
      </c>
      <c r="J1058" s="13" t="n">
        <f aca="false">ROUNDUP((F1058+Parámetros!$C$13)/(1-G1058),0)</f>
        <v>1098</v>
      </c>
      <c r="K1058" s="13" t="n">
        <f aca="false">ROUNDUP((F1058+Parámetros!$C$14)/(1-G1058),0)</f>
        <v>1104</v>
      </c>
      <c r="L1058" s="13" t="n">
        <f aca="false">ROUNDUP((F1058+Parámetros!$C$15)/(1-G1058),0)</f>
        <v>1112</v>
      </c>
      <c r="M1058" s="13" t="n">
        <f aca="false">MAX(ROUNDUP((F1058+I1058)/(1-G1058),0),Parámetros!$B$7)</f>
        <v>1156</v>
      </c>
      <c r="N1058" s="12" t="n">
        <v>1559.01</v>
      </c>
      <c r="O1058" s="12" t="n">
        <v>1351</v>
      </c>
      <c r="P1058" s="13" t="n">
        <f aca="false">Parámetros!$B$6</f>
        <v>1</v>
      </c>
      <c r="Q1058" s="13" t="n">
        <f aca="false">IF(AND(ISNUMBER(O1058),O1058-P1058&gt;=Parámetros!$B$7),M1058,IF(J1058&lt;Parámetros!$B$13,J1058,IF(K1058&lt;Parámetros!$B$14,K1058,IF(L1058&lt;Parámetros!$B$15,L1058,M1058))))</f>
        <v>1156</v>
      </c>
      <c r="R1058" s="13" t="n">
        <f aca="false">IF(AND(ISNUMBER(O1058),O1058-P1058&gt;=Q1058),O1058-P1058,Q1058)</f>
        <v>1350</v>
      </c>
      <c r="S1058" s="3" t="n">
        <f aca="false">IF(ISNUMBER(O1058),R1058/O1058-1,"")</f>
        <v>-0.000740192450036981</v>
      </c>
      <c r="T1058" s="13" t="n">
        <f aca="false">VLOOKUP(R1058,Parámetros!$A$13:$C$16,3,TRUE())</f>
        <v>0</v>
      </c>
      <c r="U1058" s="13" t="n">
        <f aca="false">IF(R1058&gt;=Parámetros!$B$7,I1058,0)</f>
        <v>75</v>
      </c>
      <c r="V1058" s="13" t="n">
        <f aca="false">R1058*(1-G1058)-T1058-U1058</f>
        <v>1086</v>
      </c>
      <c r="W1058" s="13" t="n">
        <f aca="false">V1058-F1058</f>
        <v>167</v>
      </c>
      <c r="X1058" s="2" t="s">
        <v>13501</v>
      </c>
      <c r="Y1058" s="2"/>
      <c r="Z1058" s="13"/>
      <c r="AA1058" s="2"/>
    </row>
    <row r="1059" customFormat="false" ht="15" hidden="false" customHeight="false" outlineLevel="0" collapsed="false">
      <c r="A1059" s="8" t="s">
        <v>12476</v>
      </c>
      <c r="B1059" s="10" t="str">
        <f aca="false">'Layout Mercado Libre'!C1059</f>
        <v>Azulfidina Sulfasalazina 500 mg 60 Tabletas</v>
      </c>
      <c r="C1059" s="10" t="str">
        <f aca="false">IFERROR(LEFT('Layout Mercado Libre'!E1059,FIND(" &gt; ",'Layout Mercado Libre'!E1059)-1),"")</f>
        <v>Salud y Equipamiento Médico</v>
      </c>
      <c r="D1059" s="12" t="n">
        <v>340</v>
      </c>
      <c r="E1059" s="13" t="n">
        <f aca="false">Parámetros!$B$5</f>
        <v>4</v>
      </c>
      <c r="F1059" s="13" t="n">
        <f aca="false">D1059+E1059</f>
        <v>344</v>
      </c>
      <c r="G1059" s="3" t="n">
        <f aca="false">IF(C1059="",Parámetros!$B$9,IFERROR(VLOOKUP(C1059,Parámetros!$A$20:$B$23,2,FALSE()),Parámetros!$B$9))</f>
        <v>0.14</v>
      </c>
      <c r="H1059" s="14" t="n">
        <v>0.26</v>
      </c>
      <c r="I1059" s="12" t="n">
        <v>75</v>
      </c>
      <c r="J1059" s="13" t="n">
        <f aca="false">ROUNDUP((F1059+Parámetros!$C$13)/(1-G1059),0)</f>
        <v>430</v>
      </c>
      <c r="K1059" s="13" t="n">
        <f aca="false">ROUNDUP((F1059+Parámetros!$C$14)/(1-G1059),0)</f>
        <v>435</v>
      </c>
      <c r="L1059" s="13" t="n">
        <f aca="false">ROUNDUP((F1059+Parámetros!$C$15)/(1-G1059),0)</f>
        <v>444</v>
      </c>
      <c r="M1059" s="13" t="n">
        <f aca="false">MAX(ROUNDUP((F1059+I1059)/(1-G1059),0),Parámetros!$B$7)</f>
        <v>488</v>
      </c>
      <c r="N1059" s="12" t="n">
        <v>428.5</v>
      </c>
      <c r="O1059" s="12" t="n">
        <v>410</v>
      </c>
      <c r="P1059" s="13" t="n">
        <f aca="false">Parámetros!$B$6</f>
        <v>1</v>
      </c>
      <c r="Q1059" s="13" t="n">
        <f aca="false">IF(AND(ISNUMBER(O1059),O1059-P1059&gt;=Parámetros!$B$7),M1059,IF(J1059&lt;Parámetros!$B$13,J1059,IF(K1059&lt;Parámetros!$B$14,K1059,IF(L1059&lt;Parámetros!$B$15,L1059,M1059))))</f>
        <v>488</v>
      </c>
      <c r="R1059" s="13" t="n">
        <f aca="false">IF(AND(ISNUMBER(O1059),O1059-P1059&gt;=Q1059),O1059-P1059,Q1059)</f>
        <v>488</v>
      </c>
      <c r="S1059" s="3" t="n">
        <f aca="false">IF(ISNUMBER(O1059),R1059/O1059-1,"")</f>
        <v>0.190243902439024</v>
      </c>
      <c r="T1059" s="13" t="n">
        <f aca="false">VLOOKUP(R1059,Parámetros!$A$13:$C$16,3,TRUE())</f>
        <v>0</v>
      </c>
      <c r="U1059" s="13" t="n">
        <f aca="false">IF(R1059&gt;=Parámetros!$B$7,I1059,0)</f>
        <v>75</v>
      </c>
      <c r="V1059" s="13" t="n">
        <f aca="false">R1059*(1-G1059)-T1059-U1059</f>
        <v>344.68</v>
      </c>
      <c r="W1059" s="13" t="n">
        <f aca="false">V1059-F1059</f>
        <v>0.680000000000007</v>
      </c>
      <c r="X1059" s="2" t="s">
        <v>13534</v>
      </c>
      <c r="Y1059" s="2"/>
      <c r="Z1059" s="13"/>
      <c r="AA1059" s="2"/>
    </row>
    <row r="1060" customFormat="false" ht="15" hidden="false" customHeight="false" outlineLevel="0" collapsed="false">
      <c r="A1060" s="8" t="s">
        <v>12490</v>
      </c>
      <c r="B1060" s="10" t="str">
        <f aca="false">'Layout Mercado Libre'!C1060</f>
        <v>Libertrim Pediátrico Trimebutina Suspensión 30 ml</v>
      </c>
      <c r="C1060" s="10" t="str">
        <f aca="false">IFERROR(LEFT('Layout Mercado Libre'!E1060,FIND(" &gt; ",'Layout Mercado Libre'!E1060)-1),"")</f>
        <v>Salud y Equipamiento Médico</v>
      </c>
      <c r="D1060" s="12" t="n">
        <v>293.53</v>
      </c>
      <c r="E1060" s="13" t="n">
        <f aca="false">Parámetros!$B$5</f>
        <v>4</v>
      </c>
      <c r="F1060" s="13" t="n">
        <f aca="false">D1060+E1060</f>
        <v>297.53</v>
      </c>
      <c r="G1060" s="3" t="n">
        <f aca="false">IF(C1060="",Parámetros!$B$9,IFERROR(VLOOKUP(C1060,Parámetros!$A$20:$B$23,2,FALSE()),Parámetros!$B$9))</f>
        <v>0.14</v>
      </c>
      <c r="H1060" s="14" t="n">
        <v>0.09</v>
      </c>
      <c r="I1060" s="12" t="n">
        <v>75</v>
      </c>
      <c r="J1060" s="13" t="n">
        <f aca="false">ROUNDUP((F1060+Parámetros!$C$13)/(1-G1060),0)</f>
        <v>376</v>
      </c>
      <c r="K1060" s="13" t="n">
        <f aca="false">ROUNDUP((F1060+Parámetros!$C$14)/(1-G1060),0)</f>
        <v>381</v>
      </c>
      <c r="L1060" s="13" t="n">
        <f aca="false">ROUNDUP((F1060+Parámetros!$C$15)/(1-G1060),0)</f>
        <v>389</v>
      </c>
      <c r="M1060" s="13" t="n">
        <f aca="false">MAX(ROUNDUP((F1060+I1060)/(1-G1060),0),Parámetros!$B$7)</f>
        <v>434</v>
      </c>
      <c r="N1060" s="12" t="n">
        <v>477.39</v>
      </c>
      <c r="O1060" s="12" t="n">
        <v>468.42</v>
      </c>
      <c r="P1060" s="13" t="n">
        <f aca="false">Parámetros!$B$6</f>
        <v>1</v>
      </c>
      <c r="Q1060" s="13" t="n">
        <f aca="false">IF(AND(ISNUMBER(O1060),O1060-P1060&gt;=Parámetros!$B$7),M1060,IF(J1060&lt;Parámetros!$B$13,J1060,IF(K1060&lt;Parámetros!$B$14,K1060,IF(L1060&lt;Parámetros!$B$15,L1060,M1060))))</f>
        <v>434</v>
      </c>
      <c r="R1060" s="13" t="n">
        <f aca="false">IF(AND(ISNUMBER(O1060),O1060-P1060&gt;=Q1060),O1060-P1060,Q1060)</f>
        <v>467.42</v>
      </c>
      <c r="S1060" s="3" t="n">
        <f aca="false">IF(ISNUMBER(O1060),R1060/O1060-1,"")</f>
        <v>-0.00213483625805899</v>
      </c>
      <c r="T1060" s="13" t="n">
        <f aca="false">VLOOKUP(R1060,Parámetros!$A$13:$C$16,3,TRUE())</f>
        <v>0</v>
      </c>
      <c r="U1060" s="13" t="n">
        <f aca="false">IF(R1060&gt;=Parámetros!$B$7,I1060,0)</f>
        <v>75</v>
      </c>
      <c r="V1060" s="13" t="n">
        <f aca="false">R1060*(1-G1060)-T1060-U1060</f>
        <v>326.9812</v>
      </c>
      <c r="W1060" s="13" t="n">
        <f aca="false">V1060-F1060</f>
        <v>29.4512</v>
      </c>
      <c r="X1060" s="2" t="s">
        <v>13562</v>
      </c>
      <c r="Y1060" s="2"/>
      <c r="Z1060" s="13"/>
      <c r="AA1060" s="2"/>
    </row>
    <row r="1061" customFormat="false" ht="15" hidden="false" customHeight="false" outlineLevel="0" collapsed="false">
      <c r="A1061" s="8" t="s">
        <v>12504</v>
      </c>
      <c r="B1061" s="10" t="str">
        <f aca="false">'Layout Mercado Libre'!C1061</f>
        <v>Jeringa BD Plastipak 10 ml 22G x 32 mm Caja 100 Piezas</v>
      </c>
      <c r="C1061" s="10" t="str">
        <f aca="false">IFERROR(LEFT('Layout Mercado Libre'!E1061,FIND(" &gt; ",'Layout Mercado Libre'!E1061)-1),"")</f>
        <v>Salud y Equipamiento Médico</v>
      </c>
      <c r="D1061" s="12" t="n">
        <v>331.42</v>
      </c>
      <c r="E1061" s="13" t="n">
        <f aca="false">Parámetros!$B$5</f>
        <v>4</v>
      </c>
      <c r="F1061" s="13" t="n">
        <f aca="false">D1061+E1061</f>
        <v>335.42</v>
      </c>
      <c r="G1061" s="3" t="n">
        <f aca="false">IF(C1061="",Parámetros!$B$9,IFERROR(VLOOKUP(C1061,Parámetros!$A$20:$B$23,2,FALSE()),Parámetros!$B$9))</f>
        <v>0.14</v>
      </c>
      <c r="H1061" s="14" t="n">
        <v>1.28</v>
      </c>
      <c r="I1061" s="12" t="n">
        <v>105</v>
      </c>
      <c r="J1061" s="13" t="n">
        <f aca="false">ROUNDUP((F1061+Parámetros!$C$13)/(1-G1061),0)</f>
        <v>420</v>
      </c>
      <c r="K1061" s="13" t="n">
        <f aca="false">ROUNDUP((F1061+Parámetros!$C$14)/(1-G1061),0)</f>
        <v>425</v>
      </c>
      <c r="L1061" s="13" t="n">
        <f aca="false">ROUNDUP((F1061+Parámetros!$C$15)/(1-G1061),0)</f>
        <v>434</v>
      </c>
      <c r="M1061" s="13" t="n">
        <f aca="false">MAX(ROUNDUP((F1061+I1061)/(1-G1061),0),Parámetros!$B$7)</f>
        <v>513</v>
      </c>
      <c r="N1061" s="12"/>
      <c r="O1061" s="12"/>
      <c r="P1061" s="13" t="n">
        <f aca="false">Parámetros!$B$6</f>
        <v>1</v>
      </c>
      <c r="Q1061" s="13" t="n">
        <f aca="false">IF(AND(ISNUMBER(O1061),O1061-P1061&gt;=Parámetros!$B$7),M1061,IF(J1061&lt;Parámetros!$B$13,J1061,IF(K1061&lt;Parámetros!$B$14,K1061,IF(L1061&lt;Parámetros!$B$15,L1061,M1061))))</f>
        <v>513</v>
      </c>
      <c r="R1061" s="13" t="n">
        <f aca="false">IF(AND(ISNUMBER(O1061),O1061-P1061&gt;=Q1061),O1061-P1061,Q1061)</f>
        <v>513</v>
      </c>
      <c r="S1061" s="3" t="str">
        <f aca="false">IF(ISNUMBER(O1061),R1061/O1061-1,"")</f>
        <v/>
      </c>
      <c r="T1061" s="13" t="n">
        <f aca="false">VLOOKUP(R1061,Parámetros!$A$13:$C$16,3,TRUE())</f>
        <v>0</v>
      </c>
      <c r="U1061" s="13" t="n">
        <f aca="false">IF(R1061&gt;=Parámetros!$B$7,I1061,0)</f>
        <v>105</v>
      </c>
      <c r="V1061" s="13" t="n">
        <f aca="false">R1061*(1-G1061)-T1061-U1061</f>
        <v>336.18</v>
      </c>
      <c r="W1061" s="13" t="n">
        <f aca="false">V1061-F1061</f>
        <v>0.759999999999991</v>
      </c>
      <c r="X1061" s="2" t="s">
        <v>13682</v>
      </c>
      <c r="Y1061" s="2"/>
      <c r="Z1061" s="13"/>
      <c r="AA1061" s="2"/>
    </row>
    <row r="1062" customFormat="false" ht="15" hidden="false" customHeight="false" outlineLevel="0" collapsed="false">
      <c r="A1062" s="8" t="s">
        <v>12512</v>
      </c>
      <c r="B1062" s="10" t="str">
        <f aca="false">'Layout Mercado Libre'!C1062</f>
        <v>Ajolotius Jarabe Sin Azúcar Suplemento 250 ml</v>
      </c>
      <c r="C1062" s="10" t="str">
        <f aca="false">IFERROR(LEFT('Layout Mercado Libre'!E1062,FIND(" &gt; ",'Layout Mercado Libre'!E1062)-1),"")</f>
        <v>Salud y Equipamiento Médico</v>
      </c>
      <c r="D1062" s="12" t="n">
        <v>72</v>
      </c>
      <c r="E1062" s="13" t="n">
        <f aca="false">Parámetros!$B$5</f>
        <v>4</v>
      </c>
      <c r="F1062" s="13" t="n">
        <f aca="false">D1062+E1062</f>
        <v>76</v>
      </c>
      <c r="G1062" s="3" t="n">
        <f aca="false">IF(C1062="",Parámetros!$B$9,IFERROR(VLOOKUP(C1062,Parámetros!$A$20:$B$23,2,FALSE()),Parámetros!$B$9))</f>
        <v>0.14</v>
      </c>
      <c r="H1062" s="14" t="n">
        <v>0.35</v>
      </c>
      <c r="I1062" s="12" t="n">
        <v>75</v>
      </c>
      <c r="J1062" s="13" t="n">
        <f aca="false">ROUNDUP((F1062+Parámetros!$C$13)/(1-G1062),0)</f>
        <v>118</v>
      </c>
      <c r="K1062" s="13" t="n">
        <f aca="false">ROUNDUP((F1062+Parámetros!$C$14)/(1-G1062),0)</f>
        <v>124</v>
      </c>
      <c r="L1062" s="13" t="n">
        <f aca="false">ROUNDUP((F1062+Parámetros!$C$15)/(1-G1062),0)</f>
        <v>132</v>
      </c>
      <c r="M1062" s="13" t="n">
        <f aca="false">MAX(ROUNDUP((F1062+I1062)/(1-G1062),0),Parámetros!$B$7)</f>
        <v>299</v>
      </c>
      <c r="N1062" s="12" t="n">
        <v>174.22</v>
      </c>
      <c r="O1062" s="12" t="n">
        <v>196</v>
      </c>
      <c r="P1062" s="13" t="n">
        <f aca="false">Parámetros!$B$6</f>
        <v>1</v>
      </c>
      <c r="Q1062" s="13" t="n">
        <f aca="false">IF(AND(ISNUMBER(O1062),O1062-P1062&gt;=Parámetros!$B$7),M1062,IF(J1062&lt;Parámetros!$B$13,J1062,IF(K1062&lt;Parámetros!$B$14,K1062,IF(L1062&lt;Parámetros!$B$15,L1062,M1062))))</f>
        <v>124</v>
      </c>
      <c r="R1062" s="13" t="n">
        <f aca="false">IF(AND(ISNUMBER(O1062),O1062-P1062&gt;=Q1062),O1062-P1062,Q1062)</f>
        <v>195</v>
      </c>
      <c r="S1062" s="3" t="n">
        <f aca="false">IF(ISNUMBER(O1062),R1062/O1062-1,"")</f>
        <v>-0.00510204081632648</v>
      </c>
      <c r="T1062" s="13" t="n">
        <f aca="false">VLOOKUP(R1062,Parámetros!$A$13:$C$16,3,TRUE())</f>
        <v>37</v>
      </c>
      <c r="U1062" s="13" t="n">
        <f aca="false">IF(R1062&gt;=Parámetros!$B$7,I1062,0)</f>
        <v>0</v>
      </c>
      <c r="V1062" s="13" t="n">
        <f aca="false">R1062*(1-G1062)-T1062-U1062</f>
        <v>130.7</v>
      </c>
      <c r="W1062" s="13" t="n">
        <f aca="false">V1062-F1062</f>
        <v>54.7</v>
      </c>
      <c r="X1062" s="2" t="s">
        <v>13580</v>
      </c>
      <c r="Y1062" s="2"/>
      <c r="Z1062" s="13"/>
      <c r="AA1062" s="2"/>
    </row>
    <row r="1063" customFormat="false" ht="15" hidden="false" customHeight="false" outlineLevel="0" collapsed="false">
      <c r="A1063" s="8" t="s">
        <v>12521</v>
      </c>
      <c r="B1063" s="10" t="str">
        <f aca="false">'Layout Mercado Libre'!C1063</f>
        <v>Rastrillos Bic Soleil Color Collection 3 Hojas 12 Piezas</v>
      </c>
      <c r="C1063" s="10" t="str">
        <f aca="false">IFERROR(LEFT('Layout Mercado Libre'!E1063,FIND(" &gt; ",'Layout Mercado Libre'!E1063)-1),"")</f>
        <v>Belleza y Cuidado Personal</v>
      </c>
      <c r="D1063" s="12" t="n">
        <v>133.9</v>
      </c>
      <c r="E1063" s="13" t="n">
        <f aca="false">Parámetros!$B$5</f>
        <v>4</v>
      </c>
      <c r="F1063" s="13" t="n">
        <f aca="false">D1063+E1063</f>
        <v>137.9</v>
      </c>
      <c r="G1063" s="3" t="n">
        <f aca="false">IF(C1063="",Parámetros!$B$9,IFERROR(VLOOKUP(C1063,Parámetros!$A$20:$B$23,2,FALSE()),Parámetros!$B$9))</f>
        <v>0.14</v>
      </c>
      <c r="H1063" s="14" t="n">
        <v>0.22</v>
      </c>
      <c r="I1063" s="12" t="n">
        <v>75</v>
      </c>
      <c r="J1063" s="13" t="n">
        <f aca="false">ROUNDUP((F1063+Parámetros!$C$13)/(1-G1063),0)</f>
        <v>190</v>
      </c>
      <c r="K1063" s="13" t="n">
        <f aca="false">ROUNDUP((F1063+Parámetros!$C$14)/(1-G1063),0)</f>
        <v>196</v>
      </c>
      <c r="L1063" s="13" t="n">
        <f aca="false">ROUNDUP((F1063+Parámetros!$C$15)/(1-G1063),0)</f>
        <v>204</v>
      </c>
      <c r="M1063" s="13" t="n">
        <f aca="false">MAX(ROUNDUP((F1063+I1063)/(1-G1063),0),Parámetros!$B$7)</f>
        <v>299</v>
      </c>
      <c r="N1063" s="12"/>
      <c r="O1063" s="12"/>
      <c r="P1063" s="13" t="n">
        <f aca="false">Parámetros!$B$6</f>
        <v>1</v>
      </c>
      <c r="Q1063" s="13" t="n">
        <f aca="false">IF(AND(ISNUMBER(O1063),O1063-P1063&gt;=Parámetros!$B$7),M1063,IF(J1063&lt;Parámetros!$B$13,J1063,IF(K1063&lt;Parámetros!$B$14,K1063,IF(L1063&lt;Parámetros!$B$15,L1063,M1063))))</f>
        <v>204</v>
      </c>
      <c r="R1063" s="13" t="n">
        <f aca="false">IF(AND(ISNUMBER(O1063),O1063-P1063&gt;=Q1063),O1063-P1063,Q1063)</f>
        <v>204</v>
      </c>
      <c r="S1063" s="3" t="str">
        <f aca="false">IF(ISNUMBER(O1063),R1063/O1063-1,"")</f>
        <v/>
      </c>
      <c r="T1063" s="13" t="n">
        <f aca="false">VLOOKUP(R1063,Parámetros!$A$13:$C$16,3,TRUE())</f>
        <v>37</v>
      </c>
      <c r="U1063" s="13" t="n">
        <f aca="false">IF(R1063&gt;=Parámetros!$B$7,I1063,0)</f>
        <v>0</v>
      </c>
      <c r="V1063" s="13" t="n">
        <f aca="false">R1063*(1-G1063)-T1063-U1063</f>
        <v>138.44</v>
      </c>
      <c r="W1063" s="13" t="n">
        <f aca="false">V1063-F1063</f>
        <v>0.539999999999992</v>
      </c>
      <c r="X1063" s="2" t="s">
        <v>13726</v>
      </c>
      <c r="Y1063" s="2"/>
      <c r="Z1063" s="13"/>
      <c r="AA1063" s="2"/>
    </row>
    <row r="1064" customFormat="false" ht="15" hidden="false" customHeight="false" outlineLevel="0" collapsed="false">
      <c r="A1064" s="8" t="s">
        <v>12532</v>
      </c>
      <c r="B1064" s="10" t="str">
        <f aca="false">'Layout Mercado Libre'!C1064</f>
        <v>Aldactone A 25 mg 30 Tabletas Espironolactona</v>
      </c>
      <c r="C1064" s="10" t="str">
        <f aca="false">IFERROR(LEFT('Layout Mercado Libre'!E1064,FIND(" &gt; ",'Layout Mercado Libre'!E1064)-1),"")</f>
        <v>Salud y Equipamiento Médico</v>
      </c>
      <c r="D1064" s="12" t="n">
        <v>425.53</v>
      </c>
      <c r="E1064" s="13" t="n">
        <f aca="false">Parámetros!$B$5</f>
        <v>4</v>
      </c>
      <c r="F1064" s="13" t="n">
        <f aca="false">D1064+E1064</f>
        <v>429.53</v>
      </c>
      <c r="G1064" s="3" t="n">
        <f aca="false">IF(C1064="",Parámetros!$B$9,IFERROR(VLOOKUP(C1064,Parámetros!$A$20:$B$23,2,FALSE()),Parámetros!$B$9))</f>
        <v>0.14</v>
      </c>
      <c r="H1064" s="14" t="n">
        <v>0.19</v>
      </c>
      <c r="I1064" s="12" t="n">
        <v>75</v>
      </c>
      <c r="J1064" s="13" t="n">
        <f aca="false">ROUNDUP((F1064+Parámetros!$C$13)/(1-G1064),0)</f>
        <v>529</v>
      </c>
      <c r="K1064" s="13" t="n">
        <f aca="false">ROUNDUP((F1064+Parámetros!$C$14)/(1-G1064),0)</f>
        <v>535</v>
      </c>
      <c r="L1064" s="13" t="n">
        <f aca="false">ROUNDUP((F1064+Parámetros!$C$15)/(1-G1064),0)</f>
        <v>543</v>
      </c>
      <c r="M1064" s="13" t="n">
        <f aca="false">MAX(ROUNDUP((F1064+I1064)/(1-G1064),0),Parámetros!$B$7)</f>
        <v>587</v>
      </c>
      <c r="N1064" s="12" t="n">
        <v>720.38</v>
      </c>
      <c r="O1064" s="12" t="n">
        <v>479</v>
      </c>
      <c r="P1064" s="13" t="n">
        <f aca="false">Parámetros!$B$6</f>
        <v>1</v>
      </c>
      <c r="Q1064" s="13" t="n">
        <f aca="false">IF(AND(ISNUMBER(O1064),O1064-P1064&gt;=Parámetros!$B$7),M1064,IF(J1064&lt;Parámetros!$B$13,J1064,IF(K1064&lt;Parámetros!$B$14,K1064,IF(L1064&lt;Parámetros!$B$15,L1064,M1064))))</f>
        <v>587</v>
      </c>
      <c r="R1064" s="13" t="n">
        <f aca="false">IF(AND(ISNUMBER(O1064),O1064-P1064&gt;=Q1064),O1064-P1064,Q1064)</f>
        <v>587</v>
      </c>
      <c r="S1064" s="3" t="n">
        <f aca="false">IF(ISNUMBER(O1064),R1064/O1064-1,"")</f>
        <v>0.225469728601253</v>
      </c>
      <c r="T1064" s="13" t="n">
        <f aca="false">VLOOKUP(R1064,Parámetros!$A$13:$C$16,3,TRUE())</f>
        <v>0</v>
      </c>
      <c r="U1064" s="13" t="n">
        <f aca="false">IF(R1064&gt;=Parámetros!$B$7,I1064,0)</f>
        <v>75</v>
      </c>
      <c r="V1064" s="13" t="n">
        <f aca="false">R1064*(1-G1064)-T1064-U1064</f>
        <v>429.82</v>
      </c>
      <c r="W1064" s="13" t="n">
        <f aca="false">V1064-F1064</f>
        <v>0.29000000000002</v>
      </c>
      <c r="X1064" s="2" t="s">
        <v>13501</v>
      </c>
      <c r="Y1064" s="2"/>
      <c r="Z1064" s="13"/>
      <c r="AA1064" s="2"/>
    </row>
    <row r="1065" customFormat="false" ht="15" hidden="false" customHeight="false" outlineLevel="0" collapsed="false">
      <c r="A1065" s="8" t="s">
        <v>12540</v>
      </c>
      <c r="B1065" s="10" t="str">
        <f aca="false">'Layout Mercado Libre'!C1065</f>
        <v>Desodorante Rexona Men Clinical Sport Strength 58 g</v>
      </c>
      <c r="C1065" s="10" t="str">
        <f aca="false">IFERROR(LEFT('Layout Mercado Libre'!E1065,FIND(" &gt; ",'Layout Mercado Libre'!E1065)-1),"")</f>
        <v>Belleza y Cuidado Personal</v>
      </c>
      <c r="D1065" s="12" t="n">
        <v>75.17</v>
      </c>
      <c r="E1065" s="13" t="n">
        <f aca="false">Parámetros!$B$5</f>
        <v>4</v>
      </c>
      <c r="F1065" s="13" t="n">
        <f aca="false">D1065+E1065</f>
        <v>79.17</v>
      </c>
      <c r="G1065" s="3" t="n">
        <f aca="false">IF(C1065="",Parámetros!$B$9,IFERROR(VLOOKUP(C1065,Parámetros!$A$20:$B$23,2,FALSE()),Parámetros!$B$9))</f>
        <v>0.14</v>
      </c>
      <c r="H1065" s="14" t="n">
        <v>0.12</v>
      </c>
      <c r="I1065" s="12" t="n">
        <v>75</v>
      </c>
      <c r="J1065" s="13" t="n">
        <f aca="false">ROUNDUP((F1065+Parámetros!$C$13)/(1-G1065),0)</f>
        <v>122</v>
      </c>
      <c r="K1065" s="13" t="n">
        <f aca="false">ROUNDUP((F1065+Parámetros!$C$14)/(1-G1065),0)</f>
        <v>127</v>
      </c>
      <c r="L1065" s="13" t="n">
        <f aca="false">ROUNDUP((F1065+Parámetros!$C$15)/(1-G1065),0)</f>
        <v>136</v>
      </c>
      <c r="M1065" s="13" t="n">
        <f aca="false">MAX(ROUNDUP((F1065+I1065)/(1-G1065),0),Parámetros!$B$7)</f>
        <v>299</v>
      </c>
      <c r="N1065" s="12" t="n">
        <v>189.5</v>
      </c>
      <c r="O1065" s="12" t="n">
        <v>80</v>
      </c>
      <c r="P1065" s="13" t="n">
        <f aca="false">Parámetros!$B$6</f>
        <v>1</v>
      </c>
      <c r="Q1065" s="13" t="n">
        <f aca="false">IF(AND(ISNUMBER(O1065),O1065-P1065&gt;=Parámetros!$B$7),M1065,IF(J1065&lt;Parámetros!$B$13,J1065,IF(K1065&lt;Parámetros!$B$14,K1065,IF(L1065&lt;Parámetros!$B$15,L1065,M1065))))</f>
        <v>127</v>
      </c>
      <c r="R1065" s="13" t="n">
        <f aca="false">IF(AND(ISNUMBER(O1065),O1065-P1065&gt;=Q1065),O1065-P1065,Q1065)</f>
        <v>127</v>
      </c>
      <c r="S1065" s="3" t="n">
        <f aca="false">IF(ISNUMBER(O1065),R1065/O1065-1,"")</f>
        <v>0.5875</v>
      </c>
      <c r="T1065" s="13" t="n">
        <f aca="false">VLOOKUP(R1065,Parámetros!$A$13:$C$16,3,TRUE())</f>
        <v>30</v>
      </c>
      <c r="U1065" s="13" t="n">
        <f aca="false">IF(R1065&gt;=Parámetros!$B$7,I1065,0)</f>
        <v>0</v>
      </c>
      <c r="V1065" s="13" t="n">
        <f aca="false">R1065*(1-G1065)-T1065-U1065</f>
        <v>79.22</v>
      </c>
      <c r="W1065" s="13" t="n">
        <f aca="false">V1065-F1065</f>
        <v>0.0499999999999972</v>
      </c>
      <c r="X1065" s="2" t="s">
        <v>13803</v>
      </c>
      <c r="Y1065" s="2"/>
      <c r="Z1065" s="13"/>
      <c r="AA1065" s="2"/>
    </row>
    <row r="1066" customFormat="false" ht="15" hidden="false" customHeight="false" outlineLevel="0" collapsed="false">
      <c r="A1066" s="8" t="s">
        <v>12551</v>
      </c>
      <c r="B1066" s="10" t="str">
        <f aca="false">'Layout Mercado Libre'!C1066</f>
        <v>Pantiprotectores Saba Delicate Diarios Largos 50 Piezas</v>
      </c>
      <c r="C1066" s="10" t="str">
        <f aca="false">IFERROR(LEFT('Layout Mercado Libre'!E1066,FIND(" &gt; ",'Layout Mercado Libre'!E1066)-1),"")</f>
        <v>Belleza y Cuidado Personal</v>
      </c>
      <c r="D1066" s="12" t="n">
        <v>37.78</v>
      </c>
      <c r="E1066" s="13" t="n">
        <f aca="false">Parámetros!$B$5</f>
        <v>4</v>
      </c>
      <c r="F1066" s="13" t="n">
        <f aca="false">D1066+E1066</f>
        <v>41.78</v>
      </c>
      <c r="G1066" s="3" t="n">
        <f aca="false">IF(C1066="",Parámetros!$B$9,IFERROR(VLOOKUP(C1066,Parámetros!$A$20:$B$23,2,FALSE()),Parámetros!$B$9))</f>
        <v>0.14</v>
      </c>
      <c r="H1066" s="14" t="n">
        <v>0.45</v>
      </c>
      <c r="I1066" s="12" t="n">
        <v>75</v>
      </c>
      <c r="J1066" s="13" t="n">
        <f aca="false">ROUNDUP((F1066+Parámetros!$C$13)/(1-G1066),0)</f>
        <v>78</v>
      </c>
      <c r="K1066" s="13" t="n">
        <f aca="false">ROUNDUP((F1066+Parámetros!$C$14)/(1-G1066),0)</f>
        <v>84</v>
      </c>
      <c r="L1066" s="13" t="n">
        <f aca="false">ROUNDUP((F1066+Parámetros!$C$15)/(1-G1066),0)</f>
        <v>92</v>
      </c>
      <c r="M1066" s="13" t="n">
        <f aca="false">MAX(ROUNDUP((F1066+I1066)/(1-G1066),0),Parámetros!$B$7)</f>
        <v>299</v>
      </c>
      <c r="N1066" s="12" t="n">
        <v>179.92</v>
      </c>
      <c r="O1066" s="12" t="n">
        <v>201</v>
      </c>
      <c r="P1066" s="13" t="n">
        <f aca="false">Parámetros!$B$6</f>
        <v>1</v>
      </c>
      <c r="Q1066" s="13" t="n">
        <f aca="false">IF(AND(ISNUMBER(O1066),O1066-P1066&gt;=Parámetros!$B$7),M1066,IF(J1066&lt;Parámetros!$B$13,J1066,IF(K1066&lt;Parámetros!$B$14,K1066,IF(L1066&lt;Parámetros!$B$15,L1066,M1066))))</f>
        <v>78</v>
      </c>
      <c r="R1066" s="13" t="n">
        <f aca="false">IF(AND(ISNUMBER(O1066),O1066-P1066&gt;=Q1066),O1066-P1066,Q1066)</f>
        <v>200</v>
      </c>
      <c r="S1066" s="3" t="n">
        <f aca="false">IF(ISNUMBER(O1066),R1066/O1066-1,"")</f>
        <v>-0.00497512437810943</v>
      </c>
      <c r="T1066" s="13" t="n">
        <f aca="false">VLOOKUP(R1066,Parámetros!$A$13:$C$16,3,TRUE())</f>
        <v>37</v>
      </c>
      <c r="U1066" s="13" t="n">
        <f aca="false">IF(R1066&gt;=Parámetros!$B$7,I1066,0)</f>
        <v>0</v>
      </c>
      <c r="V1066" s="13" t="n">
        <f aca="false">R1066*(1-G1066)-T1066-U1066</f>
        <v>135</v>
      </c>
      <c r="W1066" s="13" t="n">
        <f aca="false">V1066-F1066</f>
        <v>93.22</v>
      </c>
      <c r="X1066" s="2" t="s">
        <v>13768</v>
      </c>
      <c r="Y1066" s="2"/>
      <c r="Z1066" s="13"/>
      <c r="AA1066" s="2"/>
    </row>
    <row r="1067" customFormat="false" ht="15" hidden="false" customHeight="false" outlineLevel="0" collapsed="false">
      <c r="A1067" s="8" t="s">
        <v>12565</v>
      </c>
      <c r="B1067" s="10" t="str">
        <f aca="false">'Layout Mercado Libre'!C1067</f>
        <v>Daflon 450 mg/50 mg 60 Tabletas Diosmina Hesperidina</v>
      </c>
      <c r="C1067" s="10" t="str">
        <f aca="false">IFERROR(LEFT('Layout Mercado Libre'!E1067,FIND(" &gt; ",'Layout Mercado Libre'!E1067)-1),"")</f>
        <v>Salud y Equipamiento Médico</v>
      </c>
      <c r="D1067" s="12" t="n">
        <v>1200.11</v>
      </c>
      <c r="E1067" s="13" t="n">
        <f aca="false">Parámetros!$B$5</f>
        <v>4</v>
      </c>
      <c r="F1067" s="13" t="n">
        <f aca="false">D1067+E1067</f>
        <v>1204.11</v>
      </c>
      <c r="G1067" s="3" t="n">
        <f aca="false">IF(C1067="",Parámetros!$B$9,IFERROR(VLOOKUP(C1067,Parámetros!$A$20:$B$23,2,FALSE()),Parámetros!$B$9))</f>
        <v>0.14</v>
      </c>
      <c r="H1067" s="14" t="n">
        <v>0.26</v>
      </c>
      <c r="I1067" s="12" t="n">
        <v>75</v>
      </c>
      <c r="J1067" s="13" t="n">
        <f aca="false">ROUNDUP((F1067+Parámetros!$C$13)/(1-G1067),0)</f>
        <v>1430</v>
      </c>
      <c r="K1067" s="13" t="n">
        <f aca="false">ROUNDUP((F1067+Parámetros!$C$14)/(1-G1067),0)</f>
        <v>1436</v>
      </c>
      <c r="L1067" s="13" t="n">
        <f aca="false">ROUNDUP((F1067+Parámetros!$C$15)/(1-G1067),0)</f>
        <v>1444</v>
      </c>
      <c r="M1067" s="13" t="n">
        <f aca="false">MAX(ROUNDUP((F1067+I1067)/(1-G1067),0),Parámetros!$B$7)</f>
        <v>1488</v>
      </c>
      <c r="N1067" s="12" t="n">
        <v>1536.62</v>
      </c>
      <c r="O1067" s="12" t="n">
        <v>1299</v>
      </c>
      <c r="P1067" s="13" t="n">
        <f aca="false">Parámetros!$B$6</f>
        <v>1</v>
      </c>
      <c r="Q1067" s="13" t="n">
        <f aca="false">IF(AND(ISNUMBER(O1067),O1067-P1067&gt;=Parámetros!$B$7),M1067,IF(J1067&lt;Parámetros!$B$13,J1067,IF(K1067&lt;Parámetros!$B$14,K1067,IF(L1067&lt;Parámetros!$B$15,L1067,M1067))))</f>
        <v>1488</v>
      </c>
      <c r="R1067" s="13" t="n">
        <f aca="false">IF(AND(ISNUMBER(O1067),O1067-P1067&gt;=Q1067),O1067-P1067,Q1067)</f>
        <v>1488</v>
      </c>
      <c r="S1067" s="3" t="n">
        <f aca="false">IF(ISNUMBER(O1067),R1067/O1067-1,"")</f>
        <v>0.145496535796767</v>
      </c>
      <c r="T1067" s="13" t="n">
        <f aca="false">VLOOKUP(R1067,Parámetros!$A$13:$C$16,3,TRUE())</f>
        <v>0</v>
      </c>
      <c r="U1067" s="13" t="n">
        <f aca="false">IF(R1067&gt;=Parámetros!$B$7,I1067,0)</f>
        <v>75</v>
      </c>
      <c r="V1067" s="13" t="n">
        <f aca="false">R1067*(1-G1067)-T1067-U1067</f>
        <v>1204.68</v>
      </c>
      <c r="W1067" s="13" t="n">
        <f aca="false">V1067-F1067</f>
        <v>0.570000000000164</v>
      </c>
      <c r="X1067" s="2" t="s">
        <v>13534</v>
      </c>
      <c r="Y1067" s="2"/>
      <c r="Z1067" s="13"/>
      <c r="AA1067" s="2"/>
    </row>
    <row r="1068" customFormat="false" ht="15" hidden="false" customHeight="false" outlineLevel="0" collapsed="false">
      <c r="A1068" s="8" t="s">
        <v>12574</v>
      </c>
      <c r="B1068" s="10" t="str">
        <f aca="false">'Layout Mercado Libre'!C1068</f>
        <v>Crema Corporal Nivea Milk Nutritiva Piel Extra Seca 400 ml</v>
      </c>
      <c r="C1068" s="10" t="str">
        <f aca="false">IFERROR(LEFT('Layout Mercado Libre'!E1068,FIND(" &gt; ",'Layout Mercado Libre'!E1068)-1),"")</f>
        <v>Belleza y Cuidado Personal</v>
      </c>
      <c r="D1068" s="12" t="n">
        <v>72.84</v>
      </c>
      <c r="E1068" s="13" t="n">
        <f aca="false">Parámetros!$B$5</f>
        <v>4</v>
      </c>
      <c r="F1068" s="13" t="n">
        <f aca="false">D1068+E1068</f>
        <v>76.84</v>
      </c>
      <c r="G1068" s="3" t="n">
        <f aca="false">IF(C1068="",Parámetros!$B$9,IFERROR(VLOOKUP(C1068,Parámetros!$A$20:$B$23,2,FALSE()),Parámetros!$B$9))</f>
        <v>0.14</v>
      </c>
      <c r="H1068" s="14" t="n">
        <v>0.53</v>
      </c>
      <c r="I1068" s="12" t="n">
        <v>90</v>
      </c>
      <c r="J1068" s="13" t="n">
        <f aca="false">ROUNDUP((F1068+Parámetros!$C$13)/(1-G1068),0)</f>
        <v>119</v>
      </c>
      <c r="K1068" s="13" t="n">
        <f aca="false">ROUNDUP((F1068+Parámetros!$C$14)/(1-G1068),0)</f>
        <v>125</v>
      </c>
      <c r="L1068" s="13" t="n">
        <f aca="false">ROUNDUP((F1068+Parámetros!$C$15)/(1-G1068),0)</f>
        <v>133</v>
      </c>
      <c r="M1068" s="13" t="n">
        <f aca="false">MAX(ROUNDUP((F1068+I1068)/(1-G1068),0),Parámetros!$B$7)</f>
        <v>299</v>
      </c>
      <c r="N1068" s="12" t="n">
        <v>203.31</v>
      </c>
      <c r="O1068" s="12" t="n">
        <v>149.49</v>
      </c>
      <c r="P1068" s="13" t="n">
        <f aca="false">Parámetros!$B$6</f>
        <v>1</v>
      </c>
      <c r="Q1068" s="13" t="n">
        <f aca="false">IF(AND(ISNUMBER(O1068),O1068-P1068&gt;=Parámetros!$B$7),M1068,IF(J1068&lt;Parámetros!$B$13,J1068,IF(K1068&lt;Parámetros!$B$14,K1068,IF(L1068&lt;Parámetros!$B$15,L1068,M1068))))</f>
        <v>125</v>
      </c>
      <c r="R1068" s="13" t="n">
        <f aca="false">IF(AND(ISNUMBER(O1068),O1068-P1068&gt;=Q1068),O1068-P1068,Q1068)</f>
        <v>148.49</v>
      </c>
      <c r="S1068" s="3" t="n">
        <f aca="false">IF(ISNUMBER(O1068),R1068/O1068-1,"")</f>
        <v>-0.00668941066292061</v>
      </c>
      <c r="T1068" s="13" t="n">
        <f aca="false">VLOOKUP(R1068,Parámetros!$A$13:$C$16,3,TRUE())</f>
        <v>30</v>
      </c>
      <c r="U1068" s="13" t="n">
        <f aca="false">IF(R1068&gt;=Parámetros!$B$7,I1068,0)</f>
        <v>0</v>
      </c>
      <c r="V1068" s="13" t="n">
        <f aca="false">R1068*(1-G1068)-T1068-U1068</f>
        <v>97.7014</v>
      </c>
      <c r="W1068" s="13" t="n">
        <f aca="false">V1068-F1068</f>
        <v>20.8614</v>
      </c>
      <c r="X1068" s="2" t="s">
        <v>13676</v>
      </c>
      <c r="Y1068" s="2"/>
      <c r="Z1068" s="13"/>
      <c r="AA1068" s="2"/>
    </row>
    <row r="1069" customFormat="false" ht="15" hidden="false" customHeight="false" outlineLevel="0" collapsed="false">
      <c r="A1069" s="8" t="s">
        <v>12583</v>
      </c>
      <c r="B1069" s="10" t="str">
        <f aca="false">'Layout Mercado Libre'!C1069</f>
        <v>Trimebutina Simeticona 100 mg/37.5 mg 20 Comprimidos Maver</v>
      </c>
      <c r="C1069" s="10" t="str">
        <f aca="false">IFERROR(LEFT('Layout Mercado Libre'!E1069,FIND(" &gt; ",'Layout Mercado Libre'!E1069)-1),"")</f>
        <v>Salud y Equipamiento Médico</v>
      </c>
      <c r="D1069" s="12" t="n">
        <v>79.93</v>
      </c>
      <c r="E1069" s="13" t="n">
        <f aca="false">Parámetros!$B$5</f>
        <v>4</v>
      </c>
      <c r="F1069" s="13" t="n">
        <f aca="false">D1069+E1069</f>
        <v>83.93</v>
      </c>
      <c r="G1069" s="3" t="n">
        <f aca="false">IF(C1069="",Parámetros!$B$9,IFERROR(VLOOKUP(C1069,Parámetros!$A$20:$B$23,2,FALSE()),Parámetros!$B$9))</f>
        <v>0.14</v>
      </c>
      <c r="H1069" s="14" t="n">
        <v>0.17</v>
      </c>
      <c r="I1069" s="12" t="n">
        <v>75</v>
      </c>
      <c r="J1069" s="13" t="n">
        <f aca="false">ROUNDUP((F1069+Parámetros!$C$13)/(1-G1069),0)</f>
        <v>127</v>
      </c>
      <c r="K1069" s="13" t="n">
        <f aca="false">ROUNDUP((F1069+Parámetros!$C$14)/(1-G1069),0)</f>
        <v>133</v>
      </c>
      <c r="L1069" s="13" t="n">
        <f aca="false">ROUNDUP((F1069+Parámetros!$C$15)/(1-G1069),0)</f>
        <v>141</v>
      </c>
      <c r="M1069" s="13" t="n">
        <f aca="false">MAX(ROUNDUP((F1069+I1069)/(1-G1069),0),Parámetros!$B$7)</f>
        <v>299</v>
      </c>
      <c r="N1069" s="12" t="n">
        <v>219.99</v>
      </c>
      <c r="O1069" s="12" t="n">
        <v>280</v>
      </c>
      <c r="P1069" s="13" t="n">
        <f aca="false">Parámetros!$B$6</f>
        <v>1</v>
      </c>
      <c r="Q1069" s="13" t="n">
        <f aca="false">IF(AND(ISNUMBER(O1069),O1069-P1069&gt;=Parámetros!$B$7),M1069,IF(J1069&lt;Parámetros!$B$13,J1069,IF(K1069&lt;Parámetros!$B$14,K1069,IF(L1069&lt;Parámetros!$B$15,L1069,M1069))))</f>
        <v>133</v>
      </c>
      <c r="R1069" s="13" t="n">
        <f aca="false">IF(AND(ISNUMBER(O1069),O1069-P1069&gt;=Q1069),O1069-P1069,Q1069)</f>
        <v>279</v>
      </c>
      <c r="S1069" s="3" t="n">
        <f aca="false">IF(ISNUMBER(O1069),R1069/O1069-1,"")</f>
        <v>-0.00357142857142856</v>
      </c>
      <c r="T1069" s="13" t="n">
        <f aca="false">VLOOKUP(R1069,Parámetros!$A$13:$C$16,3,TRUE())</f>
        <v>37</v>
      </c>
      <c r="U1069" s="13" t="n">
        <f aca="false">IF(R1069&gt;=Parámetros!$B$7,I1069,0)</f>
        <v>0</v>
      </c>
      <c r="V1069" s="13" t="n">
        <f aca="false">R1069*(1-G1069)-T1069-U1069</f>
        <v>202.94</v>
      </c>
      <c r="W1069" s="13" t="n">
        <f aca="false">V1069-F1069</f>
        <v>119.01</v>
      </c>
      <c r="X1069" s="2" t="s">
        <v>13622</v>
      </c>
      <c r="Y1069" s="2"/>
      <c r="Z1069" s="13"/>
      <c r="AA1069" s="2"/>
    </row>
    <row r="1070" customFormat="false" ht="15" hidden="false" customHeight="false" outlineLevel="0" collapsed="false">
      <c r="A1070" s="8" t="s">
        <v>12594</v>
      </c>
      <c r="B1070" s="10" t="str">
        <f aca="false">'Layout Mercado Libre'!C1070</f>
        <v>Cera para Ortodoncia GUM Orthodontic Sabor Menta</v>
      </c>
      <c r="C1070" s="10" t="str">
        <f aca="false">IFERROR(LEFT('Layout Mercado Libre'!E1070,FIND(" &gt; ",'Layout Mercado Libre'!E1070)-1),"")</f>
        <v>Belleza y Cuidado Personal</v>
      </c>
      <c r="D1070" s="12" t="n">
        <v>48.71</v>
      </c>
      <c r="E1070" s="13" t="n">
        <f aca="false">Parámetros!$B$5</f>
        <v>4</v>
      </c>
      <c r="F1070" s="13" t="n">
        <f aca="false">D1070+E1070</f>
        <v>52.71</v>
      </c>
      <c r="G1070" s="3" t="n">
        <f aca="false">IF(C1070="",Parámetros!$B$9,IFERROR(VLOOKUP(C1070,Parámetros!$A$20:$B$23,2,FALSE()),Parámetros!$B$9))</f>
        <v>0.14</v>
      </c>
      <c r="H1070" s="14" t="n">
        <v>0.4</v>
      </c>
      <c r="I1070" s="12" t="n">
        <v>75</v>
      </c>
      <c r="J1070" s="13" t="n">
        <f aca="false">ROUNDUP((F1070+Parámetros!$C$13)/(1-G1070),0)</f>
        <v>91</v>
      </c>
      <c r="K1070" s="13" t="n">
        <f aca="false">ROUNDUP((F1070+Parámetros!$C$14)/(1-G1070),0)</f>
        <v>97</v>
      </c>
      <c r="L1070" s="13" t="n">
        <f aca="false">ROUNDUP((F1070+Parámetros!$C$15)/(1-G1070),0)</f>
        <v>105</v>
      </c>
      <c r="M1070" s="13" t="n">
        <f aca="false">MAX(ROUNDUP((F1070+I1070)/(1-G1070),0),Parámetros!$B$7)</f>
        <v>299</v>
      </c>
      <c r="N1070" s="12" t="n">
        <v>223</v>
      </c>
      <c r="O1070" s="12" t="n">
        <v>223</v>
      </c>
      <c r="P1070" s="13" t="n">
        <f aca="false">Parámetros!$B$6</f>
        <v>1</v>
      </c>
      <c r="Q1070" s="13" t="n">
        <f aca="false">IF(AND(ISNUMBER(O1070),O1070-P1070&gt;=Parámetros!$B$7),M1070,IF(J1070&lt;Parámetros!$B$13,J1070,IF(K1070&lt;Parámetros!$B$14,K1070,IF(L1070&lt;Parámetros!$B$15,L1070,M1070))))</f>
        <v>91</v>
      </c>
      <c r="R1070" s="13" t="n">
        <f aca="false">IF(AND(ISNUMBER(O1070),O1070-P1070&gt;=Q1070),O1070-P1070,Q1070)</f>
        <v>222</v>
      </c>
      <c r="S1070" s="3" t="n">
        <f aca="false">IF(ISNUMBER(O1070),R1070/O1070-1,"")</f>
        <v>-0.00448430493273544</v>
      </c>
      <c r="T1070" s="13" t="n">
        <f aca="false">VLOOKUP(R1070,Parámetros!$A$13:$C$16,3,TRUE())</f>
        <v>37</v>
      </c>
      <c r="U1070" s="13" t="n">
        <f aca="false">IF(R1070&gt;=Parámetros!$B$7,I1070,0)</f>
        <v>0</v>
      </c>
      <c r="V1070" s="13" t="n">
        <f aca="false">R1070*(1-G1070)-T1070-U1070</f>
        <v>153.92</v>
      </c>
      <c r="W1070" s="13" t="n">
        <f aca="false">V1070-F1070</f>
        <v>101.21</v>
      </c>
      <c r="X1070" s="2" t="s">
        <v>13674</v>
      </c>
      <c r="Y1070" s="2"/>
      <c r="Z1070" s="13"/>
      <c r="AA1070" s="2"/>
    </row>
    <row r="1071" customFormat="false" ht="15" hidden="false" customHeight="false" outlineLevel="0" collapsed="false">
      <c r="A1071" s="8" t="s">
        <v>12607</v>
      </c>
      <c r="B1071" s="10" t="str">
        <f aca="false">'Layout Mercado Libre'!C1071</f>
        <v>Histiacil GR3 Ambroxol 20 mg Sabor Limón 18 Pastillas</v>
      </c>
      <c r="C1071" s="10" t="str">
        <f aca="false">IFERROR(LEFT('Layout Mercado Libre'!E1071,FIND(" &gt; ",'Layout Mercado Libre'!E1071)-1),"")</f>
        <v>Salud y Equipamiento Médico</v>
      </c>
      <c r="D1071" s="12" t="n">
        <v>109.51</v>
      </c>
      <c r="E1071" s="13" t="n">
        <f aca="false">Parámetros!$B$5</f>
        <v>4</v>
      </c>
      <c r="F1071" s="13" t="n">
        <f aca="false">D1071+E1071</f>
        <v>113.51</v>
      </c>
      <c r="G1071" s="3" t="n">
        <f aca="false">IF(C1071="",Parámetros!$B$9,IFERROR(VLOOKUP(C1071,Parámetros!$A$20:$B$23,2,FALSE()),Parámetros!$B$9))</f>
        <v>0.14</v>
      </c>
      <c r="H1071" s="14" t="n">
        <v>0.16</v>
      </c>
      <c r="I1071" s="12" t="n">
        <v>75</v>
      </c>
      <c r="J1071" s="13" t="n">
        <f aca="false">ROUNDUP((F1071+Parámetros!$C$13)/(1-G1071),0)</f>
        <v>162</v>
      </c>
      <c r="K1071" s="13" t="n">
        <f aca="false">ROUNDUP((F1071+Parámetros!$C$14)/(1-G1071),0)</f>
        <v>167</v>
      </c>
      <c r="L1071" s="13" t="n">
        <f aca="false">ROUNDUP((F1071+Parámetros!$C$15)/(1-G1071),0)</f>
        <v>176</v>
      </c>
      <c r="M1071" s="13" t="n">
        <f aca="false">MAX(ROUNDUP((F1071+I1071)/(1-G1071),0),Parámetros!$B$7)</f>
        <v>299</v>
      </c>
      <c r="N1071" s="12"/>
      <c r="O1071" s="12"/>
      <c r="P1071" s="13" t="n">
        <f aca="false">Parámetros!$B$6</f>
        <v>1</v>
      </c>
      <c r="Q1071" s="13" t="n">
        <f aca="false">IF(AND(ISNUMBER(O1071),O1071-P1071&gt;=Parámetros!$B$7),M1071,IF(J1071&lt;Parámetros!$B$13,J1071,IF(K1071&lt;Parámetros!$B$14,K1071,IF(L1071&lt;Parámetros!$B$15,L1071,M1071))))</f>
        <v>176</v>
      </c>
      <c r="R1071" s="13" t="n">
        <f aca="false">IF(AND(ISNUMBER(O1071),O1071-P1071&gt;=Q1071),O1071-P1071,Q1071)</f>
        <v>176</v>
      </c>
      <c r="S1071" s="3" t="str">
        <f aca="false">IF(ISNUMBER(O1071),R1071/O1071-1,"")</f>
        <v/>
      </c>
      <c r="T1071" s="13" t="n">
        <f aca="false">VLOOKUP(R1071,Parámetros!$A$13:$C$16,3,TRUE())</f>
        <v>37</v>
      </c>
      <c r="U1071" s="13" t="n">
        <f aca="false">IF(R1071&gt;=Parámetros!$B$7,I1071,0)</f>
        <v>0</v>
      </c>
      <c r="V1071" s="13" t="n">
        <f aca="false">R1071*(1-G1071)-T1071-U1071</f>
        <v>114.36</v>
      </c>
      <c r="W1071" s="13" t="n">
        <f aca="false">V1071-F1071</f>
        <v>0.84999999999998</v>
      </c>
      <c r="X1071" s="2" t="s">
        <v>13804</v>
      </c>
      <c r="Y1071" s="2"/>
      <c r="Z1071" s="13"/>
      <c r="AA1071" s="2"/>
    </row>
    <row r="1072" customFormat="false" ht="15" hidden="false" customHeight="false" outlineLevel="0" collapsed="false">
      <c r="A1072" s="8" t="s">
        <v>12618</v>
      </c>
      <c r="B1072" s="10" t="str">
        <f aca="false">'Layout Mercado Libre'!C1072</f>
        <v>Talco Desodorante Rexona Efficient Antibacterial Pies 200 g</v>
      </c>
      <c r="C1072" s="10" t="str">
        <f aca="false">IFERROR(LEFT('Layout Mercado Libre'!E1072,FIND(" &gt; ",'Layout Mercado Libre'!E1072)-1),"")</f>
        <v>Belleza y Cuidado Personal</v>
      </c>
      <c r="D1072" s="12" t="n">
        <v>55.28</v>
      </c>
      <c r="E1072" s="13" t="n">
        <f aca="false">Parámetros!$B$5</f>
        <v>4</v>
      </c>
      <c r="F1072" s="13" t="n">
        <f aca="false">D1072+E1072</f>
        <v>59.28</v>
      </c>
      <c r="G1072" s="3" t="n">
        <f aca="false">IF(C1072="",Parámetros!$B$9,IFERROR(VLOOKUP(C1072,Parámetros!$A$20:$B$23,2,FALSE()),Parámetros!$B$9))</f>
        <v>0.14</v>
      </c>
      <c r="H1072" s="14" t="n">
        <v>0.28</v>
      </c>
      <c r="I1072" s="12" t="n">
        <v>75</v>
      </c>
      <c r="J1072" s="13" t="n">
        <f aca="false">ROUNDUP((F1072+Parámetros!$C$13)/(1-G1072),0)</f>
        <v>98</v>
      </c>
      <c r="K1072" s="13" t="n">
        <f aca="false">ROUNDUP((F1072+Parámetros!$C$14)/(1-G1072),0)</f>
        <v>104</v>
      </c>
      <c r="L1072" s="13" t="n">
        <f aca="false">ROUNDUP((F1072+Parámetros!$C$15)/(1-G1072),0)</f>
        <v>112</v>
      </c>
      <c r="M1072" s="13" t="n">
        <f aca="false">MAX(ROUNDUP((F1072+I1072)/(1-G1072),0),Parámetros!$B$7)</f>
        <v>299</v>
      </c>
      <c r="N1072" s="12" t="n">
        <v>234</v>
      </c>
      <c r="O1072" s="12" t="n">
        <v>234</v>
      </c>
      <c r="P1072" s="13" t="n">
        <f aca="false">Parámetros!$B$6</f>
        <v>1</v>
      </c>
      <c r="Q1072" s="13" t="n">
        <f aca="false">IF(AND(ISNUMBER(O1072),O1072-P1072&gt;=Parámetros!$B$7),M1072,IF(J1072&lt;Parámetros!$B$13,J1072,IF(K1072&lt;Parámetros!$B$14,K1072,IF(L1072&lt;Parámetros!$B$15,L1072,M1072))))</f>
        <v>98</v>
      </c>
      <c r="R1072" s="13" t="n">
        <f aca="false">IF(AND(ISNUMBER(O1072),O1072-P1072&gt;=Q1072),O1072-P1072,Q1072)</f>
        <v>233</v>
      </c>
      <c r="S1072" s="3" t="n">
        <f aca="false">IF(ISNUMBER(O1072),R1072/O1072-1,"")</f>
        <v>-0.00427350427350426</v>
      </c>
      <c r="T1072" s="13" t="n">
        <f aca="false">VLOOKUP(R1072,Parámetros!$A$13:$C$16,3,TRUE())</f>
        <v>37</v>
      </c>
      <c r="U1072" s="13" t="n">
        <f aca="false">IF(R1072&gt;=Parámetros!$B$7,I1072,0)</f>
        <v>0</v>
      </c>
      <c r="V1072" s="13" t="n">
        <f aca="false">R1072*(1-G1072)-T1072-U1072</f>
        <v>163.38</v>
      </c>
      <c r="W1072" s="13" t="n">
        <f aca="false">V1072-F1072</f>
        <v>104.1</v>
      </c>
      <c r="X1072" s="2" t="s">
        <v>13680</v>
      </c>
      <c r="Y1072" s="2"/>
      <c r="Z1072" s="13"/>
      <c r="AA1072" s="2"/>
    </row>
    <row r="1073" customFormat="false" ht="15" hidden="false" customHeight="false" outlineLevel="0" collapsed="false">
      <c r="A1073" s="8" t="s">
        <v>12628</v>
      </c>
      <c r="B1073" s="10" t="str">
        <f aca="false">'Layout Mercado Libre'!C1073</f>
        <v>Biberones Evenflo Cuello Ancho 9 oz 3 Piezas</v>
      </c>
      <c r="C1073" s="10" t="str">
        <f aca="false">IFERROR(LEFT('Layout Mercado Libre'!E1073,FIND(" &gt; ",'Layout Mercado Libre'!E1073)-1),"")</f>
        <v>Bebés</v>
      </c>
      <c r="D1073" s="12" t="n">
        <v>113.69</v>
      </c>
      <c r="E1073" s="13" t="n">
        <f aca="false">Parámetros!$B$5</f>
        <v>4</v>
      </c>
      <c r="F1073" s="13" t="n">
        <f aca="false">D1073+E1073</f>
        <v>117.69</v>
      </c>
      <c r="G1073" s="3" t="n">
        <f aca="false">IF(C1073="",Parámetros!$B$9,IFERROR(VLOOKUP(C1073,Parámetros!$A$20:$B$23,2,FALSE()),Parámetros!$B$9))</f>
        <v>0.15</v>
      </c>
      <c r="H1073" s="14" t="n">
        <v>0.5</v>
      </c>
      <c r="I1073" s="12" t="n">
        <v>75</v>
      </c>
      <c r="J1073" s="13" t="n">
        <f aca="false">ROUNDUP((F1073+Parámetros!$C$13)/(1-G1073),0)</f>
        <v>168</v>
      </c>
      <c r="K1073" s="13" t="n">
        <f aca="false">ROUNDUP((F1073+Parámetros!$C$14)/(1-G1073),0)</f>
        <v>174</v>
      </c>
      <c r="L1073" s="13" t="n">
        <f aca="false">ROUNDUP((F1073+Parámetros!$C$15)/(1-G1073),0)</f>
        <v>182</v>
      </c>
      <c r="M1073" s="13" t="n">
        <f aca="false">MAX(ROUNDUP((F1073+I1073)/(1-G1073),0),Parámetros!$B$7)</f>
        <v>299</v>
      </c>
      <c r="N1073" s="12" t="n">
        <v>260</v>
      </c>
      <c r="O1073" s="12" t="n">
        <v>260</v>
      </c>
      <c r="P1073" s="13" t="n">
        <f aca="false">Parámetros!$B$6</f>
        <v>1</v>
      </c>
      <c r="Q1073" s="13" t="n">
        <f aca="false">IF(AND(ISNUMBER(O1073),O1073-P1073&gt;=Parámetros!$B$7),M1073,IF(J1073&lt;Parámetros!$B$13,J1073,IF(K1073&lt;Parámetros!$B$14,K1073,IF(L1073&lt;Parámetros!$B$15,L1073,M1073))))</f>
        <v>182</v>
      </c>
      <c r="R1073" s="13" t="n">
        <f aca="false">IF(AND(ISNUMBER(O1073),O1073-P1073&gt;=Q1073),O1073-P1073,Q1073)</f>
        <v>259</v>
      </c>
      <c r="S1073" s="3" t="n">
        <f aca="false">IF(ISNUMBER(O1073),R1073/O1073-1,"")</f>
        <v>-0.00384615384615383</v>
      </c>
      <c r="T1073" s="13" t="n">
        <f aca="false">VLOOKUP(R1073,Parámetros!$A$13:$C$16,3,TRUE())</f>
        <v>37</v>
      </c>
      <c r="U1073" s="13" t="n">
        <f aca="false">IF(R1073&gt;=Parámetros!$B$7,I1073,0)</f>
        <v>0</v>
      </c>
      <c r="V1073" s="13" t="n">
        <f aca="false">R1073*(1-G1073)-T1073-U1073</f>
        <v>183.15</v>
      </c>
      <c r="W1073" s="13" t="n">
        <f aca="false">V1073-F1073</f>
        <v>65.46</v>
      </c>
      <c r="X1073" s="2" t="s">
        <v>13577</v>
      </c>
      <c r="Y1073" s="2"/>
      <c r="Z1073" s="13"/>
      <c r="AA1073" s="2"/>
    </row>
    <row r="1074" customFormat="false" ht="15" hidden="false" customHeight="false" outlineLevel="0" collapsed="false">
      <c r="A1074" s="8" t="s">
        <v>12637</v>
      </c>
      <c r="B1074" s="10" t="str">
        <f aca="false">'Layout Mercado Libre'!C1074</f>
        <v>Bellafem Plenitud Calcio con Isoflavonas 60 Tabletas</v>
      </c>
      <c r="C1074" s="10" t="str">
        <f aca="false">IFERROR(LEFT('Layout Mercado Libre'!E1074,FIND(" &gt; ",'Layout Mercado Libre'!E1074)-1),"")</f>
        <v>Salud y Equipamiento Médico</v>
      </c>
      <c r="D1074" s="12" t="n">
        <v>487.87</v>
      </c>
      <c r="E1074" s="13" t="n">
        <f aca="false">Parámetros!$B$5</f>
        <v>4</v>
      </c>
      <c r="F1074" s="13" t="n">
        <f aca="false">D1074+E1074</f>
        <v>491.87</v>
      </c>
      <c r="G1074" s="3" t="n">
        <f aca="false">IF(C1074="",Parámetros!$B$9,IFERROR(VLOOKUP(C1074,Parámetros!$A$20:$B$23,2,FALSE()),Parámetros!$B$9))</f>
        <v>0.14</v>
      </c>
      <c r="H1074" s="14" t="n">
        <v>0.26</v>
      </c>
      <c r="I1074" s="12" t="n">
        <v>75</v>
      </c>
      <c r="J1074" s="13" t="n">
        <f aca="false">ROUNDUP((F1074+Parámetros!$C$13)/(1-G1074),0)</f>
        <v>602</v>
      </c>
      <c r="K1074" s="13" t="n">
        <f aca="false">ROUNDUP((F1074+Parámetros!$C$14)/(1-G1074),0)</f>
        <v>607</v>
      </c>
      <c r="L1074" s="13" t="n">
        <f aca="false">ROUNDUP((F1074+Parámetros!$C$15)/(1-G1074),0)</f>
        <v>615</v>
      </c>
      <c r="M1074" s="13" t="n">
        <f aca="false">MAX(ROUNDUP((F1074+I1074)/(1-G1074),0),Parámetros!$B$7)</f>
        <v>660</v>
      </c>
      <c r="N1074" s="12" t="n">
        <v>904.72</v>
      </c>
      <c r="O1074" s="12" t="n">
        <v>760.48</v>
      </c>
      <c r="P1074" s="13" t="n">
        <f aca="false">Parámetros!$B$6</f>
        <v>1</v>
      </c>
      <c r="Q1074" s="13" t="n">
        <f aca="false">IF(AND(ISNUMBER(O1074),O1074-P1074&gt;=Parámetros!$B$7),M1074,IF(J1074&lt;Parámetros!$B$13,J1074,IF(K1074&lt;Parámetros!$B$14,K1074,IF(L1074&lt;Parámetros!$B$15,L1074,M1074))))</f>
        <v>660</v>
      </c>
      <c r="R1074" s="13" t="n">
        <f aca="false">IF(AND(ISNUMBER(O1074),O1074-P1074&gt;=Q1074),O1074-P1074,Q1074)</f>
        <v>759.48</v>
      </c>
      <c r="S1074" s="3" t="n">
        <f aca="false">IF(ISNUMBER(O1074),R1074/O1074-1,"")</f>
        <v>-0.00131495897328004</v>
      </c>
      <c r="T1074" s="13" t="n">
        <f aca="false">VLOOKUP(R1074,Parámetros!$A$13:$C$16,3,TRUE())</f>
        <v>0</v>
      </c>
      <c r="U1074" s="13" t="n">
        <f aca="false">IF(R1074&gt;=Parámetros!$B$7,I1074,0)</f>
        <v>75</v>
      </c>
      <c r="V1074" s="13" t="n">
        <f aca="false">R1074*(1-G1074)-T1074-U1074</f>
        <v>578.1528</v>
      </c>
      <c r="W1074" s="13" t="n">
        <f aca="false">V1074-F1074</f>
        <v>86.2828</v>
      </c>
      <c r="X1074" s="2" t="s">
        <v>13534</v>
      </c>
      <c r="Y1074" s="2"/>
      <c r="Z1074" s="13"/>
      <c r="AA1074" s="2"/>
    </row>
    <row r="1075" customFormat="false" ht="15" hidden="false" customHeight="false" outlineLevel="0" collapsed="false">
      <c r="A1075" s="8" t="s">
        <v>12650</v>
      </c>
      <c r="B1075" s="10" t="str">
        <f aca="false">'Layout Mercado Libre'!C1075</f>
        <v>Fluxedan Jarabe Bromhexina Oxeladina 225 ml</v>
      </c>
      <c r="C1075" s="10" t="str">
        <f aca="false">IFERROR(LEFT('Layout Mercado Libre'!E1075,FIND(" &gt; ",'Layout Mercado Libre'!E1075)-1),"")</f>
        <v>Salud y Equipamiento Médico</v>
      </c>
      <c r="D1075" s="12" t="n">
        <v>317.88</v>
      </c>
      <c r="E1075" s="13" t="n">
        <f aca="false">Parámetros!$B$5</f>
        <v>4</v>
      </c>
      <c r="F1075" s="13" t="n">
        <f aca="false">D1075+E1075</f>
        <v>321.88</v>
      </c>
      <c r="G1075" s="3" t="n">
        <f aca="false">IF(C1075="",Parámetros!$B$9,IFERROR(VLOOKUP(C1075,Parámetros!$A$20:$B$23,2,FALSE()),Parámetros!$B$9))</f>
        <v>0.14</v>
      </c>
      <c r="H1075" s="14" t="n">
        <v>0.32</v>
      </c>
      <c r="I1075" s="12" t="n">
        <v>75</v>
      </c>
      <c r="J1075" s="13" t="n">
        <f aca="false">ROUNDUP((F1075+Parámetros!$C$13)/(1-G1075),0)</f>
        <v>404</v>
      </c>
      <c r="K1075" s="13" t="n">
        <f aca="false">ROUNDUP((F1075+Parámetros!$C$14)/(1-G1075),0)</f>
        <v>410</v>
      </c>
      <c r="L1075" s="13" t="n">
        <f aca="false">ROUNDUP((F1075+Parámetros!$C$15)/(1-G1075),0)</f>
        <v>418</v>
      </c>
      <c r="M1075" s="13" t="n">
        <f aca="false">MAX(ROUNDUP((F1075+I1075)/(1-G1075),0),Parámetros!$B$7)</f>
        <v>462</v>
      </c>
      <c r="N1075" s="12" t="n">
        <v>624.89</v>
      </c>
      <c r="O1075" s="12" t="n">
        <v>469.26</v>
      </c>
      <c r="P1075" s="13" t="n">
        <f aca="false">Parámetros!$B$6</f>
        <v>1</v>
      </c>
      <c r="Q1075" s="13" t="n">
        <f aca="false">IF(AND(ISNUMBER(O1075),O1075-P1075&gt;=Parámetros!$B$7),M1075,IF(J1075&lt;Parámetros!$B$13,J1075,IF(K1075&lt;Parámetros!$B$14,K1075,IF(L1075&lt;Parámetros!$B$15,L1075,M1075))))</f>
        <v>462</v>
      </c>
      <c r="R1075" s="13" t="n">
        <f aca="false">IF(AND(ISNUMBER(O1075),O1075-P1075&gt;=Q1075),O1075-P1075,Q1075)</f>
        <v>468.26</v>
      </c>
      <c r="S1075" s="3" t="n">
        <f aca="false">IF(ISNUMBER(O1075),R1075/O1075-1,"")</f>
        <v>-0.0021310147892426</v>
      </c>
      <c r="T1075" s="13" t="n">
        <f aca="false">VLOOKUP(R1075,Parámetros!$A$13:$C$16,3,TRUE())</f>
        <v>0</v>
      </c>
      <c r="U1075" s="13" t="n">
        <f aca="false">IF(R1075&gt;=Parámetros!$B$7,I1075,0)</f>
        <v>75</v>
      </c>
      <c r="V1075" s="13" t="n">
        <f aca="false">R1075*(1-G1075)-T1075-U1075</f>
        <v>327.7036</v>
      </c>
      <c r="W1075" s="13" t="n">
        <f aca="false">V1075-F1075</f>
        <v>5.8236</v>
      </c>
      <c r="X1075" s="2" t="s">
        <v>13728</v>
      </c>
      <c r="Y1075" s="2"/>
      <c r="Z1075" s="13"/>
      <c r="AA1075" s="2"/>
    </row>
    <row r="1076" customFormat="false" ht="15" hidden="false" customHeight="false" outlineLevel="0" collapsed="false">
      <c r="A1076" s="8" t="s">
        <v>12664</v>
      </c>
      <c r="B1076" s="10" t="str">
        <f aca="false">'Layout Mercado Libre'!C1076</f>
        <v>Corega Ultra Crema Adhesiva Sin Sabor 70 g</v>
      </c>
      <c r="C1076" s="10" t="str">
        <f aca="false">IFERROR(LEFT('Layout Mercado Libre'!E1076,FIND(" &gt; ",'Layout Mercado Libre'!E1076)-1),"")</f>
        <v>Belleza y Cuidado Personal</v>
      </c>
      <c r="D1076" s="12" t="n">
        <v>171.43</v>
      </c>
      <c r="E1076" s="13" t="n">
        <f aca="false">Parámetros!$B$5</f>
        <v>4</v>
      </c>
      <c r="F1076" s="13" t="n">
        <f aca="false">D1076+E1076</f>
        <v>175.43</v>
      </c>
      <c r="G1076" s="3" t="n">
        <f aca="false">IF(C1076="",Parámetros!$B$9,IFERROR(VLOOKUP(C1076,Parámetros!$A$20:$B$23,2,FALSE()),Parámetros!$B$9))</f>
        <v>0.14</v>
      </c>
      <c r="H1076" s="14" t="n">
        <v>0.13</v>
      </c>
      <c r="I1076" s="12" t="n">
        <v>75</v>
      </c>
      <c r="J1076" s="13" t="n">
        <f aca="false">ROUNDUP((F1076+Parámetros!$C$13)/(1-G1076),0)</f>
        <v>234</v>
      </c>
      <c r="K1076" s="13" t="n">
        <f aca="false">ROUNDUP((F1076+Parámetros!$C$14)/(1-G1076),0)</f>
        <v>239</v>
      </c>
      <c r="L1076" s="13" t="n">
        <f aca="false">ROUNDUP((F1076+Parámetros!$C$15)/(1-G1076),0)</f>
        <v>248</v>
      </c>
      <c r="M1076" s="13" t="n">
        <f aca="false">MAX(ROUNDUP((F1076+I1076)/(1-G1076),0),Parámetros!$B$7)</f>
        <v>299</v>
      </c>
      <c r="N1076" s="12" t="n">
        <v>466.52</v>
      </c>
      <c r="O1076" s="12" t="n">
        <v>229.65</v>
      </c>
      <c r="P1076" s="13" t="n">
        <f aca="false">Parámetros!$B$6</f>
        <v>1</v>
      </c>
      <c r="Q1076" s="13" t="n">
        <f aca="false">IF(AND(ISNUMBER(O1076),O1076-P1076&gt;=Parámetros!$B$7),M1076,IF(J1076&lt;Parámetros!$B$13,J1076,IF(K1076&lt;Parámetros!$B$14,K1076,IF(L1076&lt;Parámetros!$B$15,L1076,M1076))))</f>
        <v>248</v>
      </c>
      <c r="R1076" s="13" t="n">
        <f aca="false">IF(AND(ISNUMBER(O1076),O1076-P1076&gt;=Q1076),O1076-P1076,Q1076)</f>
        <v>248</v>
      </c>
      <c r="S1076" s="3" t="n">
        <f aca="false">IF(ISNUMBER(O1076),R1076/O1076-1,"")</f>
        <v>0.0799042020465925</v>
      </c>
      <c r="T1076" s="13" t="n">
        <f aca="false">VLOOKUP(R1076,Parámetros!$A$13:$C$16,3,TRUE())</f>
        <v>37</v>
      </c>
      <c r="U1076" s="13" t="n">
        <f aca="false">IF(R1076&gt;=Parámetros!$B$7,I1076,0)</f>
        <v>0</v>
      </c>
      <c r="V1076" s="13" t="n">
        <f aca="false">R1076*(1-G1076)-T1076-U1076</f>
        <v>176.28</v>
      </c>
      <c r="W1076" s="13" t="n">
        <f aca="false">V1076-F1076</f>
        <v>0.849999999999994</v>
      </c>
      <c r="X1076" s="2" t="s">
        <v>13805</v>
      </c>
      <c r="Y1076" s="2"/>
      <c r="Z1076" s="13"/>
      <c r="AA1076" s="2"/>
    </row>
    <row r="1077" customFormat="false" ht="15" hidden="false" customHeight="false" outlineLevel="0" collapsed="false">
      <c r="A1077" s="8" t="s">
        <v>12673</v>
      </c>
      <c r="B1077" s="10" t="str">
        <f aca="false">'Layout Mercado Libre'!C1077</f>
        <v>Termómetro Digital Neutek MT-201C a Prueba de Agua</v>
      </c>
      <c r="C1077" s="10" t="str">
        <f aca="false">IFERROR(LEFT('Layout Mercado Libre'!E1077,FIND(" &gt; ",'Layout Mercado Libre'!E1077)-1),"")</f>
        <v>Salud y Equipamiento Médico</v>
      </c>
      <c r="D1077" s="12" t="n">
        <v>43.64</v>
      </c>
      <c r="E1077" s="13" t="n">
        <f aca="false">Parámetros!$B$5</f>
        <v>4</v>
      </c>
      <c r="F1077" s="13" t="n">
        <f aca="false">D1077+E1077</f>
        <v>47.64</v>
      </c>
      <c r="G1077" s="3" t="n">
        <f aca="false">IF(C1077="",Parámetros!$B$9,IFERROR(VLOOKUP(C1077,Parámetros!$A$20:$B$23,2,FALSE()),Parámetros!$B$9))</f>
        <v>0.14</v>
      </c>
      <c r="H1077" s="14" t="n">
        <v>0.5</v>
      </c>
      <c r="I1077" s="12" t="n">
        <v>75</v>
      </c>
      <c r="J1077" s="13" t="n">
        <f aca="false">ROUNDUP((F1077+Parámetros!$C$13)/(1-G1077),0)</f>
        <v>85</v>
      </c>
      <c r="K1077" s="13" t="n">
        <f aca="false">ROUNDUP((F1077+Parámetros!$C$14)/(1-G1077),0)</f>
        <v>91</v>
      </c>
      <c r="L1077" s="13" t="n">
        <f aca="false">ROUNDUP((F1077+Parámetros!$C$15)/(1-G1077),0)</f>
        <v>99</v>
      </c>
      <c r="M1077" s="13" t="n">
        <f aca="false">MAX(ROUNDUP((F1077+I1077)/(1-G1077),0),Parámetros!$B$7)</f>
        <v>299</v>
      </c>
      <c r="N1077" s="12" t="n">
        <v>128.81</v>
      </c>
      <c r="O1077" s="12" t="n">
        <v>80.55</v>
      </c>
      <c r="P1077" s="13" t="n">
        <f aca="false">Parámetros!$B$6</f>
        <v>1</v>
      </c>
      <c r="Q1077" s="13" t="n">
        <f aca="false">IF(AND(ISNUMBER(O1077),O1077-P1077&gt;=Parámetros!$B$7),M1077,IF(J1077&lt;Parámetros!$B$13,J1077,IF(K1077&lt;Parámetros!$B$14,K1077,IF(L1077&lt;Parámetros!$B$15,L1077,M1077))))</f>
        <v>85</v>
      </c>
      <c r="R1077" s="13" t="n">
        <f aca="false">IF(AND(ISNUMBER(O1077),O1077-P1077&gt;=Q1077),O1077-P1077,Q1077)</f>
        <v>85</v>
      </c>
      <c r="S1077" s="3" t="n">
        <f aca="false">IF(ISNUMBER(O1077),R1077/O1077-1,"")</f>
        <v>0.0552451893234016</v>
      </c>
      <c r="T1077" s="13" t="n">
        <f aca="false">VLOOKUP(R1077,Parámetros!$A$13:$C$16,3,TRUE())</f>
        <v>25</v>
      </c>
      <c r="U1077" s="13" t="n">
        <f aca="false">IF(R1077&gt;=Parámetros!$B$7,I1077,0)</f>
        <v>0</v>
      </c>
      <c r="V1077" s="13" t="n">
        <f aca="false">R1077*(1-G1077)-T1077-U1077</f>
        <v>48.1</v>
      </c>
      <c r="W1077" s="13" t="n">
        <f aca="false">V1077-F1077</f>
        <v>0.459999999999994</v>
      </c>
      <c r="X1077" s="2" t="s">
        <v>13577</v>
      </c>
      <c r="Y1077" s="2"/>
      <c r="Z1077" s="13"/>
      <c r="AA1077" s="2"/>
    </row>
    <row r="1078" customFormat="false" ht="15" hidden="false" customHeight="false" outlineLevel="0" collapsed="false">
      <c r="A1078" s="8" t="s">
        <v>12687</v>
      </c>
      <c r="B1078" s="10" t="str">
        <f aca="false">'Layout Mercado Libre'!C1078</f>
        <v>Talco Desodorante Rexona Efficient Original Pies 50 g</v>
      </c>
      <c r="C1078" s="10" t="str">
        <f aca="false">IFERROR(LEFT('Layout Mercado Libre'!E1078,FIND(" &gt; ",'Layout Mercado Libre'!E1078)-1),"")</f>
        <v>Belleza y Cuidado Personal</v>
      </c>
      <c r="D1078" s="12" t="n">
        <v>25.59</v>
      </c>
      <c r="E1078" s="13" t="n">
        <f aca="false">Parámetros!$B$5</f>
        <v>4</v>
      </c>
      <c r="F1078" s="13" t="n">
        <f aca="false">D1078+E1078</f>
        <v>29.59</v>
      </c>
      <c r="G1078" s="3" t="n">
        <f aca="false">IF(C1078="",Parámetros!$B$9,IFERROR(VLOOKUP(C1078,Parámetros!$A$20:$B$23,2,FALSE()),Parámetros!$B$9))</f>
        <v>0.14</v>
      </c>
      <c r="H1078" s="14" t="n">
        <v>0.11</v>
      </c>
      <c r="I1078" s="12" t="n">
        <v>75</v>
      </c>
      <c r="J1078" s="13" t="n">
        <f aca="false">ROUNDUP((F1078+Parámetros!$C$13)/(1-G1078),0)</f>
        <v>64</v>
      </c>
      <c r="K1078" s="13" t="n">
        <f aca="false">ROUNDUP((F1078+Parámetros!$C$14)/(1-G1078),0)</f>
        <v>70</v>
      </c>
      <c r="L1078" s="13" t="n">
        <f aca="false">ROUNDUP((F1078+Parámetros!$C$15)/(1-G1078),0)</f>
        <v>78</v>
      </c>
      <c r="M1078" s="13" t="n">
        <f aca="false">MAX(ROUNDUP((F1078+I1078)/(1-G1078),0),Parámetros!$B$7)</f>
        <v>299</v>
      </c>
      <c r="N1078" s="12"/>
      <c r="O1078" s="12"/>
      <c r="P1078" s="13" t="n">
        <f aca="false">Parámetros!$B$6</f>
        <v>1</v>
      </c>
      <c r="Q1078" s="13" t="n">
        <f aca="false">IF(AND(ISNUMBER(O1078),O1078-P1078&gt;=Parámetros!$B$7),M1078,IF(J1078&lt;Parámetros!$B$13,J1078,IF(K1078&lt;Parámetros!$B$14,K1078,IF(L1078&lt;Parámetros!$B$15,L1078,M1078))))</f>
        <v>64</v>
      </c>
      <c r="R1078" s="13" t="n">
        <f aca="false">IF(AND(ISNUMBER(O1078),O1078-P1078&gt;=Q1078),O1078-P1078,Q1078)</f>
        <v>64</v>
      </c>
      <c r="S1078" s="3" t="str">
        <f aca="false">IF(ISNUMBER(O1078),R1078/O1078-1,"")</f>
        <v/>
      </c>
      <c r="T1078" s="13" t="n">
        <f aca="false">VLOOKUP(R1078,Parámetros!$A$13:$C$16,3,TRUE())</f>
        <v>25</v>
      </c>
      <c r="U1078" s="13" t="n">
        <f aca="false">IF(R1078&gt;=Parámetros!$B$7,I1078,0)</f>
        <v>0</v>
      </c>
      <c r="V1078" s="13" t="n">
        <f aca="false">R1078*(1-G1078)-T1078-U1078</f>
        <v>30.04</v>
      </c>
      <c r="W1078" s="13" t="n">
        <f aca="false">V1078-F1078</f>
        <v>0.449999999999999</v>
      </c>
      <c r="X1078" s="2" t="s">
        <v>13516</v>
      </c>
      <c r="Y1078" s="2"/>
      <c r="Z1078" s="13"/>
      <c r="AA1078" s="2"/>
    </row>
    <row r="1079" customFormat="false" ht="15" hidden="false" customHeight="false" outlineLevel="0" collapsed="false">
      <c r="A1079" s="8" t="s">
        <v>12695</v>
      </c>
      <c r="B1079" s="10" t="str">
        <f aca="false">'Layout Mercado Libre'!C1079</f>
        <v>Shampoo Mennen Zero% Cabello Saludable 400 ml</v>
      </c>
      <c r="C1079" s="10" t="str">
        <f aca="false">IFERROR(LEFT('Layout Mercado Libre'!E1079,FIND(" &gt; ",'Layout Mercado Libre'!E1079)-1),"")</f>
        <v>Bebés</v>
      </c>
      <c r="D1079" s="12" t="n">
        <v>41.74</v>
      </c>
      <c r="E1079" s="13" t="n">
        <f aca="false">Parámetros!$B$5</f>
        <v>4</v>
      </c>
      <c r="F1079" s="13" t="n">
        <f aca="false">D1079+E1079</f>
        <v>45.74</v>
      </c>
      <c r="G1079" s="3" t="n">
        <f aca="false">IF(C1079="",Parámetros!$B$9,IFERROR(VLOOKUP(C1079,Parámetros!$A$20:$B$23,2,FALSE()),Parámetros!$B$9))</f>
        <v>0.15</v>
      </c>
      <c r="H1079" s="14" t="n">
        <v>0.53</v>
      </c>
      <c r="I1079" s="12" t="n">
        <v>90</v>
      </c>
      <c r="J1079" s="13" t="n">
        <f aca="false">ROUNDUP((F1079+Parámetros!$C$13)/(1-G1079),0)</f>
        <v>84</v>
      </c>
      <c r="K1079" s="13" t="n">
        <f aca="false">ROUNDUP((F1079+Parámetros!$C$14)/(1-G1079),0)</f>
        <v>90</v>
      </c>
      <c r="L1079" s="13" t="n">
        <f aca="false">ROUNDUP((F1079+Parámetros!$C$15)/(1-G1079),0)</f>
        <v>98</v>
      </c>
      <c r="M1079" s="13" t="n">
        <f aca="false">MAX(ROUNDUP((F1079+I1079)/(1-G1079),0),Parámetros!$B$7)</f>
        <v>299</v>
      </c>
      <c r="N1079" s="12" t="n">
        <v>158.86</v>
      </c>
      <c r="O1079" s="12" t="n">
        <v>179.21</v>
      </c>
      <c r="P1079" s="13" t="n">
        <f aca="false">Parámetros!$B$6</f>
        <v>1</v>
      </c>
      <c r="Q1079" s="13" t="n">
        <f aca="false">IF(AND(ISNUMBER(O1079),O1079-P1079&gt;=Parámetros!$B$7),M1079,IF(J1079&lt;Parámetros!$B$13,J1079,IF(K1079&lt;Parámetros!$B$14,K1079,IF(L1079&lt;Parámetros!$B$15,L1079,M1079))))</f>
        <v>84</v>
      </c>
      <c r="R1079" s="13" t="n">
        <f aca="false">IF(AND(ISNUMBER(O1079),O1079-P1079&gt;=Q1079),O1079-P1079,Q1079)</f>
        <v>178.21</v>
      </c>
      <c r="S1079" s="3" t="n">
        <f aca="false">IF(ISNUMBER(O1079),R1079/O1079-1,"")</f>
        <v>-0.00558004575637516</v>
      </c>
      <c r="T1079" s="13" t="n">
        <f aca="false">VLOOKUP(R1079,Parámetros!$A$13:$C$16,3,TRUE())</f>
        <v>37</v>
      </c>
      <c r="U1079" s="13" t="n">
        <f aca="false">IF(R1079&gt;=Parámetros!$B$7,I1079,0)</f>
        <v>0</v>
      </c>
      <c r="V1079" s="13" t="n">
        <f aca="false">R1079*(1-G1079)-T1079-U1079</f>
        <v>114.4785</v>
      </c>
      <c r="W1079" s="13" t="n">
        <f aca="false">V1079-F1079</f>
        <v>68.7385</v>
      </c>
      <c r="X1079" s="2" t="s">
        <v>13676</v>
      </c>
      <c r="Y1079" s="2"/>
      <c r="Z1079" s="13"/>
      <c r="AA1079" s="2"/>
    </row>
    <row r="1080" customFormat="false" ht="15" hidden="false" customHeight="false" outlineLevel="0" collapsed="false">
      <c r="A1080" s="8" t="s">
        <v>12705</v>
      </c>
      <c r="B1080" s="10" t="str">
        <f aca="false">'Layout Mercado Libre'!C1080</f>
        <v>Ting Crema Ácido Undecilénico Triclosán 28 g</v>
      </c>
      <c r="C1080" s="10" t="str">
        <f aca="false">IFERROR(LEFT('Layout Mercado Libre'!E1080,FIND(" &gt; ",'Layout Mercado Libre'!E1080)-1),"")</f>
        <v>Salud y Equipamiento Médico</v>
      </c>
      <c r="D1080" s="12" t="n">
        <v>84.82</v>
      </c>
      <c r="E1080" s="13" t="n">
        <f aca="false">Parámetros!$B$5</f>
        <v>4</v>
      </c>
      <c r="F1080" s="13" t="n">
        <f aca="false">D1080+E1080</f>
        <v>88.82</v>
      </c>
      <c r="G1080" s="3" t="n">
        <f aca="false">IF(C1080="",Parámetros!$B$9,IFERROR(VLOOKUP(C1080,Parámetros!$A$20:$B$23,2,FALSE()),Parámetros!$B$9))</f>
        <v>0.14</v>
      </c>
      <c r="H1080" s="14" t="n">
        <v>0.08</v>
      </c>
      <c r="I1080" s="12" t="n">
        <v>75</v>
      </c>
      <c r="J1080" s="13" t="n">
        <f aca="false">ROUNDUP((F1080+Parámetros!$C$13)/(1-G1080),0)</f>
        <v>133</v>
      </c>
      <c r="K1080" s="13" t="n">
        <f aca="false">ROUNDUP((F1080+Parámetros!$C$14)/(1-G1080),0)</f>
        <v>139</v>
      </c>
      <c r="L1080" s="13" t="n">
        <f aca="false">ROUNDUP((F1080+Parámetros!$C$15)/(1-G1080),0)</f>
        <v>147</v>
      </c>
      <c r="M1080" s="13" t="n">
        <f aca="false">MAX(ROUNDUP((F1080+I1080)/(1-G1080),0),Parámetros!$B$7)</f>
        <v>299</v>
      </c>
      <c r="N1080" s="12" t="n">
        <v>156.57</v>
      </c>
      <c r="O1080" s="12" t="n">
        <v>135</v>
      </c>
      <c r="P1080" s="13" t="n">
        <f aca="false">Parámetros!$B$6</f>
        <v>1</v>
      </c>
      <c r="Q1080" s="13" t="n">
        <f aca="false">IF(AND(ISNUMBER(O1080),O1080-P1080&gt;=Parámetros!$B$7),M1080,IF(J1080&lt;Parámetros!$B$13,J1080,IF(K1080&lt;Parámetros!$B$14,K1080,IF(L1080&lt;Parámetros!$B$15,L1080,M1080))))</f>
        <v>139</v>
      </c>
      <c r="R1080" s="13" t="n">
        <f aca="false">IF(AND(ISNUMBER(O1080),O1080-P1080&gt;=Q1080),O1080-P1080,Q1080)</f>
        <v>139</v>
      </c>
      <c r="S1080" s="3" t="n">
        <f aca="false">IF(ISNUMBER(O1080),R1080/O1080-1,"")</f>
        <v>0.0296296296296297</v>
      </c>
      <c r="T1080" s="13" t="n">
        <f aca="false">VLOOKUP(R1080,Parámetros!$A$13:$C$16,3,TRUE())</f>
        <v>30</v>
      </c>
      <c r="U1080" s="13" t="n">
        <f aca="false">IF(R1080&gt;=Parámetros!$B$7,I1080,0)</f>
        <v>0</v>
      </c>
      <c r="V1080" s="13" t="n">
        <f aca="false">R1080*(1-G1080)-T1080-U1080</f>
        <v>89.54</v>
      </c>
      <c r="W1080" s="13" t="n">
        <f aca="false">V1080-F1080</f>
        <v>0.719999999999999</v>
      </c>
      <c r="X1080" s="2" t="s">
        <v>13743</v>
      </c>
      <c r="Y1080" s="2"/>
      <c r="Z1080" s="13"/>
      <c r="AA1080" s="2"/>
    </row>
    <row r="1081" customFormat="false" ht="15" hidden="false" customHeight="false" outlineLevel="0" collapsed="false">
      <c r="A1081" s="8" t="s">
        <v>12716</v>
      </c>
      <c r="B1081" s="10" t="str">
        <f aca="false">'Layout Mercado Libre'!C1081</f>
        <v>Mucoflux Solución Salbutamol Ambroxol 120 ml</v>
      </c>
      <c r="C1081" s="10" t="str">
        <f aca="false">IFERROR(LEFT('Layout Mercado Libre'!E1081,FIND(" &gt; ",'Layout Mercado Libre'!E1081)-1),"")</f>
        <v>Salud y Equipamiento Médico</v>
      </c>
      <c r="D1081" s="12" t="n">
        <v>224.44</v>
      </c>
      <c r="E1081" s="13" t="n">
        <f aca="false">Parámetros!$B$5</f>
        <v>4</v>
      </c>
      <c r="F1081" s="13" t="n">
        <f aca="false">D1081+E1081</f>
        <v>228.44</v>
      </c>
      <c r="G1081" s="3" t="n">
        <f aca="false">IF(C1081="",Parámetros!$B$9,IFERROR(VLOOKUP(C1081,Parámetros!$A$20:$B$23,2,FALSE()),Parámetros!$B$9))</f>
        <v>0.14</v>
      </c>
      <c r="H1081" s="14" t="n">
        <v>0.19</v>
      </c>
      <c r="I1081" s="12" t="n">
        <v>75</v>
      </c>
      <c r="J1081" s="13" t="n">
        <f aca="false">ROUNDUP((F1081+Parámetros!$C$13)/(1-G1081),0)</f>
        <v>295</v>
      </c>
      <c r="K1081" s="13" t="n">
        <f aca="false">ROUNDUP((F1081+Parámetros!$C$14)/(1-G1081),0)</f>
        <v>301</v>
      </c>
      <c r="L1081" s="13" t="n">
        <f aca="false">ROUNDUP((F1081+Parámetros!$C$15)/(1-G1081),0)</f>
        <v>309</v>
      </c>
      <c r="M1081" s="13" t="n">
        <f aca="false">MAX(ROUNDUP((F1081+I1081)/(1-G1081),0),Parámetros!$B$7)</f>
        <v>353</v>
      </c>
      <c r="N1081" s="12" t="n">
        <v>458.67</v>
      </c>
      <c r="O1081" s="12" t="n">
        <v>379</v>
      </c>
      <c r="P1081" s="13" t="n">
        <f aca="false">Parámetros!$B$6</f>
        <v>1</v>
      </c>
      <c r="Q1081" s="13" t="n">
        <f aca="false">IF(AND(ISNUMBER(O1081),O1081-P1081&gt;=Parámetros!$B$7),M1081,IF(J1081&lt;Parámetros!$B$13,J1081,IF(K1081&lt;Parámetros!$B$14,K1081,IF(L1081&lt;Parámetros!$B$15,L1081,M1081))))</f>
        <v>353</v>
      </c>
      <c r="R1081" s="13" t="n">
        <f aca="false">IF(AND(ISNUMBER(O1081),O1081-P1081&gt;=Q1081),O1081-P1081,Q1081)</f>
        <v>378</v>
      </c>
      <c r="S1081" s="3" t="n">
        <f aca="false">IF(ISNUMBER(O1081),R1081/O1081-1,"")</f>
        <v>-0.00263852242744067</v>
      </c>
      <c r="T1081" s="13" t="n">
        <f aca="false">VLOOKUP(R1081,Parámetros!$A$13:$C$16,3,TRUE())</f>
        <v>0</v>
      </c>
      <c r="U1081" s="13" t="n">
        <f aca="false">IF(R1081&gt;=Parámetros!$B$7,I1081,0)</f>
        <v>75</v>
      </c>
      <c r="V1081" s="13" t="n">
        <f aca="false">R1081*(1-G1081)-T1081-U1081</f>
        <v>250.08</v>
      </c>
      <c r="W1081" s="13" t="n">
        <f aca="false">V1081-F1081</f>
        <v>21.64</v>
      </c>
      <c r="X1081" s="2" t="s">
        <v>13511</v>
      </c>
      <c r="Y1081" s="2"/>
      <c r="Z1081" s="13"/>
      <c r="AA1081" s="2"/>
    </row>
    <row r="1082" customFormat="false" ht="15" hidden="false" customHeight="false" outlineLevel="0" collapsed="false">
      <c r="A1082" s="8" t="s">
        <v>12728</v>
      </c>
      <c r="B1082" s="10" t="str">
        <f aca="false">'Layout Mercado Libre'!C1082</f>
        <v>Hi-Dex Hierro Solución Inyectable 100 mg/ml 3 Ampolletas</v>
      </c>
      <c r="C1082" s="10" t="str">
        <f aca="false">IFERROR(LEFT('Layout Mercado Libre'!E1082,FIND(" &gt; ",'Layout Mercado Libre'!E1082)-1),"")</f>
        <v>Salud y Equipamiento Médico</v>
      </c>
      <c r="D1082" s="12" t="n">
        <v>344.85</v>
      </c>
      <c r="E1082" s="13" t="n">
        <f aca="false">Parámetros!$B$5</f>
        <v>4</v>
      </c>
      <c r="F1082" s="13" t="n">
        <f aca="false">D1082+E1082</f>
        <v>348.85</v>
      </c>
      <c r="G1082" s="3" t="n">
        <f aca="false">IF(C1082="",Parámetros!$B$9,IFERROR(VLOOKUP(C1082,Parámetros!$A$20:$B$23,2,FALSE()),Parámetros!$B$9))</f>
        <v>0.14</v>
      </c>
      <c r="H1082" s="14" t="n">
        <v>0.17</v>
      </c>
      <c r="I1082" s="12" t="n">
        <v>75</v>
      </c>
      <c r="J1082" s="13" t="n">
        <f aca="false">ROUNDUP((F1082+Parámetros!$C$13)/(1-G1082),0)</f>
        <v>435</v>
      </c>
      <c r="K1082" s="13" t="n">
        <f aca="false">ROUNDUP((F1082+Parámetros!$C$14)/(1-G1082),0)</f>
        <v>441</v>
      </c>
      <c r="L1082" s="13" t="n">
        <f aca="false">ROUNDUP((F1082+Parámetros!$C$15)/(1-G1082),0)</f>
        <v>449</v>
      </c>
      <c r="M1082" s="13" t="n">
        <f aca="false">MAX(ROUNDUP((F1082+I1082)/(1-G1082),0),Parámetros!$B$7)</f>
        <v>493</v>
      </c>
      <c r="N1082" s="12" t="n">
        <v>643.9</v>
      </c>
      <c r="O1082" s="12" t="n">
        <v>586.08</v>
      </c>
      <c r="P1082" s="13" t="n">
        <f aca="false">Parámetros!$B$6</f>
        <v>1</v>
      </c>
      <c r="Q1082" s="13" t="n">
        <f aca="false">IF(AND(ISNUMBER(O1082),O1082-P1082&gt;=Parámetros!$B$7),M1082,IF(J1082&lt;Parámetros!$B$13,J1082,IF(K1082&lt;Parámetros!$B$14,K1082,IF(L1082&lt;Parámetros!$B$15,L1082,M1082))))</f>
        <v>493</v>
      </c>
      <c r="R1082" s="13" t="n">
        <f aca="false">IF(AND(ISNUMBER(O1082),O1082-P1082&gt;=Q1082),O1082-P1082,Q1082)</f>
        <v>585.08</v>
      </c>
      <c r="S1082" s="3" t="n">
        <f aca="false">IF(ISNUMBER(O1082),R1082/O1082-1,"")</f>
        <v>-0.00170625170625172</v>
      </c>
      <c r="T1082" s="13" t="n">
        <f aca="false">VLOOKUP(R1082,Parámetros!$A$13:$C$16,3,TRUE())</f>
        <v>0</v>
      </c>
      <c r="U1082" s="13" t="n">
        <f aca="false">IF(R1082&gt;=Parámetros!$B$7,I1082,0)</f>
        <v>75</v>
      </c>
      <c r="V1082" s="13" t="n">
        <f aca="false">R1082*(1-G1082)-T1082-U1082</f>
        <v>428.1688</v>
      </c>
      <c r="W1082" s="13" t="n">
        <f aca="false">V1082-F1082</f>
        <v>79.3188</v>
      </c>
      <c r="X1082" s="2" t="s">
        <v>13540</v>
      </c>
      <c r="Y1082" s="2"/>
      <c r="Z1082" s="13"/>
      <c r="AA1082" s="2"/>
    </row>
    <row r="1083" customFormat="false" ht="15" hidden="false" customHeight="false" outlineLevel="0" collapsed="false">
      <c r="A1083" s="8" t="s">
        <v>12739</v>
      </c>
      <c r="B1083" s="10" t="str">
        <f aca="false">'Layout Mercado Libre'!C1083</f>
        <v>Desodorante Lady Speed Stick Pro 5 en 1 Aerosol 150 ml</v>
      </c>
      <c r="C1083" s="10" t="str">
        <f aca="false">IFERROR(LEFT('Layout Mercado Libre'!E1083,FIND(" &gt; ",'Layout Mercado Libre'!E1083)-1),"")</f>
        <v>Belleza y Cuidado Personal</v>
      </c>
      <c r="D1083" s="12" t="n">
        <v>52.74</v>
      </c>
      <c r="E1083" s="13" t="n">
        <f aca="false">Parámetros!$B$5</f>
        <v>4</v>
      </c>
      <c r="F1083" s="13" t="n">
        <f aca="false">D1083+E1083</f>
        <v>56.74</v>
      </c>
      <c r="G1083" s="3" t="n">
        <f aca="false">IF(C1083="",Parámetros!$B$9,IFERROR(VLOOKUP(C1083,Parámetros!$A$20:$B$23,2,FALSE()),Parámetros!$B$9))</f>
        <v>0.14</v>
      </c>
      <c r="H1083" s="14" t="n">
        <v>0.23</v>
      </c>
      <c r="I1083" s="12" t="n">
        <v>75</v>
      </c>
      <c r="J1083" s="13" t="n">
        <f aca="false">ROUNDUP((F1083+Parámetros!$C$13)/(1-G1083),0)</f>
        <v>96</v>
      </c>
      <c r="K1083" s="13" t="n">
        <f aca="false">ROUNDUP((F1083+Parámetros!$C$14)/(1-G1083),0)</f>
        <v>101</v>
      </c>
      <c r="L1083" s="13" t="n">
        <f aca="false">ROUNDUP((F1083+Parámetros!$C$15)/(1-G1083),0)</f>
        <v>109</v>
      </c>
      <c r="M1083" s="13" t="n">
        <f aca="false">MAX(ROUNDUP((F1083+I1083)/(1-G1083),0),Parámetros!$B$7)</f>
        <v>299</v>
      </c>
      <c r="N1083" s="12"/>
      <c r="O1083" s="12"/>
      <c r="P1083" s="13" t="n">
        <f aca="false">Parámetros!$B$6</f>
        <v>1</v>
      </c>
      <c r="Q1083" s="13" t="n">
        <f aca="false">IF(AND(ISNUMBER(O1083),O1083-P1083&gt;=Parámetros!$B$7),M1083,IF(J1083&lt;Parámetros!$B$13,J1083,IF(K1083&lt;Parámetros!$B$14,K1083,IF(L1083&lt;Parámetros!$B$15,L1083,M1083))))</f>
        <v>96</v>
      </c>
      <c r="R1083" s="13" t="n">
        <f aca="false">IF(AND(ISNUMBER(O1083),O1083-P1083&gt;=Q1083),O1083-P1083,Q1083)</f>
        <v>96</v>
      </c>
      <c r="S1083" s="3" t="str">
        <f aca="false">IF(ISNUMBER(O1083),R1083/O1083-1,"")</f>
        <v/>
      </c>
      <c r="T1083" s="13" t="n">
        <f aca="false">VLOOKUP(R1083,Parámetros!$A$13:$C$16,3,TRUE())</f>
        <v>25</v>
      </c>
      <c r="U1083" s="13" t="n">
        <f aca="false">IF(R1083&gt;=Parámetros!$B$7,I1083,0)</f>
        <v>0</v>
      </c>
      <c r="V1083" s="13" t="n">
        <f aca="false">R1083*(1-G1083)-T1083-U1083</f>
        <v>57.56</v>
      </c>
      <c r="W1083" s="13" t="n">
        <f aca="false">V1083-F1083</f>
        <v>0.82</v>
      </c>
      <c r="X1083" s="2" t="s">
        <v>13625</v>
      </c>
      <c r="Y1083" s="2"/>
      <c r="Z1083" s="13"/>
      <c r="AA1083" s="2"/>
    </row>
    <row r="1084" customFormat="false" ht="15" hidden="false" customHeight="false" outlineLevel="0" collapsed="false">
      <c r="A1084" s="8" t="s">
        <v>12748</v>
      </c>
      <c r="B1084" s="10" t="str">
        <f aca="false">'Layout Mercado Libre'!C1084</f>
        <v>Aspirina Efervescente 500 mg 60 Tabletas</v>
      </c>
      <c r="C1084" s="10" t="str">
        <f aca="false">IFERROR(LEFT('Layout Mercado Libre'!E1084,FIND(" &gt; ",'Layout Mercado Libre'!E1084)-1),"")</f>
        <v>Salud y Equipamiento Médico</v>
      </c>
      <c r="D1084" s="12" t="n">
        <v>150.76</v>
      </c>
      <c r="E1084" s="13" t="n">
        <f aca="false">Parámetros!$B$5</f>
        <v>4</v>
      </c>
      <c r="F1084" s="13" t="n">
        <f aca="false">D1084+E1084</f>
        <v>154.76</v>
      </c>
      <c r="G1084" s="3" t="n">
        <f aca="false">IF(C1084="",Parámetros!$B$9,IFERROR(VLOOKUP(C1084,Parámetros!$A$20:$B$23,2,FALSE()),Parámetros!$B$9))</f>
        <v>0.14</v>
      </c>
      <c r="H1084" s="14" t="n">
        <v>0.26</v>
      </c>
      <c r="I1084" s="12" t="n">
        <v>75</v>
      </c>
      <c r="J1084" s="13" t="n">
        <f aca="false">ROUNDUP((F1084+Parámetros!$C$13)/(1-G1084),0)</f>
        <v>210</v>
      </c>
      <c r="K1084" s="13" t="n">
        <f aca="false">ROUNDUP((F1084+Parámetros!$C$14)/(1-G1084),0)</f>
        <v>215</v>
      </c>
      <c r="L1084" s="13" t="n">
        <f aca="false">ROUNDUP((F1084+Parámetros!$C$15)/(1-G1084),0)</f>
        <v>223</v>
      </c>
      <c r="M1084" s="13" t="n">
        <f aca="false">MAX(ROUNDUP((F1084+I1084)/(1-G1084),0),Parámetros!$B$7)</f>
        <v>299</v>
      </c>
      <c r="N1084" s="12" t="n">
        <v>288.06</v>
      </c>
      <c r="O1084" s="12" t="n">
        <v>225</v>
      </c>
      <c r="P1084" s="13" t="n">
        <f aca="false">Parámetros!$B$6</f>
        <v>1</v>
      </c>
      <c r="Q1084" s="13" t="n">
        <f aca="false">IF(AND(ISNUMBER(O1084),O1084-P1084&gt;=Parámetros!$B$7),M1084,IF(J1084&lt;Parámetros!$B$13,J1084,IF(K1084&lt;Parámetros!$B$14,K1084,IF(L1084&lt;Parámetros!$B$15,L1084,M1084))))</f>
        <v>223</v>
      </c>
      <c r="R1084" s="13" t="n">
        <f aca="false">IF(AND(ISNUMBER(O1084),O1084-P1084&gt;=Q1084),O1084-P1084,Q1084)</f>
        <v>224</v>
      </c>
      <c r="S1084" s="3" t="n">
        <f aca="false">IF(ISNUMBER(O1084),R1084/O1084-1,"")</f>
        <v>-0.00444444444444447</v>
      </c>
      <c r="T1084" s="13" t="n">
        <f aca="false">VLOOKUP(R1084,Parámetros!$A$13:$C$16,3,TRUE())</f>
        <v>37</v>
      </c>
      <c r="U1084" s="13" t="n">
        <f aca="false">IF(R1084&gt;=Parámetros!$B$7,I1084,0)</f>
        <v>0</v>
      </c>
      <c r="V1084" s="13" t="n">
        <f aca="false">R1084*(1-G1084)-T1084-U1084</f>
        <v>155.64</v>
      </c>
      <c r="W1084" s="13" t="n">
        <f aca="false">V1084-F1084</f>
        <v>0.879999999999996</v>
      </c>
      <c r="X1084" s="2" t="s">
        <v>13534</v>
      </c>
      <c r="Y1084" s="2"/>
      <c r="Z1084" s="13"/>
      <c r="AA1084" s="2"/>
    </row>
    <row r="1085" customFormat="false" ht="15" hidden="false" customHeight="false" outlineLevel="0" collapsed="false">
      <c r="A1085" s="8" t="s">
        <v>12755</v>
      </c>
      <c r="B1085" s="10" t="str">
        <f aca="false">'Layout Mercado Libre'!C1085</f>
        <v>Cepillo Dental Colgate 360 Black Suave 2 Piezas</v>
      </c>
      <c r="C1085" s="10" t="str">
        <f aca="false">IFERROR(LEFT('Layout Mercado Libre'!E1085,FIND(" &gt; ",'Layout Mercado Libre'!E1085)-1),"")</f>
        <v>Belleza y Cuidado Personal</v>
      </c>
      <c r="D1085" s="12" t="n">
        <v>42.34</v>
      </c>
      <c r="E1085" s="13" t="n">
        <f aca="false">Parámetros!$B$5</f>
        <v>4</v>
      </c>
      <c r="F1085" s="13" t="n">
        <f aca="false">D1085+E1085</f>
        <v>46.34</v>
      </c>
      <c r="G1085" s="3" t="n">
        <f aca="false">IF(C1085="",Parámetros!$B$9,IFERROR(VLOOKUP(C1085,Parámetros!$A$20:$B$23,2,FALSE()),Parámetros!$B$9))</f>
        <v>0.14</v>
      </c>
      <c r="H1085" s="14" t="n">
        <v>0.16</v>
      </c>
      <c r="I1085" s="12" t="n">
        <v>75</v>
      </c>
      <c r="J1085" s="13" t="n">
        <f aca="false">ROUNDUP((F1085+Parámetros!$C$13)/(1-G1085),0)</f>
        <v>83</v>
      </c>
      <c r="K1085" s="13" t="n">
        <f aca="false">ROUNDUP((F1085+Parámetros!$C$14)/(1-G1085),0)</f>
        <v>89</v>
      </c>
      <c r="L1085" s="13" t="n">
        <f aca="false">ROUNDUP((F1085+Parámetros!$C$15)/(1-G1085),0)</f>
        <v>97</v>
      </c>
      <c r="M1085" s="13" t="n">
        <f aca="false">MAX(ROUNDUP((F1085+I1085)/(1-G1085),0),Parámetros!$B$7)</f>
        <v>299</v>
      </c>
      <c r="N1085" s="12" t="n">
        <v>183.47</v>
      </c>
      <c r="O1085" s="12" t="n">
        <v>199</v>
      </c>
      <c r="P1085" s="13" t="n">
        <f aca="false">Parámetros!$B$6</f>
        <v>1</v>
      </c>
      <c r="Q1085" s="13" t="n">
        <f aca="false">IF(AND(ISNUMBER(O1085),O1085-P1085&gt;=Parámetros!$B$7),M1085,IF(J1085&lt;Parámetros!$B$13,J1085,IF(K1085&lt;Parámetros!$B$14,K1085,IF(L1085&lt;Parámetros!$B$15,L1085,M1085))))</f>
        <v>83</v>
      </c>
      <c r="R1085" s="13" t="n">
        <f aca="false">IF(AND(ISNUMBER(O1085),O1085-P1085&gt;=Q1085),O1085-P1085,Q1085)</f>
        <v>198</v>
      </c>
      <c r="S1085" s="3" t="n">
        <f aca="false">IF(ISNUMBER(O1085),R1085/O1085-1,"")</f>
        <v>-0.00502512562814073</v>
      </c>
      <c r="T1085" s="13" t="n">
        <f aca="false">VLOOKUP(R1085,Parámetros!$A$13:$C$16,3,TRUE())</f>
        <v>37</v>
      </c>
      <c r="U1085" s="13" t="n">
        <f aca="false">IF(R1085&gt;=Parámetros!$B$7,I1085,0)</f>
        <v>0</v>
      </c>
      <c r="V1085" s="13" t="n">
        <f aca="false">R1085*(1-G1085)-T1085-U1085</f>
        <v>133.28</v>
      </c>
      <c r="W1085" s="13" t="n">
        <f aca="false">V1085-F1085</f>
        <v>86.94</v>
      </c>
      <c r="X1085" s="2" t="s">
        <v>13772</v>
      </c>
      <c r="Y1085" s="2"/>
      <c r="Z1085" s="13"/>
      <c r="AA1085" s="2"/>
    </row>
    <row r="1086" customFormat="false" ht="15" hidden="false" customHeight="false" outlineLevel="0" collapsed="false">
      <c r="A1086" s="8" t="s">
        <v>12765</v>
      </c>
      <c r="B1086" s="10" t="str">
        <f aca="false">'Layout Mercado Libre'!C1086</f>
        <v>Desodorante Stefano Midnight Aerosol para Caballero 113 g</v>
      </c>
      <c r="C1086" s="10" t="str">
        <f aca="false">IFERROR(LEFT('Layout Mercado Libre'!E1086,FIND(" &gt; ",'Layout Mercado Libre'!E1086)-1),"")</f>
        <v>Belleza y Cuidado Personal</v>
      </c>
      <c r="D1086" s="12" t="n">
        <v>52.74</v>
      </c>
      <c r="E1086" s="13" t="n">
        <f aca="false">Parámetros!$B$5</f>
        <v>4</v>
      </c>
      <c r="F1086" s="13" t="n">
        <f aca="false">D1086+E1086</f>
        <v>56.74</v>
      </c>
      <c r="G1086" s="3" t="n">
        <f aca="false">IF(C1086="",Parámetros!$B$9,IFERROR(VLOOKUP(C1086,Parámetros!$A$20:$B$23,2,FALSE()),Parámetros!$B$9))</f>
        <v>0.14</v>
      </c>
      <c r="H1086" s="14" t="n">
        <v>0.24</v>
      </c>
      <c r="I1086" s="12" t="n">
        <v>75</v>
      </c>
      <c r="J1086" s="13" t="n">
        <f aca="false">ROUNDUP((F1086+Parámetros!$C$13)/(1-G1086),0)</f>
        <v>96</v>
      </c>
      <c r="K1086" s="13" t="n">
        <f aca="false">ROUNDUP((F1086+Parámetros!$C$14)/(1-G1086),0)</f>
        <v>101</v>
      </c>
      <c r="L1086" s="13" t="n">
        <f aca="false">ROUNDUP((F1086+Parámetros!$C$15)/(1-G1086),0)</f>
        <v>109</v>
      </c>
      <c r="M1086" s="13" t="n">
        <f aca="false">MAX(ROUNDUP((F1086+I1086)/(1-G1086),0),Parámetros!$B$7)</f>
        <v>299</v>
      </c>
      <c r="N1086" s="12" t="n">
        <v>229.87</v>
      </c>
      <c r="O1086" s="12" t="n">
        <v>229.87</v>
      </c>
      <c r="P1086" s="13" t="n">
        <f aca="false">Parámetros!$B$6</f>
        <v>1</v>
      </c>
      <c r="Q1086" s="13" t="n">
        <f aca="false">IF(AND(ISNUMBER(O1086),O1086-P1086&gt;=Parámetros!$B$7),M1086,IF(J1086&lt;Parámetros!$B$13,J1086,IF(K1086&lt;Parámetros!$B$14,K1086,IF(L1086&lt;Parámetros!$B$15,L1086,M1086))))</f>
        <v>96</v>
      </c>
      <c r="R1086" s="13" t="n">
        <f aca="false">IF(AND(ISNUMBER(O1086),O1086-P1086&gt;=Q1086),O1086-P1086,Q1086)</f>
        <v>228.87</v>
      </c>
      <c r="S1086" s="3" t="n">
        <f aca="false">IF(ISNUMBER(O1086),R1086/O1086-1,"")</f>
        <v>-0.00435028494366385</v>
      </c>
      <c r="T1086" s="13" t="n">
        <f aca="false">VLOOKUP(R1086,Parámetros!$A$13:$C$16,3,TRUE())</f>
        <v>37</v>
      </c>
      <c r="U1086" s="13" t="n">
        <f aca="false">IF(R1086&gt;=Parámetros!$B$7,I1086,0)</f>
        <v>0</v>
      </c>
      <c r="V1086" s="13" t="n">
        <f aca="false">R1086*(1-G1086)-T1086-U1086</f>
        <v>159.8282</v>
      </c>
      <c r="W1086" s="13" t="n">
        <f aca="false">V1086-F1086</f>
        <v>103.0882</v>
      </c>
      <c r="X1086" s="2" t="s">
        <v>13723</v>
      </c>
      <c r="Y1086" s="2"/>
      <c r="Z1086" s="13"/>
      <c r="AA1086" s="2"/>
    </row>
    <row r="1087" customFormat="false" ht="15" hidden="false" customHeight="false" outlineLevel="0" collapsed="false">
      <c r="A1087" s="8" t="s">
        <v>12774</v>
      </c>
      <c r="B1087" s="10" t="str">
        <f aca="false">'Layout Mercado Libre'!C1087</f>
        <v>Angeliq 1 mg/2 mg 28 Comprimidos Estradiol Drospirenona</v>
      </c>
      <c r="C1087" s="10" t="str">
        <f aca="false">IFERROR(LEFT('Layout Mercado Libre'!E1087,FIND(" &gt; ",'Layout Mercado Libre'!E1087)-1),"")</f>
        <v>Salud y Equipamiento Médico</v>
      </c>
      <c r="D1087" s="12" t="n">
        <v>537.35</v>
      </c>
      <c r="E1087" s="13" t="n">
        <f aca="false">Parámetros!$B$5</f>
        <v>4</v>
      </c>
      <c r="F1087" s="13" t="n">
        <f aca="false">D1087+E1087</f>
        <v>541.35</v>
      </c>
      <c r="G1087" s="3" t="n">
        <f aca="false">IF(C1087="",Parámetros!$B$9,IFERROR(VLOOKUP(C1087,Parámetros!$A$20:$B$23,2,FALSE()),Parámetros!$B$9))</f>
        <v>0.14</v>
      </c>
      <c r="H1087" s="14" t="n">
        <v>0.18</v>
      </c>
      <c r="I1087" s="12" t="n">
        <v>75</v>
      </c>
      <c r="J1087" s="13" t="n">
        <f aca="false">ROUNDUP((F1087+Parámetros!$C$13)/(1-G1087),0)</f>
        <v>659</v>
      </c>
      <c r="K1087" s="13" t="n">
        <f aca="false">ROUNDUP((F1087+Parámetros!$C$14)/(1-G1087),0)</f>
        <v>665</v>
      </c>
      <c r="L1087" s="13" t="n">
        <f aca="false">ROUNDUP((F1087+Parámetros!$C$15)/(1-G1087),0)</f>
        <v>673</v>
      </c>
      <c r="M1087" s="13" t="n">
        <f aca="false">MAX(ROUNDUP((F1087+I1087)/(1-G1087),0),Parámetros!$B$7)</f>
        <v>717</v>
      </c>
      <c r="N1087" s="12" t="n">
        <v>1512</v>
      </c>
      <c r="O1087" s="12" t="n">
        <v>1599</v>
      </c>
      <c r="P1087" s="13" t="n">
        <f aca="false">Parámetros!$B$6</f>
        <v>1</v>
      </c>
      <c r="Q1087" s="13" t="n">
        <f aca="false">IF(AND(ISNUMBER(O1087),O1087-P1087&gt;=Parámetros!$B$7),M1087,IF(J1087&lt;Parámetros!$B$13,J1087,IF(K1087&lt;Parámetros!$B$14,K1087,IF(L1087&lt;Parámetros!$B$15,L1087,M1087))))</f>
        <v>717</v>
      </c>
      <c r="R1087" s="13" t="n">
        <f aca="false">IF(AND(ISNUMBER(O1087),O1087-P1087&gt;=Q1087),O1087-P1087,Q1087)</f>
        <v>1598</v>
      </c>
      <c r="S1087" s="3" t="n">
        <f aca="false">IF(ISNUMBER(O1087),R1087/O1087-1,"")</f>
        <v>-0.000625390869293363</v>
      </c>
      <c r="T1087" s="13" t="n">
        <f aca="false">VLOOKUP(R1087,Parámetros!$A$13:$C$16,3,TRUE())</f>
        <v>0</v>
      </c>
      <c r="U1087" s="13" t="n">
        <f aca="false">IF(R1087&gt;=Parámetros!$B$7,I1087,0)</f>
        <v>75</v>
      </c>
      <c r="V1087" s="13" t="n">
        <f aca="false">R1087*(1-G1087)-T1087-U1087</f>
        <v>1299.28</v>
      </c>
      <c r="W1087" s="13" t="n">
        <f aca="false">V1087-F1087</f>
        <v>757.93</v>
      </c>
      <c r="X1087" s="2" t="s">
        <v>13648</v>
      </c>
      <c r="Y1087" s="2"/>
      <c r="Z1087" s="13"/>
      <c r="AA1087" s="2"/>
    </row>
    <row r="1088" customFormat="false" ht="15" hidden="false" customHeight="false" outlineLevel="0" collapsed="false">
      <c r="A1088" s="8" t="s">
        <v>12786</v>
      </c>
      <c r="B1088" s="10" t="str">
        <f aca="false">'Layout Mercado Libre'!C1088</f>
        <v>Actron Plus Ibuprofeno Cafeína 400/100 mg 10 Cápsulas</v>
      </c>
      <c r="C1088" s="10" t="str">
        <f aca="false">IFERROR(LEFT('Layout Mercado Libre'!E1088,FIND(" &gt; ",'Layout Mercado Libre'!E1088)-1),"")</f>
        <v>Salud y Equipamiento Médico</v>
      </c>
      <c r="D1088" s="12" t="n">
        <v>150.2</v>
      </c>
      <c r="E1088" s="13" t="n">
        <f aca="false">Parámetros!$B$5</f>
        <v>4</v>
      </c>
      <c r="F1088" s="13" t="n">
        <f aca="false">D1088+E1088</f>
        <v>154.2</v>
      </c>
      <c r="G1088" s="3" t="n">
        <f aca="false">IF(C1088="",Parámetros!$B$9,IFERROR(VLOOKUP(C1088,Parámetros!$A$20:$B$23,2,FALSE()),Parámetros!$B$9))</f>
        <v>0.14</v>
      </c>
      <c r="H1088" s="14" t="n">
        <v>0.14</v>
      </c>
      <c r="I1088" s="12" t="n">
        <v>75</v>
      </c>
      <c r="J1088" s="13" t="n">
        <f aca="false">ROUNDUP((F1088+Parámetros!$C$13)/(1-G1088),0)</f>
        <v>209</v>
      </c>
      <c r="K1088" s="13" t="n">
        <f aca="false">ROUNDUP((F1088+Parámetros!$C$14)/(1-G1088),0)</f>
        <v>215</v>
      </c>
      <c r="L1088" s="13" t="n">
        <f aca="false">ROUNDUP((F1088+Parámetros!$C$15)/(1-G1088),0)</f>
        <v>223</v>
      </c>
      <c r="M1088" s="13" t="n">
        <f aca="false">MAX(ROUNDUP((F1088+I1088)/(1-G1088),0),Parámetros!$B$7)</f>
        <v>299</v>
      </c>
      <c r="N1088" s="12" t="n">
        <v>275.09</v>
      </c>
      <c r="O1088" s="12" t="n">
        <v>128</v>
      </c>
      <c r="P1088" s="13" t="n">
        <f aca="false">Parámetros!$B$6</f>
        <v>1</v>
      </c>
      <c r="Q1088" s="13" t="n">
        <f aca="false">IF(AND(ISNUMBER(O1088),O1088-P1088&gt;=Parámetros!$B$7),M1088,IF(J1088&lt;Parámetros!$B$13,J1088,IF(K1088&lt;Parámetros!$B$14,K1088,IF(L1088&lt;Parámetros!$B$15,L1088,M1088))))</f>
        <v>223</v>
      </c>
      <c r="R1088" s="13" t="n">
        <f aca="false">IF(AND(ISNUMBER(O1088),O1088-P1088&gt;=Q1088),O1088-P1088,Q1088)</f>
        <v>223</v>
      </c>
      <c r="S1088" s="3" t="n">
        <f aca="false">IF(ISNUMBER(O1088),R1088/O1088-1,"")</f>
        <v>0.7421875</v>
      </c>
      <c r="T1088" s="13" t="n">
        <f aca="false">VLOOKUP(R1088,Parámetros!$A$13:$C$16,3,TRUE())</f>
        <v>37</v>
      </c>
      <c r="U1088" s="13" t="n">
        <f aca="false">IF(R1088&gt;=Parámetros!$B$7,I1088,0)</f>
        <v>0</v>
      </c>
      <c r="V1088" s="13" t="n">
        <f aca="false">R1088*(1-G1088)-T1088-U1088</f>
        <v>154.78</v>
      </c>
      <c r="W1088" s="13" t="n">
        <f aca="false">V1088-F1088</f>
        <v>0.580000000000013</v>
      </c>
      <c r="X1088" s="2" t="s">
        <v>13702</v>
      </c>
      <c r="Y1088" s="2"/>
      <c r="Z1088" s="13"/>
      <c r="AA1088" s="2"/>
    </row>
    <row r="1089" customFormat="false" ht="15" hidden="false" customHeight="false" outlineLevel="0" collapsed="false">
      <c r="A1089" s="8" t="s">
        <v>12797</v>
      </c>
      <c r="B1089" s="10" t="str">
        <f aca="false">'Layout Mercado Libre'!C1089</f>
        <v>Murreolak Acetilcisteína 600 mg 20 Tabletas Efervescentes</v>
      </c>
      <c r="C1089" s="10" t="str">
        <f aca="false">IFERROR(LEFT('Layout Mercado Libre'!E1089,FIND(" &gt; ",'Layout Mercado Libre'!E1089)-1),"")</f>
        <v>Salud y Equipamiento Médico</v>
      </c>
      <c r="D1089" s="12" t="n">
        <v>122.5</v>
      </c>
      <c r="E1089" s="13" t="n">
        <f aca="false">Parámetros!$B$5</f>
        <v>4</v>
      </c>
      <c r="F1089" s="13" t="n">
        <f aca="false">D1089+E1089</f>
        <v>126.5</v>
      </c>
      <c r="G1089" s="3" t="n">
        <f aca="false">IF(C1089="",Parámetros!$B$9,IFERROR(VLOOKUP(C1089,Parámetros!$A$20:$B$23,2,FALSE()),Parámetros!$B$9))</f>
        <v>0.14</v>
      </c>
      <c r="H1089" s="14" t="n">
        <v>0.17</v>
      </c>
      <c r="I1089" s="12" t="n">
        <v>75</v>
      </c>
      <c r="J1089" s="13" t="n">
        <f aca="false">ROUNDUP((F1089+Parámetros!$C$13)/(1-G1089),0)</f>
        <v>177</v>
      </c>
      <c r="K1089" s="13" t="n">
        <f aca="false">ROUNDUP((F1089+Parámetros!$C$14)/(1-G1089),0)</f>
        <v>182</v>
      </c>
      <c r="L1089" s="13" t="n">
        <f aca="false">ROUNDUP((F1089+Parámetros!$C$15)/(1-G1089),0)</f>
        <v>191</v>
      </c>
      <c r="M1089" s="13" t="n">
        <f aca="false">MAX(ROUNDUP((F1089+I1089)/(1-G1089),0),Parámetros!$B$7)</f>
        <v>299</v>
      </c>
      <c r="N1089" s="12" t="n">
        <v>220.57</v>
      </c>
      <c r="O1089" s="12" t="n">
        <v>192</v>
      </c>
      <c r="P1089" s="13" t="n">
        <f aca="false">Parámetros!$B$6</f>
        <v>1</v>
      </c>
      <c r="Q1089" s="13" t="n">
        <f aca="false">IF(AND(ISNUMBER(O1089),O1089-P1089&gt;=Parámetros!$B$7),M1089,IF(J1089&lt;Parámetros!$B$13,J1089,IF(K1089&lt;Parámetros!$B$14,K1089,IF(L1089&lt;Parámetros!$B$15,L1089,M1089))))</f>
        <v>191</v>
      </c>
      <c r="R1089" s="13" t="n">
        <f aca="false">IF(AND(ISNUMBER(O1089),O1089-P1089&gt;=Q1089),O1089-P1089,Q1089)</f>
        <v>191</v>
      </c>
      <c r="S1089" s="3" t="n">
        <f aca="false">IF(ISNUMBER(O1089),R1089/O1089-1,"")</f>
        <v>-0.00520833333333337</v>
      </c>
      <c r="T1089" s="13" t="n">
        <f aca="false">VLOOKUP(R1089,Parámetros!$A$13:$C$16,3,TRUE())</f>
        <v>37</v>
      </c>
      <c r="U1089" s="13" t="n">
        <f aca="false">IF(R1089&gt;=Parámetros!$B$7,I1089,0)</f>
        <v>0</v>
      </c>
      <c r="V1089" s="13" t="n">
        <f aca="false">R1089*(1-G1089)-T1089-U1089</f>
        <v>127.26</v>
      </c>
      <c r="W1089" s="13" t="n">
        <f aca="false">V1089-F1089</f>
        <v>0.759999999999991</v>
      </c>
      <c r="X1089" s="2" t="s">
        <v>13806</v>
      </c>
      <c r="Y1089" s="2"/>
      <c r="Z1089" s="13"/>
      <c r="AA1089" s="2"/>
    </row>
    <row r="1090" customFormat="false" ht="15" hidden="false" customHeight="false" outlineLevel="0" collapsed="false">
      <c r="A1090" s="8" t="s">
        <v>12810</v>
      </c>
      <c r="B1090" s="10" t="str">
        <f aca="false">'Layout Mercado Libre'!C1090</f>
        <v>Contumax Macrogol 3350 Polvo 255 g</v>
      </c>
      <c r="C1090" s="10" t="str">
        <f aca="false">IFERROR(LEFT('Layout Mercado Libre'!E1090,FIND(" &gt; ",'Layout Mercado Libre'!E1090)-1),"")</f>
        <v>Salud y Equipamiento Médico</v>
      </c>
      <c r="D1090" s="12" t="n">
        <v>293.16</v>
      </c>
      <c r="E1090" s="13" t="n">
        <f aca="false">Parámetros!$B$5</f>
        <v>4</v>
      </c>
      <c r="F1090" s="13" t="n">
        <f aca="false">D1090+E1090</f>
        <v>297.16</v>
      </c>
      <c r="G1090" s="3" t="n">
        <f aca="false">IF(C1090="",Parámetros!$B$9,IFERROR(VLOOKUP(C1090,Parámetros!$A$20:$B$23,2,FALSE()),Parámetros!$B$9))</f>
        <v>0.14</v>
      </c>
      <c r="H1090" s="14" t="n">
        <v>0.34</v>
      </c>
      <c r="I1090" s="12" t="n">
        <v>75</v>
      </c>
      <c r="J1090" s="13" t="n">
        <f aca="false">ROUNDUP((F1090+Parámetros!$C$13)/(1-G1090),0)</f>
        <v>375</v>
      </c>
      <c r="K1090" s="13" t="n">
        <f aca="false">ROUNDUP((F1090+Parámetros!$C$14)/(1-G1090),0)</f>
        <v>381</v>
      </c>
      <c r="L1090" s="13" t="n">
        <f aca="false">ROUNDUP((F1090+Parámetros!$C$15)/(1-G1090),0)</f>
        <v>389</v>
      </c>
      <c r="M1090" s="13" t="n">
        <f aca="false">MAX(ROUNDUP((F1090+I1090)/(1-G1090),0),Parámetros!$B$7)</f>
        <v>433</v>
      </c>
      <c r="N1090" s="12" t="n">
        <v>619.11</v>
      </c>
      <c r="O1090" s="12" t="n">
        <v>465</v>
      </c>
      <c r="P1090" s="13" t="n">
        <f aca="false">Parámetros!$B$6</f>
        <v>1</v>
      </c>
      <c r="Q1090" s="13" t="n">
        <f aca="false">IF(AND(ISNUMBER(O1090),O1090-P1090&gt;=Parámetros!$B$7),M1090,IF(J1090&lt;Parámetros!$B$13,J1090,IF(K1090&lt;Parámetros!$B$14,K1090,IF(L1090&lt;Parámetros!$B$15,L1090,M1090))))</f>
        <v>433</v>
      </c>
      <c r="R1090" s="13" t="n">
        <f aca="false">IF(AND(ISNUMBER(O1090),O1090-P1090&gt;=Q1090),O1090-P1090,Q1090)</f>
        <v>464</v>
      </c>
      <c r="S1090" s="3" t="n">
        <f aca="false">IF(ISNUMBER(O1090),R1090/O1090-1,"")</f>
        <v>-0.00215053763440864</v>
      </c>
      <c r="T1090" s="13" t="n">
        <f aca="false">VLOOKUP(R1090,Parámetros!$A$13:$C$16,3,TRUE())</f>
        <v>0</v>
      </c>
      <c r="U1090" s="13" t="n">
        <f aca="false">IF(R1090&gt;=Parámetros!$B$7,I1090,0)</f>
        <v>75</v>
      </c>
      <c r="V1090" s="13" t="n">
        <f aca="false">R1090*(1-G1090)-T1090-U1090</f>
        <v>324.04</v>
      </c>
      <c r="W1090" s="13" t="n">
        <f aca="false">V1090-F1090</f>
        <v>26.88</v>
      </c>
      <c r="X1090" s="2" t="s">
        <v>13752</v>
      </c>
      <c r="Y1090" s="2"/>
      <c r="Z1090" s="13"/>
      <c r="AA1090" s="2"/>
    </row>
    <row r="1091" customFormat="false" ht="15" hidden="false" customHeight="false" outlineLevel="0" collapsed="false">
      <c r="A1091" s="8" t="s">
        <v>12819</v>
      </c>
      <c r="B1091" s="10" t="str">
        <f aca="false">'Layout Mercado Libre'!C1091</f>
        <v>Triplixam 5 mg/1.25 mg/5 mg 30 Comprimidos</v>
      </c>
      <c r="C1091" s="10" t="str">
        <f aca="false">IFERROR(LEFT('Layout Mercado Libre'!E1091,FIND(" &gt; ",'Layout Mercado Libre'!E1091)-1),"")</f>
        <v>Salud y Equipamiento Médico</v>
      </c>
      <c r="D1091" s="12" t="n">
        <v>430</v>
      </c>
      <c r="E1091" s="13" t="n">
        <f aca="false">Parámetros!$B$5</f>
        <v>4</v>
      </c>
      <c r="F1091" s="13" t="n">
        <f aca="false">D1091+E1091</f>
        <v>434</v>
      </c>
      <c r="G1091" s="3" t="n">
        <f aca="false">IF(C1091="",Parámetros!$B$9,IFERROR(VLOOKUP(C1091,Parámetros!$A$20:$B$23,2,FALSE()),Parámetros!$B$9))</f>
        <v>0.14</v>
      </c>
      <c r="H1091" s="14" t="n">
        <v>0.19</v>
      </c>
      <c r="I1091" s="12" t="n">
        <v>75</v>
      </c>
      <c r="J1091" s="13" t="n">
        <f aca="false">ROUNDUP((F1091+Parámetros!$C$13)/(1-G1091),0)</f>
        <v>534</v>
      </c>
      <c r="K1091" s="13" t="n">
        <f aca="false">ROUNDUP((F1091+Parámetros!$C$14)/(1-G1091),0)</f>
        <v>540</v>
      </c>
      <c r="L1091" s="13" t="n">
        <f aca="false">ROUNDUP((F1091+Parámetros!$C$15)/(1-G1091),0)</f>
        <v>548</v>
      </c>
      <c r="M1091" s="13" t="n">
        <f aca="false">MAX(ROUNDUP((F1091+I1091)/(1-G1091),0),Parámetros!$B$7)</f>
        <v>592</v>
      </c>
      <c r="N1091" s="12" t="n">
        <v>1012.94</v>
      </c>
      <c r="O1091" s="12" t="n">
        <v>633</v>
      </c>
      <c r="P1091" s="13" t="n">
        <f aca="false">Parámetros!$B$6</f>
        <v>1</v>
      </c>
      <c r="Q1091" s="13" t="n">
        <f aca="false">IF(AND(ISNUMBER(O1091),O1091-P1091&gt;=Parámetros!$B$7),M1091,IF(J1091&lt;Parámetros!$B$13,J1091,IF(K1091&lt;Parámetros!$B$14,K1091,IF(L1091&lt;Parámetros!$B$15,L1091,M1091))))</f>
        <v>592</v>
      </c>
      <c r="R1091" s="13" t="n">
        <f aca="false">IF(AND(ISNUMBER(O1091),O1091-P1091&gt;=Q1091),O1091-P1091,Q1091)</f>
        <v>632</v>
      </c>
      <c r="S1091" s="3" t="n">
        <f aca="false">IF(ISNUMBER(O1091),R1091/O1091-1,"")</f>
        <v>-0.00157977883096372</v>
      </c>
      <c r="T1091" s="13" t="n">
        <f aca="false">VLOOKUP(R1091,Parámetros!$A$13:$C$16,3,TRUE())</f>
        <v>0</v>
      </c>
      <c r="U1091" s="13" t="n">
        <f aca="false">IF(R1091&gt;=Parámetros!$B$7,I1091,0)</f>
        <v>75</v>
      </c>
      <c r="V1091" s="13" t="n">
        <f aca="false">R1091*(1-G1091)-T1091-U1091</f>
        <v>468.52</v>
      </c>
      <c r="W1091" s="13" t="n">
        <f aca="false">V1091-F1091</f>
        <v>34.52</v>
      </c>
      <c r="X1091" s="2" t="s">
        <v>13627</v>
      </c>
      <c r="Y1091" s="2"/>
      <c r="Z1091" s="13"/>
      <c r="AA1091" s="2"/>
    </row>
    <row r="1092" customFormat="false" ht="15" hidden="false" customHeight="false" outlineLevel="0" collapsed="false">
      <c r="A1092" s="8" t="s">
        <v>12833</v>
      </c>
      <c r="B1092" s="10" t="str">
        <f aca="false">'Layout Mercado Libre'!C1092</f>
        <v>Seretide Diskus 50/250 mcg Polvo para Inhalación 60 Dosis</v>
      </c>
      <c r="C1092" s="10" t="str">
        <f aca="false">IFERROR(LEFT('Layout Mercado Libre'!E1092,FIND(" &gt; ",'Layout Mercado Libre'!E1092)-1),"")</f>
        <v>Salud y Equipamiento Médico</v>
      </c>
      <c r="D1092" s="12" t="n">
        <v>759.11</v>
      </c>
      <c r="E1092" s="13" t="n">
        <f aca="false">Parámetros!$B$5</f>
        <v>4</v>
      </c>
      <c r="F1092" s="13" t="n">
        <f aca="false">D1092+E1092</f>
        <v>763.11</v>
      </c>
      <c r="G1092" s="3" t="n">
        <f aca="false">IF(C1092="",Parámetros!$B$9,IFERROR(VLOOKUP(C1092,Parámetros!$A$20:$B$23,2,FALSE()),Parámetros!$B$9))</f>
        <v>0.14</v>
      </c>
      <c r="H1092" s="14" t="n">
        <v>0.26</v>
      </c>
      <c r="I1092" s="12" t="n">
        <v>75</v>
      </c>
      <c r="J1092" s="13" t="n">
        <f aca="false">ROUNDUP((F1092+Parámetros!$C$13)/(1-G1092),0)</f>
        <v>917</v>
      </c>
      <c r="K1092" s="13" t="n">
        <f aca="false">ROUNDUP((F1092+Parámetros!$C$14)/(1-G1092),0)</f>
        <v>923</v>
      </c>
      <c r="L1092" s="13" t="n">
        <f aca="false">ROUNDUP((F1092+Parámetros!$C$15)/(1-G1092),0)</f>
        <v>931</v>
      </c>
      <c r="M1092" s="13" t="n">
        <f aca="false">MAX(ROUNDUP((F1092+I1092)/(1-G1092),0),Parámetros!$B$7)</f>
        <v>975</v>
      </c>
      <c r="N1092" s="12" t="n">
        <v>1681.89</v>
      </c>
      <c r="O1092" s="12" t="n">
        <v>1427.58</v>
      </c>
      <c r="P1092" s="13" t="n">
        <f aca="false">Parámetros!$B$6</f>
        <v>1</v>
      </c>
      <c r="Q1092" s="13" t="n">
        <f aca="false">IF(AND(ISNUMBER(O1092),O1092-P1092&gt;=Parámetros!$B$7),M1092,IF(J1092&lt;Parámetros!$B$13,J1092,IF(K1092&lt;Parámetros!$B$14,K1092,IF(L1092&lt;Parámetros!$B$15,L1092,M1092))))</f>
        <v>975</v>
      </c>
      <c r="R1092" s="13" t="n">
        <f aca="false">IF(AND(ISNUMBER(O1092),O1092-P1092&gt;=Q1092),O1092-P1092,Q1092)</f>
        <v>1426.58</v>
      </c>
      <c r="S1092" s="3" t="n">
        <f aca="false">IF(ISNUMBER(O1092),R1092/O1092-1,"")</f>
        <v>-0.000700486137379386</v>
      </c>
      <c r="T1092" s="13" t="n">
        <f aca="false">VLOOKUP(R1092,Parámetros!$A$13:$C$16,3,TRUE())</f>
        <v>0</v>
      </c>
      <c r="U1092" s="13" t="n">
        <f aca="false">IF(R1092&gt;=Parámetros!$B$7,I1092,0)</f>
        <v>75</v>
      </c>
      <c r="V1092" s="13" t="n">
        <f aca="false">R1092*(1-G1092)-T1092-U1092</f>
        <v>1151.8588</v>
      </c>
      <c r="W1092" s="13" t="n">
        <f aca="false">V1092-F1092</f>
        <v>388.7488</v>
      </c>
      <c r="X1092" s="2" t="s">
        <v>13807</v>
      </c>
      <c r="Y1092" s="2"/>
      <c r="Z1092" s="13"/>
      <c r="AA1092" s="2"/>
    </row>
    <row r="1093" customFormat="false" ht="15" hidden="false" customHeight="false" outlineLevel="0" collapsed="false">
      <c r="A1093" s="8" t="s">
        <v>12851</v>
      </c>
      <c r="B1093" s="10" t="str">
        <f aca="false">'Layout Mercado Libre'!C1093</f>
        <v>Macrofurin Nitrofurantoína 100 mg 40 Cápsulas</v>
      </c>
      <c r="C1093" s="10" t="str">
        <f aca="false">IFERROR(LEFT('Layout Mercado Libre'!E1093,FIND(" &gt; ",'Layout Mercado Libre'!E1093)-1),"")</f>
        <v>Salud y Equipamiento Médico</v>
      </c>
      <c r="D1093" s="12" t="n">
        <v>65.63</v>
      </c>
      <c r="E1093" s="13" t="n">
        <f aca="false">Parámetros!$B$5</f>
        <v>4</v>
      </c>
      <c r="F1093" s="13" t="n">
        <f aca="false">D1093+E1093</f>
        <v>69.63</v>
      </c>
      <c r="G1093" s="3" t="n">
        <f aca="false">IF(C1093="",Parámetros!$B$9,IFERROR(VLOOKUP(C1093,Parámetros!$A$20:$B$23,2,FALSE()),Parámetros!$B$9))</f>
        <v>0.14</v>
      </c>
      <c r="H1093" s="14" t="n">
        <v>0.21</v>
      </c>
      <c r="I1093" s="12" t="n">
        <v>75</v>
      </c>
      <c r="J1093" s="13" t="n">
        <f aca="false">ROUNDUP((F1093+Parámetros!$C$13)/(1-G1093),0)</f>
        <v>111</v>
      </c>
      <c r="K1093" s="13" t="n">
        <f aca="false">ROUNDUP((F1093+Parámetros!$C$14)/(1-G1093),0)</f>
        <v>116</v>
      </c>
      <c r="L1093" s="13" t="n">
        <f aca="false">ROUNDUP((F1093+Parámetros!$C$15)/(1-G1093),0)</f>
        <v>124</v>
      </c>
      <c r="M1093" s="13" t="n">
        <f aca="false">MAX(ROUNDUP((F1093+I1093)/(1-G1093),0),Parámetros!$B$7)</f>
        <v>299</v>
      </c>
      <c r="N1093" s="12" t="n">
        <v>156.41</v>
      </c>
      <c r="O1093" s="12" t="n">
        <v>115.5</v>
      </c>
      <c r="P1093" s="13" t="n">
        <f aca="false">Parámetros!$B$6</f>
        <v>1</v>
      </c>
      <c r="Q1093" s="13" t="n">
        <f aca="false">IF(AND(ISNUMBER(O1093),O1093-P1093&gt;=Parámetros!$B$7),M1093,IF(J1093&lt;Parámetros!$B$13,J1093,IF(K1093&lt;Parámetros!$B$14,K1093,IF(L1093&lt;Parámetros!$B$15,L1093,M1093))))</f>
        <v>116</v>
      </c>
      <c r="R1093" s="13" t="n">
        <f aca="false">IF(AND(ISNUMBER(O1093),O1093-P1093&gt;=Q1093),O1093-P1093,Q1093)</f>
        <v>116</v>
      </c>
      <c r="S1093" s="3" t="n">
        <f aca="false">IF(ISNUMBER(O1093),R1093/O1093-1,"")</f>
        <v>0.00432900432900429</v>
      </c>
      <c r="T1093" s="13" t="n">
        <f aca="false">VLOOKUP(R1093,Parámetros!$A$13:$C$16,3,TRUE())</f>
        <v>30</v>
      </c>
      <c r="U1093" s="13" t="n">
        <f aca="false">IF(R1093&gt;=Parámetros!$B$7,I1093,0)</f>
        <v>0</v>
      </c>
      <c r="V1093" s="13" t="n">
        <f aca="false">R1093*(1-G1093)-T1093-U1093</f>
        <v>69.76</v>
      </c>
      <c r="W1093" s="13" t="n">
        <f aca="false">V1093-F1093</f>
        <v>0.13000000000001</v>
      </c>
      <c r="X1093" s="2" t="s">
        <v>13707</v>
      </c>
      <c r="Y1093" s="2"/>
      <c r="Z1093" s="13"/>
      <c r="AA1093" s="2"/>
    </row>
    <row r="1094" customFormat="false" ht="15" hidden="false" customHeight="false" outlineLevel="0" collapsed="false">
      <c r="A1094" s="8" t="s">
        <v>12863</v>
      </c>
      <c r="B1094" s="10" t="str">
        <f aca="false">'Layout Mercado Libre'!C1094</f>
        <v>Bisolvon Adulto Bromhexina Solución 120 ml</v>
      </c>
      <c r="C1094" s="10" t="str">
        <f aca="false">IFERROR(LEFT('Layout Mercado Libre'!E1094,FIND(" &gt; ",'Layout Mercado Libre'!E1094)-1),"")</f>
        <v>Salud y Equipamiento Médico</v>
      </c>
      <c r="D1094" s="12" t="n">
        <v>174.16</v>
      </c>
      <c r="E1094" s="13" t="n">
        <f aca="false">Parámetros!$B$5</f>
        <v>4</v>
      </c>
      <c r="F1094" s="13" t="n">
        <f aca="false">D1094+E1094</f>
        <v>178.16</v>
      </c>
      <c r="G1094" s="3" t="n">
        <f aca="false">IF(C1094="",Parámetros!$B$9,IFERROR(VLOOKUP(C1094,Parámetros!$A$20:$B$23,2,FALSE()),Parámetros!$B$9))</f>
        <v>0.14</v>
      </c>
      <c r="H1094" s="14" t="n">
        <v>0.19</v>
      </c>
      <c r="I1094" s="12" t="n">
        <v>75</v>
      </c>
      <c r="J1094" s="13" t="n">
        <f aca="false">ROUNDUP((F1094+Parámetros!$C$13)/(1-G1094),0)</f>
        <v>237</v>
      </c>
      <c r="K1094" s="13" t="n">
        <f aca="false">ROUNDUP((F1094+Parámetros!$C$14)/(1-G1094),0)</f>
        <v>243</v>
      </c>
      <c r="L1094" s="13" t="n">
        <f aca="false">ROUNDUP((F1094+Parámetros!$C$15)/(1-G1094),0)</f>
        <v>251</v>
      </c>
      <c r="M1094" s="13" t="n">
        <f aca="false">MAX(ROUNDUP((F1094+I1094)/(1-G1094),0),Parámetros!$B$7)</f>
        <v>299</v>
      </c>
      <c r="N1094" s="12" t="n">
        <v>235.45</v>
      </c>
      <c r="O1094" s="12" t="n">
        <v>145</v>
      </c>
      <c r="P1094" s="13" t="n">
        <f aca="false">Parámetros!$B$6</f>
        <v>1</v>
      </c>
      <c r="Q1094" s="13" t="n">
        <f aca="false">IF(AND(ISNUMBER(O1094),O1094-P1094&gt;=Parámetros!$B$7),M1094,IF(J1094&lt;Parámetros!$B$13,J1094,IF(K1094&lt;Parámetros!$B$14,K1094,IF(L1094&lt;Parámetros!$B$15,L1094,M1094))))</f>
        <v>251</v>
      </c>
      <c r="R1094" s="13" t="n">
        <f aca="false">IF(AND(ISNUMBER(O1094),O1094-P1094&gt;=Q1094),O1094-P1094,Q1094)</f>
        <v>251</v>
      </c>
      <c r="S1094" s="3" t="n">
        <f aca="false">IF(ISNUMBER(O1094),R1094/O1094-1,"")</f>
        <v>0.731034482758621</v>
      </c>
      <c r="T1094" s="13" t="n">
        <f aca="false">VLOOKUP(R1094,Parámetros!$A$13:$C$16,3,TRUE())</f>
        <v>37</v>
      </c>
      <c r="U1094" s="13" t="n">
        <f aca="false">IF(R1094&gt;=Parámetros!$B$7,I1094,0)</f>
        <v>0</v>
      </c>
      <c r="V1094" s="13" t="n">
        <f aca="false">R1094*(1-G1094)-T1094-U1094</f>
        <v>178.86</v>
      </c>
      <c r="W1094" s="13" t="n">
        <f aca="false">V1094-F1094</f>
        <v>0.699999999999989</v>
      </c>
      <c r="X1094" s="2" t="s">
        <v>13511</v>
      </c>
      <c r="Y1094" s="2"/>
      <c r="Z1094" s="13"/>
      <c r="AA1094" s="2"/>
    </row>
    <row r="1095" customFormat="false" ht="15" hidden="false" customHeight="false" outlineLevel="0" collapsed="false">
      <c r="A1095" s="8" t="s">
        <v>12875</v>
      </c>
      <c r="B1095" s="10" t="str">
        <f aca="false">'Layout Mercado Libre'!C1095</f>
        <v>Colgate Kit Portátil Cepillo Dental y Crema Dental</v>
      </c>
      <c r="C1095" s="10" t="str">
        <f aca="false">IFERROR(LEFT('Layout Mercado Libre'!E1095,FIND(" &gt; ",'Layout Mercado Libre'!E1095)-1),"")</f>
        <v>Belleza y Cuidado Personal</v>
      </c>
      <c r="D1095" s="12" t="n">
        <v>54.45</v>
      </c>
      <c r="E1095" s="13" t="n">
        <f aca="false">Parámetros!$B$5</f>
        <v>4</v>
      </c>
      <c r="F1095" s="13" t="n">
        <f aca="false">D1095+E1095</f>
        <v>58.45</v>
      </c>
      <c r="G1095" s="3" t="n">
        <f aca="false">IF(C1095="",Parámetros!$B$9,IFERROR(VLOOKUP(C1095,Parámetros!$A$20:$B$23,2,FALSE()),Parámetros!$B$9))</f>
        <v>0.14</v>
      </c>
      <c r="H1095" s="14" t="n">
        <v>0.17</v>
      </c>
      <c r="I1095" s="12" t="n">
        <v>75</v>
      </c>
      <c r="J1095" s="13" t="n">
        <f aca="false">ROUNDUP((F1095+Parámetros!$C$13)/(1-G1095),0)</f>
        <v>98</v>
      </c>
      <c r="K1095" s="13" t="n">
        <f aca="false">ROUNDUP((F1095+Parámetros!$C$14)/(1-G1095),0)</f>
        <v>103</v>
      </c>
      <c r="L1095" s="13" t="n">
        <f aca="false">ROUNDUP((F1095+Parámetros!$C$15)/(1-G1095),0)</f>
        <v>111</v>
      </c>
      <c r="M1095" s="13" t="n">
        <f aca="false">MAX(ROUNDUP((F1095+I1095)/(1-G1095),0),Parámetros!$B$7)</f>
        <v>299</v>
      </c>
      <c r="N1095" s="12" t="n">
        <v>187.89</v>
      </c>
      <c r="O1095" s="12" t="n">
        <v>99</v>
      </c>
      <c r="P1095" s="13" t="n">
        <f aca="false">Parámetros!$B$6</f>
        <v>1</v>
      </c>
      <c r="Q1095" s="13" t="n">
        <f aca="false">IF(AND(ISNUMBER(O1095),O1095-P1095&gt;=Parámetros!$B$7),M1095,IF(J1095&lt;Parámetros!$B$13,J1095,IF(K1095&lt;Parámetros!$B$14,K1095,IF(L1095&lt;Parámetros!$B$15,L1095,M1095))))</f>
        <v>98</v>
      </c>
      <c r="R1095" s="13" t="n">
        <f aca="false">IF(AND(ISNUMBER(O1095),O1095-P1095&gt;=Q1095),O1095-P1095,Q1095)</f>
        <v>98</v>
      </c>
      <c r="S1095" s="3" t="n">
        <f aca="false">IF(ISNUMBER(O1095),R1095/O1095-1,"")</f>
        <v>-0.0101010101010101</v>
      </c>
      <c r="T1095" s="13" t="n">
        <f aca="false">VLOOKUP(R1095,Parámetros!$A$13:$C$16,3,TRUE())</f>
        <v>25</v>
      </c>
      <c r="U1095" s="13" t="n">
        <f aca="false">IF(R1095&gt;=Parámetros!$B$7,I1095,0)</f>
        <v>0</v>
      </c>
      <c r="V1095" s="13" t="n">
        <f aca="false">R1095*(1-G1095)-T1095-U1095</f>
        <v>59.28</v>
      </c>
      <c r="W1095" s="13" t="n">
        <f aca="false">V1095-F1095</f>
        <v>0.829999999999998</v>
      </c>
      <c r="X1095" s="2" t="s">
        <v>13697</v>
      </c>
      <c r="Y1095" s="2"/>
      <c r="Z1095" s="13"/>
      <c r="AA1095" s="2"/>
    </row>
    <row r="1096" customFormat="false" ht="15" hidden="false" customHeight="false" outlineLevel="0" collapsed="false">
      <c r="A1096" s="8" t="s">
        <v>12885</v>
      </c>
      <c r="B1096" s="10" t="str">
        <f aca="false">'Layout Mercado Libre'!C1096</f>
        <v>Samyr 500 mg Ademetionina 40 Tabletas</v>
      </c>
      <c r="C1096" s="10" t="str">
        <f aca="false">IFERROR(LEFT('Layout Mercado Libre'!E1096,FIND(" &gt; ",'Layout Mercado Libre'!E1096)-1),"")</f>
        <v>Salud y Equipamiento Médico</v>
      </c>
      <c r="D1096" s="12" t="n">
        <v>1404.65</v>
      </c>
      <c r="E1096" s="13" t="n">
        <f aca="false">Parámetros!$B$5</f>
        <v>4</v>
      </c>
      <c r="F1096" s="13" t="n">
        <f aca="false">D1096+E1096</f>
        <v>1408.65</v>
      </c>
      <c r="G1096" s="3" t="n">
        <f aca="false">IF(C1096="",Parámetros!$B$9,IFERROR(VLOOKUP(C1096,Parámetros!$A$20:$B$23,2,FALSE()),Parámetros!$B$9))</f>
        <v>0.14</v>
      </c>
      <c r="H1096" s="14" t="n">
        <v>0.21</v>
      </c>
      <c r="I1096" s="12" t="n">
        <v>75</v>
      </c>
      <c r="J1096" s="13" t="n">
        <f aca="false">ROUNDUP((F1096+Parámetros!$C$13)/(1-G1096),0)</f>
        <v>1668</v>
      </c>
      <c r="K1096" s="13" t="n">
        <f aca="false">ROUNDUP((F1096+Parámetros!$C$14)/(1-G1096),0)</f>
        <v>1673</v>
      </c>
      <c r="L1096" s="13" t="n">
        <f aca="false">ROUNDUP((F1096+Parámetros!$C$15)/(1-G1096),0)</f>
        <v>1681</v>
      </c>
      <c r="M1096" s="13" t="n">
        <f aca="false">MAX(ROUNDUP((F1096+I1096)/(1-G1096),0),Parámetros!$B$7)</f>
        <v>1726</v>
      </c>
      <c r="N1096" s="12" t="n">
        <v>2508.22</v>
      </c>
      <c r="O1096" s="12" t="n">
        <v>2480</v>
      </c>
      <c r="P1096" s="13" t="n">
        <f aca="false">Parámetros!$B$6</f>
        <v>1</v>
      </c>
      <c r="Q1096" s="13" t="n">
        <f aca="false">IF(AND(ISNUMBER(O1096),O1096-P1096&gt;=Parámetros!$B$7),M1096,IF(J1096&lt;Parámetros!$B$13,J1096,IF(K1096&lt;Parámetros!$B$14,K1096,IF(L1096&lt;Parámetros!$B$15,L1096,M1096))))</f>
        <v>1726</v>
      </c>
      <c r="R1096" s="13" t="n">
        <f aca="false">IF(AND(ISNUMBER(O1096),O1096-P1096&gt;=Q1096),O1096-P1096,Q1096)</f>
        <v>2479</v>
      </c>
      <c r="S1096" s="3" t="n">
        <f aca="false">IF(ISNUMBER(O1096),R1096/O1096-1,"")</f>
        <v>-0.000403225806451579</v>
      </c>
      <c r="T1096" s="13" t="n">
        <f aca="false">VLOOKUP(R1096,Parámetros!$A$13:$C$16,3,TRUE())</f>
        <v>0</v>
      </c>
      <c r="U1096" s="13" t="n">
        <f aca="false">IF(R1096&gt;=Parámetros!$B$7,I1096,0)</f>
        <v>75</v>
      </c>
      <c r="V1096" s="13" t="n">
        <f aca="false">R1096*(1-G1096)-T1096-U1096</f>
        <v>2056.94</v>
      </c>
      <c r="W1096" s="13" t="n">
        <f aca="false">V1096-F1096</f>
        <v>648.29</v>
      </c>
      <c r="X1096" s="2" t="s">
        <v>13591</v>
      </c>
      <c r="Y1096" s="2"/>
      <c r="Z1096" s="13"/>
      <c r="AA1096" s="2"/>
    </row>
    <row r="1097" customFormat="false" ht="15" hidden="false" customHeight="false" outlineLevel="0" collapsed="false">
      <c r="A1097" s="8" t="s">
        <v>12898</v>
      </c>
      <c r="B1097" s="10" t="str">
        <f aca="false">'Layout Mercado Libre'!C1097</f>
        <v>Desodorante Stefano Black en Barra 60 g</v>
      </c>
      <c r="C1097" s="10" t="str">
        <f aca="false">IFERROR(LEFT('Layout Mercado Libre'!E1097,FIND(" &gt; ",'Layout Mercado Libre'!E1097)-1),"")</f>
        <v>Belleza y Cuidado Personal</v>
      </c>
      <c r="D1097" s="12" t="n">
        <v>43.24</v>
      </c>
      <c r="E1097" s="13" t="n">
        <f aca="false">Parámetros!$B$5</f>
        <v>4</v>
      </c>
      <c r="F1097" s="13" t="n">
        <f aca="false">D1097+E1097</f>
        <v>47.24</v>
      </c>
      <c r="G1097" s="3" t="n">
        <f aca="false">IF(C1097="",Parámetros!$B$9,IFERROR(VLOOKUP(C1097,Parámetros!$A$20:$B$23,2,FALSE()),Parámetros!$B$9))</f>
        <v>0.14</v>
      </c>
      <c r="H1097" s="14" t="n">
        <v>0.12</v>
      </c>
      <c r="I1097" s="12" t="n">
        <v>75</v>
      </c>
      <c r="J1097" s="13" t="n">
        <f aca="false">ROUNDUP((F1097+Parámetros!$C$13)/(1-G1097),0)</f>
        <v>84</v>
      </c>
      <c r="K1097" s="13" t="n">
        <f aca="false">ROUNDUP((F1097+Parámetros!$C$14)/(1-G1097),0)</f>
        <v>90</v>
      </c>
      <c r="L1097" s="13" t="n">
        <f aca="false">ROUNDUP((F1097+Parámetros!$C$15)/(1-G1097),0)</f>
        <v>98</v>
      </c>
      <c r="M1097" s="13" t="n">
        <f aca="false">MAX(ROUNDUP((F1097+I1097)/(1-G1097),0),Parámetros!$B$7)</f>
        <v>299</v>
      </c>
      <c r="N1097" s="12" t="n">
        <v>137.42</v>
      </c>
      <c r="O1097" s="12" t="n">
        <v>165</v>
      </c>
      <c r="P1097" s="13" t="n">
        <f aca="false">Parámetros!$B$6</f>
        <v>1</v>
      </c>
      <c r="Q1097" s="13" t="n">
        <f aca="false">IF(AND(ISNUMBER(O1097),O1097-P1097&gt;=Parámetros!$B$7),M1097,IF(J1097&lt;Parámetros!$B$13,J1097,IF(K1097&lt;Parámetros!$B$14,K1097,IF(L1097&lt;Parámetros!$B$15,L1097,M1097))))</f>
        <v>84</v>
      </c>
      <c r="R1097" s="13" t="n">
        <f aca="false">IF(AND(ISNUMBER(O1097),O1097-P1097&gt;=Q1097),O1097-P1097,Q1097)</f>
        <v>164</v>
      </c>
      <c r="S1097" s="3" t="n">
        <f aca="false">IF(ISNUMBER(O1097),R1097/O1097-1,"")</f>
        <v>-0.0060606060606061</v>
      </c>
      <c r="T1097" s="13" t="n">
        <f aca="false">VLOOKUP(R1097,Parámetros!$A$13:$C$16,3,TRUE())</f>
        <v>37</v>
      </c>
      <c r="U1097" s="13" t="n">
        <f aca="false">IF(R1097&gt;=Parámetros!$B$7,I1097,0)</f>
        <v>0</v>
      </c>
      <c r="V1097" s="13" t="n">
        <f aca="false">R1097*(1-G1097)-T1097-U1097</f>
        <v>104.04</v>
      </c>
      <c r="W1097" s="13" t="n">
        <f aca="false">V1097-F1097</f>
        <v>56.8</v>
      </c>
      <c r="X1097" s="2" t="s">
        <v>13705</v>
      </c>
      <c r="Y1097" s="2"/>
      <c r="Z1097" s="13"/>
      <c r="AA1097" s="2"/>
    </row>
    <row r="1098" customFormat="false" ht="15" hidden="false" customHeight="false" outlineLevel="0" collapsed="false">
      <c r="A1098" s="8" t="s">
        <v>12907</v>
      </c>
      <c r="B1098" s="10" t="str">
        <f aca="false">'Layout Mercado Libre'!C1098</f>
        <v>Pañuelos Desechables Kleenex Hoja Doble 180 Piezas</v>
      </c>
      <c r="C1098" s="10" t="str">
        <f aca="false">IFERROR(LEFT('Layout Mercado Libre'!E1098,FIND(" &gt; ",'Layout Mercado Libre'!E1098)-1),"")</f>
        <v>Belleza y Cuidado Personal</v>
      </c>
      <c r="D1098" s="12" t="n">
        <v>36.74</v>
      </c>
      <c r="E1098" s="13" t="n">
        <f aca="false">Parámetros!$B$5</f>
        <v>4</v>
      </c>
      <c r="F1098" s="13" t="n">
        <f aca="false">D1098+E1098</f>
        <v>40.74</v>
      </c>
      <c r="G1098" s="3" t="n">
        <f aca="false">IF(C1098="",Parámetros!$B$9,IFERROR(VLOOKUP(C1098,Parámetros!$A$20:$B$23,2,FALSE()),Parámetros!$B$9))</f>
        <v>0.14</v>
      </c>
      <c r="H1098" s="14" t="n">
        <v>1.23</v>
      </c>
      <c r="I1098" s="12" t="n">
        <v>105</v>
      </c>
      <c r="J1098" s="13" t="n">
        <f aca="false">ROUNDUP((F1098+Parámetros!$C$13)/(1-G1098),0)</f>
        <v>77</v>
      </c>
      <c r="K1098" s="13" t="n">
        <f aca="false">ROUNDUP((F1098+Parámetros!$C$14)/(1-G1098),0)</f>
        <v>83</v>
      </c>
      <c r="L1098" s="13" t="n">
        <f aca="false">ROUNDUP((F1098+Parámetros!$C$15)/(1-G1098),0)</f>
        <v>91</v>
      </c>
      <c r="M1098" s="13" t="n">
        <f aca="false">MAX(ROUNDUP((F1098+I1098)/(1-G1098),0),Parámetros!$B$7)</f>
        <v>299</v>
      </c>
      <c r="N1098" s="12" t="n">
        <v>139.43</v>
      </c>
      <c r="O1098" s="12" t="n">
        <v>54.56</v>
      </c>
      <c r="P1098" s="13" t="n">
        <f aca="false">Parámetros!$B$6</f>
        <v>1</v>
      </c>
      <c r="Q1098" s="13" t="n">
        <f aca="false">IF(AND(ISNUMBER(O1098),O1098-P1098&gt;=Parámetros!$B$7),M1098,IF(J1098&lt;Parámetros!$B$13,J1098,IF(K1098&lt;Parámetros!$B$14,K1098,IF(L1098&lt;Parámetros!$B$15,L1098,M1098))))</f>
        <v>77</v>
      </c>
      <c r="R1098" s="13" t="n">
        <f aca="false">IF(AND(ISNUMBER(O1098),O1098-P1098&gt;=Q1098),O1098-P1098,Q1098)</f>
        <v>77</v>
      </c>
      <c r="S1098" s="3" t="n">
        <f aca="false">IF(ISNUMBER(O1098),R1098/O1098-1,"")</f>
        <v>0.411290322580645</v>
      </c>
      <c r="T1098" s="13" t="n">
        <f aca="false">VLOOKUP(R1098,Parámetros!$A$13:$C$16,3,TRUE())</f>
        <v>25</v>
      </c>
      <c r="U1098" s="13" t="n">
        <f aca="false">IF(R1098&gt;=Parámetros!$B$7,I1098,0)</f>
        <v>0</v>
      </c>
      <c r="V1098" s="13" t="n">
        <f aca="false">R1098*(1-G1098)-T1098-U1098</f>
        <v>41.22</v>
      </c>
      <c r="W1098" s="13" t="n">
        <f aca="false">V1098-F1098</f>
        <v>0.479999999999997</v>
      </c>
      <c r="X1098" s="2" t="s">
        <v>13808</v>
      </c>
      <c r="Y1098" s="2"/>
      <c r="Z1098" s="13"/>
      <c r="AA1098" s="2"/>
    </row>
    <row r="1099" customFormat="false" ht="15" hidden="false" customHeight="false" outlineLevel="0" collapsed="false">
      <c r="A1099" s="8" t="s">
        <v>12919</v>
      </c>
      <c r="B1099" s="10" t="str">
        <f aca="false">'Layout Mercado Libre'!C1099</f>
        <v>Desodorante Neutro Balance + Colágeno Aerosol 91 g</v>
      </c>
      <c r="C1099" s="10" t="str">
        <f aca="false">IFERROR(LEFT('Layout Mercado Libre'!E1099,FIND(" &gt; ",'Layout Mercado Libre'!E1099)-1),"")</f>
        <v>Belleza y Cuidado Personal</v>
      </c>
      <c r="D1099" s="12" t="n">
        <v>55.64</v>
      </c>
      <c r="E1099" s="13" t="n">
        <f aca="false">Parámetros!$B$5</f>
        <v>4</v>
      </c>
      <c r="F1099" s="13" t="n">
        <f aca="false">D1099+E1099</f>
        <v>59.64</v>
      </c>
      <c r="G1099" s="3" t="n">
        <f aca="false">IF(C1099="",Parámetros!$B$9,IFERROR(VLOOKUP(C1099,Parámetros!$A$20:$B$23,2,FALSE()),Parámetros!$B$9))</f>
        <v>0.14</v>
      </c>
      <c r="H1099" s="14" t="n">
        <v>0.15</v>
      </c>
      <c r="I1099" s="12" t="n">
        <v>75</v>
      </c>
      <c r="J1099" s="13" t="n">
        <f aca="false">ROUNDUP((F1099+Parámetros!$C$13)/(1-G1099),0)</f>
        <v>99</v>
      </c>
      <c r="K1099" s="13" t="n">
        <f aca="false">ROUNDUP((F1099+Parámetros!$C$14)/(1-G1099),0)</f>
        <v>105</v>
      </c>
      <c r="L1099" s="13" t="n">
        <f aca="false">ROUNDUP((F1099+Parámetros!$C$15)/(1-G1099),0)</f>
        <v>113</v>
      </c>
      <c r="M1099" s="13" t="n">
        <f aca="false">MAX(ROUNDUP((F1099+I1099)/(1-G1099),0),Parámetros!$B$7)</f>
        <v>299</v>
      </c>
      <c r="N1099" s="12" t="n">
        <v>96.5</v>
      </c>
      <c r="O1099" s="12" t="n">
        <v>96.5</v>
      </c>
      <c r="P1099" s="13" t="n">
        <f aca="false">Parámetros!$B$6</f>
        <v>1</v>
      </c>
      <c r="Q1099" s="13" t="n">
        <f aca="false">IF(AND(ISNUMBER(O1099),O1099-P1099&gt;=Parámetros!$B$7),M1099,IF(J1099&lt;Parámetros!$B$13,J1099,IF(K1099&lt;Parámetros!$B$14,K1099,IF(L1099&lt;Parámetros!$B$15,L1099,M1099))))</f>
        <v>105</v>
      </c>
      <c r="R1099" s="13" t="n">
        <f aca="false">IF(AND(ISNUMBER(O1099),O1099-P1099&gt;=Q1099),O1099-P1099,Q1099)</f>
        <v>105</v>
      </c>
      <c r="S1099" s="3" t="n">
        <f aca="false">IF(ISNUMBER(O1099),R1099/O1099-1,"")</f>
        <v>0.0880829015544042</v>
      </c>
      <c r="T1099" s="13" t="n">
        <f aca="false">VLOOKUP(R1099,Parámetros!$A$13:$C$16,3,TRUE())</f>
        <v>30</v>
      </c>
      <c r="U1099" s="13" t="n">
        <f aca="false">IF(R1099&gt;=Parámetros!$B$7,I1099,0)</f>
        <v>0</v>
      </c>
      <c r="V1099" s="13" t="n">
        <f aca="false">R1099*(1-G1099)-T1099-U1099</f>
        <v>60.3</v>
      </c>
      <c r="W1099" s="13" t="n">
        <f aca="false">V1099-F1099</f>
        <v>0.659999999999997</v>
      </c>
      <c r="X1099" s="2" t="s">
        <v>13734</v>
      </c>
      <c r="Y1099" s="2"/>
      <c r="Z1099" s="13"/>
      <c r="AA1099" s="2"/>
    </row>
    <row r="1100" customFormat="false" ht="15" hidden="false" customHeight="false" outlineLevel="0" collapsed="false">
      <c r="A1100" s="8" t="s">
        <v>12928</v>
      </c>
      <c r="B1100" s="10" t="str">
        <f aca="false">'Layout Mercado Libre'!C1100</f>
        <v>Tylex 750 mg Paracetamol 20 Tabletas</v>
      </c>
      <c r="C1100" s="10" t="str">
        <f aca="false">IFERROR(LEFT('Layout Mercado Libre'!E1100,FIND(" &gt; ",'Layout Mercado Libre'!E1100)-1),"")</f>
        <v>Salud y Equipamiento Médico</v>
      </c>
      <c r="D1100" s="12" t="n">
        <v>233.41</v>
      </c>
      <c r="E1100" s="13" t="n">
        <f aca="false">Parámetros!$B$5</f>
        <v>4</v>
      </c>
      <c r="F1100" s="13" t="n">
        <f aca="false">D1100+E1100</f>
        <v>237.41</v>
      </c>
      <c r="G1100" s="3" t="n">
        <f aca="false">IF(C1100="",Parámetros!$B$9,IFERROR(VLOOKUP(C1100,Parámetros!$A$20:$B$23,2,FALSE()),Parámetros!$B$9))</f>
        <v>0.14</v>
      </c>
      <c r="H1100" s="14" t="n">
        <v>0.17</v>
      </c>
      <c r="I1100" s="12" t="n">
        <v>75</v>
      </c>
      <c r="J1100" s="13" t="n">
        <f aca="false">ROUNDUP((F1100+Parámetros!$C$13)/(1-G1100),0)</f>
        <v>306</v>
      </c>
      <c r="K1100" s="13" t="n">
        <f aca="false">ROUNDUP((F1100+Parámetros!$C$14)/(1-G1100),0)</f>
        <v>311</v>
      </c>
      <c r="L1100" s="13" t="n">
        <f aca="false">ROUNDUP((F1100+Parámetros!$C$15)/(1-G1100),0)</f>
        <v>320</v>
      </c>
      <c r="M1100" s="13" t="n">
        <f aca="false">MAX(ROUNDUP((F1100+I1100)/(1-G1100),0),Parámetros!$B$7)</f>
        <v>364</v>
      </c>
      <c r="N1100" s="12" t="n">
        <v>500.86</v>
      </c>
      <c r="O1100" s="12" t="n">
        <v>475</v>
      </c>
      <c r="P1100" s="13" t="n">
        <f aca="false">Parámetros!$B$6</f>
        <v>1</v>
      </c>
      <c r="Q1100" s="13" t="n">
        <f aca="false">IF(AND(ISNUMBER(O1100),O1100-P1100&gt;=Parámetros!$B$7),M1100,IF(J1100&lt;Parámetros!$B$13,J1100,IF(K1100&lt;Parámetros!$B$14,K1100,IF(L1100&lt;Parámetros!$B$15,L1100,M1100))))</f>
        <v>364</v>
      </c>
      <c r="R1100" s="13" t="n">
        <f aca="false">IF(AND(ISNUMBER(O1100),O1100-P1100&gt;=Q1100),O1100-P1100,Q1100)</f>
        <v>474</v>
      </c>
      <c r="S1100" s="3" t="n">
        <f aca="false">IF(ISNUMBER(O1100),R1100/O1100-1,"")</f>
        <v>-0.00210526315789472</v>
      </c>
      <c r="T1100" s="13" t="n">
        <f aca="false">VLOOKUP(R1100,Parámetros!$A$13:$C$16,3,TRUE())</f>
        <v>0</v>
      </c>
      <c r="U1100" s="13" t="n">
        <f aca="false">IF(R1100&gt;=Parámetros!$B$7,I1100,0)</f>
        <v>75</v>
      </c>
      <c r="V1100" s="13" t="n">
        <f aca="false">R1100*(1-G1100)-T1100-U1100</f>
        <v>332.64</v>
      </c>
      <c r="W1100" s="13" t="n">
        <f aca="false">V1100-F1100</f>
        <v>95.23</v>
      </c>
      <c r="X1100" s="2" t="s">
        <v>13521</v>
      </c>
      <c r="Y1100" s="2"/>
      <c r="Z1100" s="13"/>
      <c r="AA1100" s="2"/>
    </row>
    <row r="1101" customFormat="false" ht="15" hidden="false" customHeight="false" outlineLevel="0" collapsed="false">
      <c r="A1101" s="8" t="s">
        <v>12938</v>
      </c>
      <c r="B1101" s="10" t="str">
        <f aca="false">'Layout Mercado Libre'!C1101</f>
        <v>Biberón Evenflo Acuario 8 oz 240 ml</v>
      </c>
      <c r="C1101" s="10" t="str">
        <f aca="false">IFERROR(LEFT('Layout Mercado Libre'!E1101,FIND(" &gt; ",'Layout Mercado Libre'!E1101)-1),"")</f>
        <v>Bebés</v>
      </c>
      <c r="D1101" s="12" t="n">
        <v>15.95</v>
      </c>
      <c r="E1101" s="13" t="n">
        <f aca="false">Parámetros!$B$5</f>
        <v>4</v>
      </c>
      <c r="F1101" s="13" t="n">
        <f aca="false">D1101+E1101</f>
        <v>19.95</v>
      </c>
      <c r="G1101" s="3" t="n">
        <f aca="false">IF(C1101="",Parámetros!$B$9,IFERROR(VLOOKUP(C1101,Parámetros!$A$20:$B$23,2,FALSE()),Parámetros!$B$9))</f>
        <v>0.15</v>
      </c>
      <c r="H1101" s="14" t="n">
        <v>0.5</v>
      </c>
      <c r="I1101" s="12" t="n">
        <v>75</v>
      </c>
      <c r="J1101" s="13" t="n">
        <f aca="false">ROUNDUP((F1101+Parámetros!$C$13)/(1-G1101),0)</f>
        <v>53</v>
      </c>
      <c r="K1101" s="13" t="n">
        <f aca="false">ROUNDUP((F1101+Parámetros!$C$14)/(1-G1101),0)</f>
        <v>59</v>
      </c>
      <c r="L1101" s="13" t="n">
        <f aca="false">ROUNDUP((F1101+Parámetros!$C$15)/(1-G1101),0)</f>
        <v>67</v>
      </c>
      <c r="M1101" s="13" t="n">
        <f aca="false">MAX(ROUNDUP((F1101+I1101)/(1-G1101),0),Parámetros!$B$7)</f>
        <v>299</v>
      </c>
      <c r="N1101" s="12" t="n">
        <v>70.75</v>
      </c>
      <c r="O1101" s="12" t="n">
        <v>66</v>
      </c>
      <c r="P1101" s="13" t="n">
        <f aca="false">Parámetros!$B$6</f>
        <v>1</v>
      </c>
      <c r="Q1101" s="13" t="n">
        <f aca="false">IF(AND(ISNUMBER(O1101),O1101-P1101&gt;=Parámetros!$B$7),M1101,IF(J1101&lt;Parámetros!$B$13,J1101,IF(K1101&lt;Parámetros!$B$14,K1101,IF(L1101&lt;Parámetros!$B$15,L1101,M1101))))</f>
        <v>53</v>
      </c>
      <c r="R1101" s="13" t="n">
        <f aca="false">IF(AND(ISNUMBER(O1101),O1101-P1101&gt;=Q1101),O1101-P1101,Q1101)</f>
        <v>65</v>
      </c>
      <c r="S1101" s="3" t="n">
        <f aca="false">IF(ISNUMBER(O1101),R1101/O1101-1,"")</f>
        <v>-0.0151515151515151</v>
      </c>
      <c r="T1101" s="13" t="n">
        <f aca="false">VLOOKUP(R1101,Parámetros!$A$13:$C$16,3,TRUE())</f>
        <v>25</v>
      </c>
      <c r="U1101" s="13" t="n">
        <f aca="false">IF(R1101&gt;=Parámetros!$B$7,I1101,0)</f>
        <v>0</v>
      </c>
      <c r="V1101" s="13" t="n">
        <f aca="false">R1101*(1-G1101)-T1101-U1101</f>
        <v>30.25</v>
      </c>
      <c r="W1101" s="13" t="n">
        <f aca="false">V1101-F1101</f>
        <v>10.3</v>
      </c>
      <c r="X1101" s="2" t="s">
        <v>13577</v>
      </c>
      <c r="Y1101" s="2"/>
      <c r="Z1101" s="13"/>
      <c r="AA1101" s="2"/>
    </row>
    <row r="1102" customFormat="false" ht="15" hidden="false" customHeight="false" outlineLevel="0" collapsed="false">
      <c r="A1102" s="8" t="s">
        <v>12949</v>
      </c>
      <c r="B1102" s="10" t="str">
        <f aca="false">'Layout Mercado Libre'!C1102</f>
        <v>Gelan Plus Gel Antiácido Magaldrato Simeticona 250 ml</v>
      </c>
      <c r="C1102" s="10" t="str">
        <f aca="false">IFERROR(LEFT('Layout Mercado Libre'!E1102,FIND(" &gt; ",'Layout Mercado Libre'!E1102)-1),"")</f>
        <v>Salud y Equipamiento Médico</v>
      </c>
      <c r="D1102" s="12" t="n">
        <v>247.06</v>
      </c>
      <c r="E1102" s="13" t="n">
        <f aca="false">Parámetros!$B$5</f>
        <v>4</v>
      </c>
      <c r="F1102" s="13" t="n">
        <f aca="false">D1102+E1102</f>
        <v>251.06</v>
      </c>
      <c r="G1102" s="3" t="n">
        <f aca="false">IF(C1102="",Parámetros!$B$9,IFERROR(VLOOKUP(C1102,Parámetros!$A$20:$B$23,2,FALSE()),Parámetros!$B$9))</f>
        <v>0.14</v>
      </c>
      <c r="H1102" s="14" t="n">
        <v>0.35</v>
      </c>
      <c r="I1102" s="12" t="n">
        <v>75</v>
      </c>
      <c r="J1102" s="13" t="n">
        <f aca="false">ROUNDUP((F1102+Parámetros!$C$13)/(1-G1102),0)</f>
        <v>321</v>
      </c>
      <c r="K1102" s="13" t="n">
        <f aca="false">ROUNDUP((F1102+Parámetros!$C$14)/(1-G1102),0)</f>
        <v>327</v>
      </c>
      <c r="L1102" s="13" t="n">
        <f aca="false">ROUNDUP((F1102+Parámetros!$C$15)/(1-G1102),0)</f>
        <v>335</v>
      </c>
      <c r="M1102" s="13" t="n">
        <f aca="false">MAX(ROUNDUP((F1102+I1102)/(1-G1102),0),Parámetros!$B$7)</f>
        <v>380</v>
      </c>
      <c r="N1102" s="12" t="n">
        <v>429.72</v>
      </c>
      <c r="O1102" s="12" t="n">
        <v>409.04</v>
      </c>
      <c r="P1102" s="13" t="n">
        <f aca="false">Parámetros!$B$6</f>
        <v>1</v>
      </c>
      <c r="Q1102" s="13" t="n">
        <f aca="false">IF(AND(ISNUMBER(O1102),O1102-P1102&gt;=Parámetros!$B$7),M1102,IF(J1102&lt;Parámetros!$B$13,J1102,IF(K1102&lt;Parámetros!$B$14,K1102,IF(L1102&lt;Parámetros!$B$15,L1102,M1102))))</f>
        <v>380</v>
      </c>
      <c r="R1102" s="13" t="n">
        <f aca="false">IF(AND(ISNUMBER(O1102),O1102-P1102&gt;=Q1102),O1102-P1102,Q1102)</f>
        <v>408.04</v>
      </c>
      <c r="S1102" s="3" t="n">
        <f aca="false">IF(ISNUMBER(O1102),R1102/O1102-1,"")</f>
        <v>-0.00244474867983568</v>
      </c>
      <c r="T1102" s="13" t="n">
        <f aca="false">VLOOKUP(R1102,Parámetros!$A$13:$C$16,3,TRUE())</f>
        <v>0</v>
      </c>
      <c r="U1102" s="13" t="n">
        <f aca="false">IF(R1102&gt;=Parámetros!$B$7,I1102,0)</f>
        <v>75</v>
      </c>
      <c r="V1102" s="13" t="n">
        <f aca="false">R1102*(1-G1102)-T1102-U1102</f>
        <v>275.9144</v>
      </c>
      <c r="W1102" s="13" t="n">
        <f aca="false">V1102-F1102</f>
        <v>24.8544</v>
      </c>
      <c r="X1102" s="2" t="s">
        <v>13580</v>
      </c>
      <c r="Y1102" s="2"/>
      <c r="Z1102" s="13"/>
      <c r="AA1102" s="2"/>
    </row>
    <row r="1103" customFormat="false" ht="15" hidden="false" customHeight="false" outlineLevel="0" collapsed="false">
      <c r="A1103" s="8" t="s">
        <v>12962</v>
      </c>
      <c r="B1103" s="10" t="str">
        <f aca="false">'Layout Mercado Libre'!C1103</f>
        <v>Desodorante Lady Speed Stick 24/7 Powder Fresh 91 g</v>
      </c>
      <c r="C1103" s="10" t="str">
        <f aca="false">IFERROR(LEFT('Layout Mercado Libre'!E1103,FIND(" &gt; ",'Layout Mercado Libre'!E1103)-1),"")</f>
        <v>Belleza y Cuidado Personal</v>
      </c>
      <c r="D1103" s="12" t="n">
        <v>43.89</v>
      </c>
      <c r="E1103" s="13" t="n">
        <f aca="false">Parámetros!$B$5</f>
        <v>4</v>
      </c>
      <c r="F1103" s="13" t="n">
        <f aca="false">D1103+E1103</f>
        <v>47.89</v>
      </c>
      <c r="G1103" s="3" t="n">
        <f aca="false">IF(C1103="",Parámetros!$B$9,IFERROR(VLOOKUP(C1103,Parámetros!$A$20:$B$23,2,FALSE()),Parámetros!$B$9))</f>
        <v>0.14</v>
      </c>
      <c r="H1103" s="14" t="n">
        <v>0.15</v>
      </c>
      <c r="I1103" s="12" t="n">
        <v>75</v>
      </c>
      <c r="J1103" s="13" t="n">
        <f aca="false">ROUNDUP((F1103+Parámetros!$C$13)/(1-G1103),0)</f>
        <v>85</v>
      </c>
      <c r="K1103" s="13" t="n">
        <f aca="false">ROUNDUP((F1103+Parámetros!$C$14)/(1-G1103),0)</f>
        <v>91</v>
      </c>
      <c r="L1103" s="13" t="n">
        <f aca="false">ROUNDUP((F1103+Parámetros!$C$15)/(1-G1103),0)</f>
        <v>99</v>
      </c>
      <c r="M1103" s="13" t="n">
        <f aca="false">MAX(ROUNDUP((F1103+I1103)/(1-G1103),0),Parámetros!$B$7)</f>
        <v>299</v>
      </c>
      <c r="N1103" s="12"/>
      <c r="O1103" s="12"/>
      <c r="P1103" s="13" t="n">
        <f aca="false">Parámetros!$B$6</f>
        <v>1</v>
      </c>
      <c r="Q1103" s="13" t="n">
        <f aca="false">IF(AND(ISNUMBER(O1103),O1103-P1103&gt;=Parámetros!$B$7),M1103,IF(J1103&lt;Parámetros!$B$13,J1103,IF(K1103&lt;Parámetros!$B$14,K1103,IF(L1103&lt;Parámetros!$B$15,L1103,M1103))))</f>
        <v>85</v>
      </c>
      <c r="R1103" s="13" t="n">
        <f aca="false">IF(AND(ISNUMBER(O1103),O1103-P1103&gt;=Q1103),O1103-P1103,Q1103)</f>
        <v>85</v>
      </c>
      <c r="S1103" s="3" t="str">
        <f aca="false">IF(ISNUMBER(O1103),R1103/O1103-1,"")</f>
        <v/>
      </c>
      <c r="T1103" s="13" t="n">
        <f aca="false">VLOOKUP(R1103,Parámetros!$A$13:$C$16,3,TRUE())</f>
        <v>25</v>
      </c>
      <c r="U1103" s="13" t="n">
        <f aca="false">IF(R1103&gt;=Parámetros!$B$7,I1103,0)</f>
        <v>0</v>
      </c>
      <c r="V1103" s="13" t="n">
        <f aca="false">R1103*(1-G1103)-T1103-U1103</f>
        <v>48.1</v>
      </c>
      <c r="W1103" s="13" t="n">
        <f aca="false">V1103-F1103</f>
        <v>0.209999999999994</v>
      </c>
      <c r="X1103" s="2" t="s">
        <v>13734</v>
      </c>
      <c r="Y1103" s="2"/>
      <c r="Z1103" s="13"/>
      <c r="AA1103" s="2"/>
    </row>
    <row r="1104" customFormat="false" ht="15" hidden="false" customHeight="false" outlineLevel="0" collapsed="false">
      <c r="A1104" s="8" t="s">
        <v>12969</v>
      </c>
      <c r="B1104" s="10" t="str">
        <f aca="false">'Layout Mercado Libre'!C1104</f>
        <v>Dolo-Neurobión Diclofenaco y Vitaminas B 10 Tabletas</v>
      </c>
      <c r="C1104" s="10" t="str">
        <f aca="false">IFERROR(LEFT('Layout Mercado Libre'!E1104,FIND(" &gt; ",'Layout Mercado Libre'!E1104)-1),"")</f>
        <v>Salud y Equipamiento Médico</v>
      </c>
      <c r="D1104" s="12" t="n">
        <v>171.89</v>
      </c>
      <c r="E1104" s="13" t="n">
        <f aca="false">Parámetros!$B$5</f>
        <v>4</v>
      </c>
      <c r="F1104" s="13" t="n">
        <f aca="false">D1104+E1104</f>
        <v>175.89</v>
      </c>
      <c r="G1104" s="3" t="n">
        <f aca="false">IF(C1104="",Parámetros!$B$9,IFERROR(VLOOKUP(C1104,Parámetros!$A$20:$B$23,2,FALSE()),Parámetros!$B$9))</f>
        <v>0.14</v>
      </c>
      <c r="H1104" s="14" t="n">
        <v>0.14</v>
      </c>
      <c r="I1104" s="12" t="n">
        <v>75</v>
      </c>
      <c r="J1104" s="13" t="n">
        <f aca="false">ROUNDUP((F1104+Parámetros!$C$13)/(1-G1104),0)</f>
        <v>234</v>
      </c>
      <c r="K1104" s="13" t="n">
        <f aca="false">ROUNDUP((F1104+Parámetros!$C$14)/(1-G1104),0)</f>
        <v>240</v>
      </c>
      <c r="L1104" s="13" t="n">
        <f aca="false">ROUNDUP((F1104+Parámetros!$C$15)/(1-G1104),0)</f>
        <v>248</v>
      </c>
      <c r="M1104" s="13" t="n">
        <f aca="false">MAX(ROUNDUP((F1104+I1104)/(1-G1104),0),Parámetros!$B$7)</f>
        <v>299</v>
      </c>
      <c r="N1104" s="12"/>
      <c r="O1104" s="12"/>
      <c r="P1104" s="13" t="n">
        <f aca="false">Parámetros!$B$6</f>
        <v>1</v>
      </c>
      <c r="Q1104" s="13" t="n">
        <f aca="false">IF(AND(ISNUMBER(O1104),O1104-P1104&gt;=Parámetros!$B$7),M1104,IF(J1104&lt;Parámetros!$B$13,J1104,IF(K1104&lt;Parámetros!$B$14,K1104,IF(L1104&lt;Parámetros!$B$15,L1104,M1104))))</f>
        <v>248</v>
      </c>
      <c r="R1104" s="13" t="n">
        <f aca="false">IF(AND(ISNUMBER(O1104),O1104-P1104&gt;=Q1104),O1104-P1104,Q1104)</f>
        <v>248</v>
      </c>
      <c r="S1104" s="3" t="str">
        <f aca="false">IF(ISNUMBER(O1104),R1104/O1104-1,"")</f>
        <v/>
      </c>
      <c r="T1104" s="13" t="n">
        <f aca="false">VLOOKUP(R1104,Parámetros!$A$13:$C$16,3,TRUE())</f>
        <v>37</v>
      </c>
      <c r="U1104" s="13" t="n">
        <f aca="false">IF(R1104&gt;=Parámetros!$B$7,I1104,0)</f>
        <v>0</v>
      </c>
      <c r="V1104" s="13" t="n">
        <f aca="false">R1104*(1-G1104)-T1104-U1104</f>
        <v>176.28</v>
      </c>
      <c r="W1104" s="13" t="n">
        <f aca="false">V1104-F1104</f>
        <v>0.390000000000015</v>
      </c>
      <c r="X1104" s="2" t="s">
        <v>13533</v>
      </c>
      <c r="Y1104" s="2"/>
      <c r="Z1104" s="13"/>
      <c r="AA1104" s="2"/>
    </row>
    <row r="1105" customFormat="false" ht="15" hidden="false" customHeight="false" outlineLevel="0" collapsed="false">
      <c r="A1105" s="8" t="s">
        <v>12976</v>
      </c>
      <c r="B1105" s="10" t="str">
        <f aca="false">'Layout Mercado Libre'!C1105</f>
        <v>Tiaminal B12 Trivalente AP 3 Ampolletas de 2 ml</v>
      </c>
      <c r="C1105" s="10" t="str">
        <f aca="false">IFERROR(LEFT('Layout Mercado Libre'!E1105,FIND(" &gt; ",'Layout Mercado Libre'!E1105)-1),"")</f>
        <v>Salud y Equipamiento Médico</v>
      </c>
      <c r="D1105" s="12" t="n">
        <v>318.09</v>
      </c>
      <c r="E1105" s="13" t="n">
        <f aca="false">Parámetros!$B$5</f>
        <v>4</v>
      </c>
      <c r="F1105" s="13" t="n">
        <f aca="false">D1105+E1105</f>
        <v>322.09</v>
      </c>
      <c r="G1105" s="3" t="n">
        <f aca="false">IF(C1105="",Parámetros!$B$9,IFERROR(VLOOKUP(C1105,Parámetros!$A$20:$B$23,2,FALSE()),Parámetros!$B$9))</f>
        <v>0.14</v>
      </c>
      <c r="H1105" s="14" t="n">
        <v>0.06</v>
      </c>
      <c r="I1105" s="12" t="n">
        <v>75</v>
      </c>
      <c r="J1105" s="13" t="n">
        <f aca="false">ROUNDUP((F1105+Parámetros!$C$13)/(1-G1105),0)</f>
        <v>404</v>
      </c>
      <c r="K1105" s="13" t="n">
        <f aca="false">ROUNDUP((F1105+Parámetros!$C$14)/(1-G1105),0)</f>
        <v>410</v>
      </c>
      <c r="L1105" s="13" t="n">
        <f aca="false">ROUNDUP((F1105+Parámetros!$C$15)/(1-G1105),0)</f>
        <v>418</v>
      </c>
      <c r="M1105" s="13" t="n">
        <f aca="false">MAX(ROUNDUP((F1105+I1105)/(1-G1105),0),Parámetros!$B$7)</f>
        <v>462</v>
      </c>
      <c r="N1105" s="12" t="n">
        <v>543.75</v>
      </c>
      <c r="O1105" s="12" t="n">
        <v>418</v>
      </c>
      <c r="P1105" s="13" t="n">
        <f aca="false">Parámetros!$B$6</f>
        <v>1</v>
      </c>
      <c r="Q1105" s="13" t="n">
        <f aca="false">IF(AND(ISNUMBER(O1105),O1105-P1105&gt;=Parámetros!$B$7),M1105,IF(J1105&lt;Parámetros!$B$13,J1105,IF(K1105&lt;Parámetros!$B$14,K1105,IF(L1105&lt;Parámetros!$B$15,L1105,M1105))))</f>
        <v>462</v>
      </c>
      <c r="R1105" s="13" t="n">
        <f aca="false">IF(AND(ISNUMBER(O1105),O1105-P1105&gt;=Q1105),O1105-P1105,Q1105)</f>
        <v>462</v>
      </c>
      <c r="S1105" s="3" t="n">
        <f aca="false">IF(ISNUMBER(O1105),R1105/O1105-1,"")</f>
        <v>0.105263157894737</v>
      </c>
      <c r="T1105" s="13" t="n">
        <f aca="false">VLOOKUP(R1105,Parámetros!$A$13:$C$16,3,TRUE())</f>
        <v>0</v>
      </c>
      <c r="U1105" s="13" t="n">
        <f aca="false">IF(R1105&gt;=Parámetros!$B$7,I1105,0)</f>
        <v>75</v>
      </c>
      <c r="V1105" s="13" t="n">
        <f aca="false">R1105*(1-G1105)-T1105-U1105</f>
        <v>322.32</v>
      </c>
      <c r="W1105" s="13" t="n">
        <f aca="false">V1105-F1105</f>
        <v>0.230000000000018</v>
      </c>
      <c r="X1105" s="2" t="s">
        <v>13788</v>
      </c>
      <c r="Y1105" s="2"/>
      <c r="Z1105" s="13"/>
      <c r="AA1105" s="2"/>
    </row>
    <row r="1106" customFormat="false" ht="15" hidden="false" customHeight="false" outlineLevel="0" collapsed="false">
      <c r="A1106" s="8" t="s">
        <v>12988</v>
      </c>
      <c r="B1106" s="10" t="str">
        <f aca="false">'Layout Mercado Libre'!C1106</f>
        <v>Graneodín B Benzocaína 10 mg 24 Pastillas Menta</v>
      </c>
      <c r="C1106" s="10" t="str">
        <f aca="false">IFERROR(LEFT('Layout Mercado Libre'!E1106,FIND(" &gt; ",'Layout Mercado Libre'!E1106)-1),"")</f>
        <v>Salud y Equipamiento Médico</v>
      </c>
      <c r="D1106" s="12" t="n">
        <v>111.04</v>
      </c>
      <c r="E1106" s="13" t="n">
        <f aca="false">Parámetros!$B$5</f>
        <v>4</v>
      </c>
      <c r="F1106" s="13" t="n">
        <f aca="false">D1106+E1106</f>
        <v>115.04</v>
      </c>
      <c r="G1106" s="3" t="n">
        <f aca="false">IF(C1106="",Parámetros!$B$9,IFERROR(VLOOKUP(C1106,Parámetros!$A$20:$B$23,2,FALSE()),Parámetros!$B$9))</f>
        <v>0.14</v>
      </c>
      <c r="H1106" s="14" t="n">
        <v>0.17</v>
      </c>
      <c r="I1106" s="12" t="n">
        <v>75</v>
      </c>
      <c r="J1106" s="13" t="n">
        <f aca="false">ROUNDUP((F1106+Parámetros!$C$13)/(1-G1106),0)</f>
        <v>163</v>
      </c>
      <c r="K1106" s="13" t="n">
        <f aca="false">ROUNDUP((F1106+Parámetros!$C$14)/(1-G1106),0)</f>
        <v>169</v>
      </c>
      <c r="L1106" s="13" t="n">
        <f aca="false">ROUNDUP((F1106+Parámetros!$C$15)/(1-G1106),0)</f>
        <v>177</v>
      </c>
      <c r="M1106" s="13" t="n">
        <f aca="false">MAX(ROUNDUP((F1106+I1106)/(1-G1106),0),Parámetros!$B$7)</f>
        <v>299</v>
      </c>
      <c r="N1106" s="12" t="n">
        <v>170.44</v>
      </c>
      <c r="O1106" s="12" t="n">
        <v>143.49</v>
      </c>
      <c r="P1106" s="13" t="n">
        <f aca="false">Parámetros!$B$6</f>
        <v>1</v>
      </c>
      <c r="Q1106" s="13" t="n">
        <f aca="false">IF(AND(ISNUMBER(O1106),O1106-P1106&gt;=Parámetros!$B$7),M1106,IF(J1106&lt;Parámetros!$B$13,J1106,IF(K1106&lt;Parámetros!$B$14,K1106,IF(L1106&lt;Parámetros!$B$15,L1106,M1106))))</f>
        <v>177</v>
      </c>
      <c r="R1106" s="13" t="n">
        <f aca="false">IF(AND(ISNUMBER(O1106),O1106-P1106&gt;=Q1106),O1106-P1106,Q1106)</f>
        <v>177</v>
      </c>
      <c r="S1106" s="3" t="n">
        <f aca="false">IF(ISNUMBER(O1106),R1106/O1106-1,"")</f>
        <v>0.233535438009617</v>
      </c>
      <c r="T1106" s="13" t="n">
        <f aca="false">VLOOKUP(R1106,Parámetros!$A$13:$C$16,3,TRUE())</f>
        <v>37</v>
      </c>
      <c r="U1106" s="13" t="n">
        <f aca="false">IF(R1106&gt;=Parámetros!$B$7,I1106,0)</f>
        <v>0</v>
      </c>
      <c r="V1106" s="13" t="n">
        <f aca="false">R1106*(1-G1106)-T1106-U1106</f>
        <v>115.22</v>
      </c>
      <c r="W1106" s="13" t="n">
        <f aca="false">V1106-F1106</f>
        <v>0.179999999999993</v>
      </c>
      <c r="X1106" s="2" t="s">
        <v>13613</v>
      </c>
      <c r="Y1106" s="2"/>
      <c r="Z1106" s="13"/>
      <c r="AA1106" s="2"/>
    </row>
    <row r="1107" customFormat="false" ht="15" hidden="false" customHeight="false" outlineLevel="0" collapsed="false">
      <c r="A1107" s="8" t="s">
        <v>12998</v>
      </c>
      <c r="B1107" s="10" t="str">
        <f aca="false">'Layout Mercado Libre'!C1107</f>
        <v>Protectores de Lactancia Evenflo Advanced 30 Piezas</v>
      </c>
      <c r="C1107" s="10" t="str">
        <f aca="false">IFERROR(LEFT('Layout Mercado Libre'!E1107,FIND(" &gt; ",'Layout Mercado Libre'!E1107)-1),"")</f>
        <v>Belleza y Cuidado Personal</v>
      </c>
      <c r="D1107" s="12" t="n">
        <v>40.01</v>
      </c>
      <c r="E1107" s="13" t="n">
        <f aca="false">Parámetros!$B$5</f>
        <v>4</v>
      </c>
      <c r="F1107" s="13" t="n">
        <f aca="false">D1107+E1107</f>
        <v>44.01</v>
      </c>
      <c r="G1107" s="3" t="n">
        <f aca="false">IF(C1107="",Parámetros!$B$9,IFERROR(VLOOKUP(C1107,Parámetros!$A$20:$B$23,2,FALSE()),Parámetros!$B$9))</f>
        <v>0.14</v>
      </c>
      <c r="H1107" s="14" t="n">
        <v>0.33</v>
      </c>
      <c r="I1107" s="12" t="n">
        <v>75</v>
      </c>
      <c r="J1107" s="13" t="n">
        <f aca="false">ROUNDUP((F1107+Parámetros!$C$13)/(1-G1107),0)</f>
        <v>81</v>
      </c>
      <c r="K1107" s="13" t="n">
        <f aca="false">ROUNDUP((F1107+Parámetros!$C$14)/(1-G1107),0)</f>
        <v>87</v>
      </c>
      <c r="L1107" s="13" t="n">
        <f aca="false">ROUNDUP((F1107+Parámetros!$C$15)/(1-G1107),0)</f>
        <v>95</v>
      </c>
      <c r="M1107" s="13" t="n">
        <f aca="false">MAX(ROUNDUP((F1107+I1107)/(1-G1107),0),Parámetros!$B$7)</f>
        <v>299</v>
      </c>
      <c r="N1107" s="12" t="n">
        <v>144.16</v>
      </c>
      <c r="O1107" s="12" t="n">
        <v>120</v>
      </c>
      <c r="P1107" s="13" t="n">
        <f aca="false">Parámetros!$B$6</f>
        <v>1</v>
      </c>
      <c r="Q1107" s="13" t="n">
        <f aca="false">IF(AND(ISNUMBER(O1107),O1107-P1107&gt;=Parámetros!$B$7),M1107,IF(J1107&lt;Parámetros!$B$13,J1107,IF(K1107&lt;Parámetros!$B$14,K1107,IF(L1107&lt;Parámetros!$B$15,L1107,M1107))))</f>
        <v>81</v>
      </c>
      <c r="R1107" s="13" t="n">
        <f aca="false">IF(AND(ISNUMBER(O1107),O1107-P1107&gt;=Q1107),O1107-P1107,Q1107)</f>
        <v>119</v>
      </c>
      <c r="S1107" s="3" t="n">
        <f aca="false">IF(ISNUMBER(O1107),R1107/O1107-1,"")</f>
        <v>-0.0083333333333333</v>
      </c>
      <c r="T1107" s="13" t="n">
        <f aca="false">VLOOKUP(R1107,Parámetros!$A$13:$C$16,3,TRUE())</f>
        <v>30</v>
      </c>
      <c r="U1107" s="13" t="n">
        <f aca="false">IF(R1107&gt;=Parámetros!$B$7,I1107,0)</f>
        <v>0</v>
      </c>
      <c r="V1107" s="13" t="n">
        <f aca="false">R1107*(1-G1107)-T1107-U1107</f>
        <v>72.34</v>
      </c>
      <c r="W1107" s="13" t="n">
        <f aca="false">V1107-F1107</f>
        <v>28.33</v>
      </c>
      <c r="X1107" s="2" t="s">
        <v>13735</v>
      </c>
      <c r="Y1107" s="2"/>
      <c r="Z1107" s="13"/>
      <c r="AA1107" s="2"/>
    </row>
    <row r="1108" customFormat="false" ht="15" hidden="false" customHeight="false" outlineLevel="0" collapsed="false">
      <c r="A1108" s="8" t="s">
        <v>13007</v>
      </c>
      <c r="B1108" s="10" t="str">
        <f aca="false">'Layout Mercado Libre'!C1108</f>
        <v>Nocolodi Fenofibrato 160 mg 30 Cápsulas</v>
      </c>
      <c r="C1108" s="10" t="str">
        <f aca="false">IFERROR(LEFT('Layout Mercado Libre'!E1108,FIND(" &gt; ",'Layout Mercado Libre'!E1108)-1),"")</f>
        <v>Salud y Equipamiento Médico</v>
      </c>
      <c r="D1108" s="12" t="n">
        <v>265.95</v>
      </c>
      <c r="E1108" s="13" t="n">
        <f aca="false">Parámetros!$B$5</f>
        <v>4</v>
      </c>
      <c r="F1108" s="13" t="n">
        <f aca="false">D1108+E1108</f>
        <v>269.95</v>
      </c>
      <c r="G1108" s="3" t="n">
        <f aca="false">IF(C1108="",Parámetros!$B$9,IFERROR(VLOOKUP(C1108,Parámetros!$A$20:$B$23,2,FALSE()),Parámetros!$B$9))</f>
        <v>0.14</v>
      </c>
      <c r="H1108" s="14" t="n">
        <v>0.19</v>
      </c>
      <c r="I1108" s="12" t="n">
        <v>75</v>
      </c>
      <c r="J1108" s="13" t="n">
        <f aca="false">ROUNDUP((F1108+Parámetros!$C$13)/(1-G1108),0)</f>
        <v>343</v>
      </c>
      <c r="K1108" s="13" t="n">
        <f aca="false">ROUNDUP((F1108+Parámetros!$C$14)/(1-G1108),0)</f>
        <v>349</v>
      </c>
      <c r="L1108" s="13" t="n">
        <f aca="false">ROUNDUP((F1108+Parámetros!$C$15)/(1-G1108),0)</f>
        <v>357</v>
      </c>
      <c r="M1108" s="13" t="n">
        <f aca="false">MAX(ROUNDUP((F1108+I1108)/(1-G1108),0),Parámetros!$B$7)</f>
        <v>402</v>
      </c>
      <c r="N1108" s="12" t="n">
        <v>639.84</v>
      </c>
      <c r="O1108" s="12" t="n">
        <v>719</v>
      </c>
      <c r="P1108" s="13" t="n">
        <f aca="false">Parámetros!$B$6</f>
        <v>1</v>
      </c>
      <c r="Q1108" s="13" t="n">
        <f aca="false">IF(AND(ISNUMBER(O1108),O1108-P1108&gt;=Parámetros!$B$7),M1108,IF(J1108&lt;Parámetros!$B$13,J1108,IF(K1108&lt;Parámetros!$B$14,K1108,IF(L1108&lt;Parámetros!$B$15,L1108,M1108))))</f>
        <v>402</v>
      </c>
      <c r="R1108" s="13" t="n">
        <f aca="false">IF(AND(ISNUMBER(O1108),O1108-P1108&gt;=Q1108),O1108-P1108,Q1108)</f>
        <v>718</v>
      </c>
      <c r="S1108" s="3" t="n">
        <f aca="false">IF(ISNUMBER(O1108),R1108/O1108-1,"")</f>
        <v>-0.00139082058414464</v>
      </c>
      <c r="T1108" s="13" t="n">
        <f aca="false">VLOOKUP(R1108,Parámetros!$A$13:$C$16,3,TRUE())</f>
        <v>0</v>
      </c>
      <c r="U1108" s="13" t="n">
        <f aca="false">IF(R1108&gt;=Parámetros!$B$7,I1108,0)</f>
        <v>75</v>
      </c>
      <c r="V1108" s="13" t="n">
        <f aca="false">R1108*(1-G1108)-T1108-U1108</f>
        <v>542.48</v>
      </c>
      <c r="W1108" s="13" t="n">
        <f aca="false">V1108-F1108</f>
        <v>272.53</v>
      </c>
      <c r="X1108" s="2" t="s">
        <v>13514</v>
      </c>
      <c r="Y1108" s="2"/>
      <c r="Z1108" s="13"/>
      <c r="AA1108" s="2"/>
    </row>
    <row r="1109" customFormat="false" ht="15" hidden="false" customHeight="false" outlineLevel="0" collapsed="false">
      <c r="A1109" s="8" t="s">
        <v>13015</v>
      </c>
      <c r="B1109" s="10" t="str">
        <f aca="false">'Layout Mercado Libre'!C1109</f>
        <v>Condones Prudence Sabor y Aroma Fresa 3 Piezas</v>
      </c>
      <c r="C1109" s="10" t="str">
        <f aca="false">IFERROR(LEFT('Layout Mercado Libre'!E1109,FIND(" &gt; ",'Layout Mercado Libre'!E1109)-1),"")</f>
        <v>Salud y Equipamiento Médico</v>
      </c>
      <c r="D1109" s="12" t="n">
        <v>25.5</v>
      </c>
      <c r="E1109" s="13" t="n">
        <f aca="false">Parámetros!$B$5</f>
        <v>4</v>
      </c>
      <c r="F1109" s="13" t="n">
        <f aca="false">D1109+E1109</f>
        <v>29.5</v>
      </c>
      <c r="G1109" s="3" t="n">
        <f aca="false">IF(C1109="",Parámetros!$B$9,IFERROR(VLOOKUP(C1109,Parámetros!$A$20:$B$23,2,FALSE()),Parámetros!$B$9))</f>
        <v>0.14</v>
      </c>
      <c r="H1109" s="14" t="n">
        <v>0.14</v>
      </c>
      <c r="I1109" s="12" t="n">
        <v>75</v>
      </c>
      <c r="J1109" s="13" t="n">
        <f aca="false">ROUNDUP((F1109+Parámetros!$C$13)/(1-G1109),0)</f>
        <v>64</v>
      </c>
      <c r="K1109" s="13" t="n">
        <f aca="false">ROUNDUP((F1109+Parámetros!$C$14)/(1-G1109),0)</f>
        <v>70</v>
      </c>
      <c r="L1109" s="13" t="n">
        <f aca="false">ROUNDUP((F1109+Parámetros!$C$15)/(1-G1109),0)</f>
        <v>78</v>
      </c>
      <c r="M1109" s="13" t="n">
        <f aca="false">MAX(ROUNDUP((F1109+I1109)/(1-G1109),0),Parámetros!$B$7)</f>
        <v>299</v>
      </c>
      <c r="N1109" s="12" t="n">
        <v>99.1</v>
      </c>
      <c r="O1109" s="12" t="n">
        <v>90.68</v>
      </c>
      <c r="P1109" s="13" t="n">
        <f aca="false">Parámetros!$B$6</f>
        <v>1</v>
      </c>
      <c r="Q1109" s="13" t="n">
        <f aca="false">IF(AND(ISNUMBER(O1109),O1109-P1109&gt;=Parámetros!$B$7),M1109,IF(J1109&lt;Parámetros!$B$13,J1109,IF(K1109&lt;Parámetros!$B$14,K1109,IF(L1109&lt;Parámetros!$B$15,L1109,M1109))))</f>
        <v>64</v>
      </c>
      <c r="R1109" s="13" t="n">
        <f aca="false">IF(AND(ISNUMBER(O1109),O1109-P1109&gt;=Q1109),O1109-P1109,Q1109)</f>
        <v>89.68</v>
      </c>
      <c r="S1109" s="3" t="n">
        <f aca="false">IF(ISNUMBER(O1109),R1109/O1109-1,"")</f>
        <v>-0.0110277900308778</v>
      </c>
      <c r="T1109" s="13" t="n">
        <f aca="false">VLOOKUP(R1109,Parámetros!$A$13:$C$16,3,TRUE())</f>
        <v>25</v>
      </c>
      <c r="U1109" s="13" t="n">
        <f aca="false">IF(R1109&gt;=Parámetros!$B$7,I1109,0)</f>
        <v>0</v>
      </c>
      <c r="V1109" s="13" t="n">
        <f aca="false">R1109*(1-G1109)-T1109-U1109</f>
        <v>52.1248</v>
      </c>
      <c r="W1109" s="13" t="n">
        <f aca="false">V1109-F1109</f>
        <v>22.6248</v>
      </c>
      <c r="X1109" s="2" t="s">
        <v>13784</v>
      </c>
      <c r="Y1109" s="2"/>
      <c r="Z1109" s="13"/>
      <c r="AA1109" s="2"/>
    </row>
    <row r="1110" customFormat="false" ht="15" hidden="false" customHeight="false" outlineLevel="0" collapsed="false">
      <c r="A1110" s="8" t="s">
        <v>13027</v>
      </c>
      <c r="B1110" s="10" t="str">
        <f aca="false">'Layout Mercado Libre'!C1110</f>
        <v>Melox Noche Suspensión Antiácida 180 ml</v>
      </c>
      <c r="C1110" s="10" t="str">
        <f aca="false">IFERROR(LEFT('Layout Mercado Libre'!E1110,FIND(" &gt; ",'Layout Mercado Libre'!E1110)-1),"")</f>
        <v>Salud y Equipamiento Médico</v>
      </c>
      <c r="D1110" s="12" t="n">
        <v>140.41</v>
      </c>
      <c r="E1110" s="13" t="n">
        <f aca="false">Parámetros!$B$5</f>
        <v>4</v>
      </c>
      <c r="F1110" s="13" t="n">
        <f aca="false">D1110+E1110</f>
        <v>144.41</v>
      </c>
      <c r="G1110" s="3" t="n">
        <f aca="false">IF(C1110="",Parámetros!$B$9,IFERROR(VLOOKUP(C1110,Parámetros!$A$20:$B$23,2,FALSE()),Parámetros!$B$9))</f>
        <v>0.14</v>
      </c>
      <c r="H1110" s="14" t="n">
        <v>0.27</v>
      </c>
      <c r="I1110" s="12" t="n">
        <v>75</v>
      </c>
      <c r="J1110" s="13" t="n">
        <f aca="false">ROUNDUP((F1110+Parámetros!$C$13)/(1-G1110),0)</f>
        <v>197</v>
      </c>
      <c r="K1110" s="13" t="n">
        <f aca="false">ROUNDUP((F1110+Parámetros!$C$14)/(1-G1110),0)</f>
        <v>203</v>
      </c>
      <c r="L1110" s="13" t="n">
        <f aca="false">ROUNDUP((F1110+Parámetros!$C$15)/(1-G1110),0)</f>
        <v>211</v>
      </c>
      <c r="M1110" s="13" t="n">
        <f aca="false">MAX(ROUNDUP((F1110+I1110)/(1-G1110),0),Parámetros!$B$7)</f>
        <v>299</v>
      </c>
      <c r="N1110" s="12"/>
      <c r="O1110" s="12"/>
      <c r="P1110" s="13" t="n">
        <f aca="false">Parámetros!$B$6</f>
        <v>1</v>
      </c>
      <c r="Q1110" s="13" t="n">
        <f aca="false">IF(AND(ISNUMBER(O1110),O1110-P1110&gt;=Parámetros!$B$7),M1110,IF(J1110&lt;Parámetros!$B$13,J1110,IF(K1110&lt;Parámetros!$B$14,K1110,IF(L1110&lt;Parámetros!$B$15,L1110,M1110))))</f>
        <v>211</v>
      </c>
      <c r="R1110" s="13" t="n">
        <f aca="false">IF(AND(ISNUMBER(O1110),O1110-P1110&gt;=Q1110),O1110-P1110,Q1110)</f>
        <v>211</v>
      </c>
      <c r="S1110" s="3" t="str">
        <f aca="false">IF(ISNUMBER(O1110),R1110/O1110-1,"")</f>
        <v/>
      </c>
      <c r="T1110" s="13" t="n">
        <f aca="false">VLOOKUP(R1110,Parámetros!$A$13:$C$16,3,TRUE())</f>
        <v>37</v>
      </c>
      <c r="U1110" s="13" t="n">
        <f aca="false">IF(R1110&gt;=Parámetros!$B$7,I1110,0)</f>
        <v>0</v>
      </c>
      <c r="V1110" s="13" t="n">
        <f aca="false">R1110*(1-G1110)-T1110-U1110</f>
        <v>144.46</v>
      </c>
      <c r="W1110" s="13" t="n">
        <f aca="false">V1110-F1110</f>
        <v>0.0500000000000114</v>
      </c>
      <c r="X1110" s="2" t="s">
        <v>13603</v>
      </c>
      <c r="Y1110" s="2"/>
      <c r="Z1110" s="13"/>
      <c r="AA1110" s="2"/>
    </row>
    <row r="1111" customFormat="false" ht="15" hidden="false" customHeight="false" outlineLevel="0" collapsed="false">
      <c r="A1111" s="8" t="s">
        <v>13037</v>
      </c>
      <c r="B1111" s="10" t="str">
        <f aca="false">'Layout Mercado Libre'!C1111</f>
        <v>Shampoo Head &amp; Shoulders 2 en 1 Suave y Manejable 650 ml</v>
      </c>
      <c r="C1111" s="10" t="str">
        <f aca="false">IFERROR(LEFT('Layout Mercado Libre'!E1111,FIND(" &gt; ",'Layout Mercado Libre'!E1111)-1),"")</f>
        <v>Belleza y Cuidado Personal</v>
      </c>
      <c r="D1111" s="12" t="n">
        <v>90.43</v>
      </c>
      <c r="E1111" s="13" t="n">
        <f aca="false">Parámetros!$B$5</f>
        <v>4</v>
      </c>
      <c r="F1111" s="13" t="n">
        <f aca="false">D1111+E1111</f>
        <v>94.43</v>
      </c>
      <c r="G1111" s="3" t="n">
        <f aca="false">IF(C1111="",Parámetros!$B$9,IFERROR(VLOOKUP(C1111,Parámetros!$A$20:$B$23,2,FALSE()),Parámetros!$B$9))</f>
        <v>0.14</v>
      </c>
      <c r="H1111" s="14" t="n">
        <v>0.83</v>
      </c>
      <c r="I1111" s="12" t="n">
        <v>90</v>
      </c>
      <c r="J1111" s="13" t="n">
        <f aca="false">ROUNDUP((F1111+Parámetros!$C$13)/(1-G1111),0)</f>
        <v>139</v>
      </c>
      <c r="K1111" s="13" t="n">
        <f aca="false">ROUNDUP((F1111+Parámetros!$C$14)/(1-G1111),0)</f>
        <v>145</v>
      </c>
      <c r="L1111" s="13" t="n">
        <f aca="false">ROUNDUP((F1111+Parámetros!$C$15)/(1-G1111),0)</f>
        <v>153</v>
      </c>
      <c r="M1111" s="13" t="n">
        <f aca="false">MAX(ROUNDUP((F1111+I1111)/(1-G1111),0),Parámetros!$B$7)</f>
        <v>299</v>
      </c>
      <c r="N1111" s="12" t="n">
        <v>238.57</v>
      </c>
      <c r="O1111" s="12" t="n">
        <v>130</v>
      </c>
      <c r="P1111" s="13" t="n">
        <f aca="false">Parámetros!$B$6</f>
        <v>1</v>
      </c>
      <c r="Q1111" s="13" t="n">
        <f aca="false">IF(AND(ISNUMBER(O1111),O1111-P1111&gt;=Parámetros!$B$7),M1111,IF(J1111&lt;Parámetros!$B$13,J1111,IF(K1111&lt;Parámetros!$B$14,K1111,IF(L1111&lt;Parámetros!$B$15,L1111,M1111))))</f>
        <v>145</v>
      </c>
      <c r="R1111" s="13" t="n">
        <f aca="false">IF(AND(ISNUMBER(O1111),O1111-P1111&gt;=Q1111),O1111-P1111,Q1111)</f>
        <v>145</v>
      </c>
      <c r="S1111" s="3" t="n">
        <f aca="false">IF(ISNUMBER(O1111),R1111/O1111-1,"")</f>
        <v>0.115384615384615</v>
      </c>
      <c r="T1111" s="13" t="n">
        <f aca="false">VLOOKUP(R1111,Parámetros!$A$13:$C$16,3,TRUE())</f>
        <v>30</v>
      </c>
      <c r="U1111" s="13" t="n">
        <f aca="false">IF(R1111&gt;=Parámetros!$B$7,I1111,0)</f>
        <v>0</v>
      </c>
      <c r="V1111" s="13" t="n">
        <f aca="false">R1111*(1-G1111)-T1111-U1111</f>
        <v>94.7</v>
      </c>
      <c r="W1111" s="13" t="n">
        <f aca="false">V1111-F1111</f>
        <v>0.269999999999996</v>
      </c>
      <c r="X1111" s="2" t="s">
        <v>13809</v>
      </c>
      <c r="Y1111" s="2"/>
      <c r="Z1111" s="13"/>
      <c r="AA1111" s="2"/>
    </row>
    <row r="1112" customFormat="false" ht="15" hidden="false" customHeight="false" outlineLevel="0" collapsed="false">
      <c r="A1112" s="8" t="s">
        <v>13048</v>
      </c>
      <c r="B1112" s="10" t="str">
        <f aca="false">'Layout Mercado Libre'!C1112</f>
        <v>Macrozit Azitromicina 600 mg Suspensión 15 ml</v>
      </c>
      <c r="C1112" s="10" t="str">
        <f aca="false">IFERROR(LEFT('Layout Mercado Libre'!E1112,FIND(" &gt; ",'Layout Mercado Libre'!E1112)-1),"")</f>
        <v>Salud y Equipamiento Médico</v>
      </c>
      <c r="D1112" s="12" t="n">
        <v>228.96</v>
      </c>
      <c r="E1112" s="13" t="n">
        <f aca="false">Parámetros!$B$5</f>
        <v>4</v>
      </c>
      <c r="F1112" s="13" t="n">
        <f aca="false">D1112+E1112</f>
        <v>232.96</v>
      </c>
      <c r="G1112" s="3" t="n">
        <f aca="false">IF(C1112="",Parámetros!$B$9,IFERROR(VLOOKUP(C1112,Parámetros!$A$20:$B$23,2,FALSE()),Parámetros!$B$9))</f>
        <v>0.14</v>
      </c>
      <c r="H1112" s="14" t="n">
        <v>0.07</v>
      </c>
      <c r="I1112" s="12" t="n">
        <v>75</v>
      </c>
      <c r="J1112" s="13" t="n">
        <f aca="false">ROUNDUP((F1112+Parámetros!$C$13)/(1-G1112),0)</f>
        <v>300</v>
      </c>
      <c r="K1112" s="13" t="n">
        <f aca="false">ROUNDUP((F1112+Parámetros!$C$14)/(1-G1112),0)</f>
        <v>306</v>
      </c>
      <c r="L1112" s="13" t="n">
        <f aca="false">ROUNDUP((F1112+Parámetros!$C$15)/(1-G1112),0)</f>
        <v>314</v>
      </c>
      <c r="M1112" s="13" t="n">
        <f aca="false">MAX(ROUNDUP((F1112+I1112)/(1-G1112),0),Parámetros!$B$7)</f>
        <v>359</v>
      </c>
      <c r="N1112" s="12" t="n">
        <v>439.17</v>
      </c>
      <c r="O1112" s="12" t="n">
        <v>396</v>
      </c>
      <c r="P1112" s="13" t="n">
        <f aca="false">Parámetros!$B$6</f>
        <v>1</v>
      </c>
      <c r="Q1112" s="13" t="n">
        <f aca="false">IF(AND(ISNUMBER(O1112),O1112-P1112&gt;=Parámetros!$B$7),M1112,IF(J1112&lt;Parámetros!$B$13,J1112,IF(K1112&lt;Parámetros!$B$14,K1112,IF(L1112&lt;Parámetros!$B$15,L1112,M1112))))</f>
        <v>359</v>
      </c>
      <c r="R1112" s="13" t="n">
        <f aca="false">IF(AND(ISNUMBER(O1112),O1112-P1112&gt;=Q1112),O1112-P1112,Q1112)</f>
        <v>395</v>
      </c>
      <c r="S1112" s="3" t="n">
        <f aca="false">IF(ISNUMBER(O1112),R1112/O1112-1,"")</f>
        <v>-0.00252525252525249</v>
      </c>
      <c r="T1112" s="13" t="n">
        <f aca="false">VLOOKUP(R1112,Parámetros!$A$13:$C$16,3,TRUE())</f>
        <v>0</v>
      </c>
      <c r="U1112" s="13" t="n">
        <f aca="false">IF(R1112&gt;=Parámetros!$B$7,I1112,0)</f>
        <v>75</v>
      </c>
      <c r="V1112" s="13" t="n">
        <f aca="false">R1112*(1-G1112)-T1112-U1112</f>
        <v>264.7</v>
      </c>
      <c r="W1112" s="13" t="n">
        <f aca="false">V1112-F1112</f>
        <v>31.74</v>
      </c>
      <c r="X1112" s="2" t="s">
        <v>13569</v>
      </c>
      <c r="Y1112" s="2"/>
      <c r="Z1112" s="13"/>
      <c r="AA1112" s="2"/>
    </row>
    <row r="1113" customFormat="false" ht="15" hidden="false" customHeight="false" outlineLevel="0" collapsed="false">
      <c r="A1113" s="8" t="s">
        <v>13059</v>
      </c>
      <c r="B1113" s="10" t="str">
        <f aca="false">'Layout Mercado Libre'!C1113</f>
        <v>Italdermol G Crema Triticum Vulgare Gentamicina 10 g</v>
      </c>
      <c r="C1113" s="10" t="str">
        <f aca="false">IFERROR(LEFT('Layout Mercado Libre'!E1113,FIND(" &gt; ",'Layout Mercado Libre'!E1113)-1),"")</f>
        <v>Salud y Equipamiento Médico</v>
      </c>
      <c r="D1113" s="12" t="n">
        <v>317.15</v>
      </c>
      <c r="E1113" s="13" t="n">
        <f aca="false">Parámetros!$B$5</f>
        <v>4</v>
      </c>
      <c r="F1113" s="13" t="n">
        <f aca="false">D1113+E1113</f>
        <v>321.15</v>
      </c>
      <c r="G1113" s="3" t="n">
        <f aca="false">IF(C1113="",Parámetros!$B$9,IFERROR(VLOOKUP(C1113,Parámetros!$A$20:$B$23,2,FALSE()),Parámetros!$B$9))</f>
        <v>0.14</v>
      </c>
      <c r="H1113" s="14" t="n">
        <v>0.06</v>
      </c>
      <c r="I1113" s="12" t="n">
        <v>75</v>
      </c>
      <c r="J1113" s="13" t="n">
        <f aca="false">ROUNDUP((F1113+Parámetros!$C$13)/(1-G1113),0)</f>
        <v>403</v>
      </c>
      <c r="K1113" s="13" t="n">
        <f aca="false">ROUNDUP((F1113+Parámetros!$C$14)/(1-G1113),0)</f>
        <v>409</v>
      </c>
      <c r="L1113" s="13" t="n">
        <f aca="false">ROUNDUP((F1113+Parámetros!$C$15)/(1-G1113),0)</f>
        <v>417</v>
      </c>
      <c r="M1113" s="13" t="n">
        <f aca="false">MAX(ROUNDUP((F1113+I1113)/(1-G1113),0),Parámetros!$B$7)</f>
        <v>461</v>
      </c>
      <c r="N1113" s="12" t="n">
        <v>687.63</v>
      </c>
      <c r="O1113" s="12" t="n">
        <v>538.56</v>
      </c>
      <c r="P1113" s="13" t="n">
        <f aca="false">Parámetros!$B$6</f>
        <v>1</v>
      </c>
      <c r="Q1113" s="13" t="n">
        <f aca="false">IF(AND(ISNUMBER(O1113),O1113-P1113&gt;=Parámetros!$B$7),M1113,IF(J1113&lt;Parámetros!$B$13,J1113,IF(K1113&lt;Parámetros!$B$14,K1113,IF(L1113&lt;Parámetros!$B$15,L1113,M1113))))</f>
        <v>461</v>
      </c>
      <c r="R1113" s="13" t="n">
        <f aca="false">IF(AND(ISNUMBER(O1113),O1113-P1113&gt;=Q1113),O1113-P1113,Q1113)</f>
        <v>537.56</v>
      </c>
      <c r="S1113" s="3" t="n">
        <f aca="false">IF(ISNUMBER(O1113),R1113/O1113-1,"")</f>
        <v>-0.00185680332739158</v>
      </c>
      <c r="T1113" s="13" t="n">
        <f aca="false">VLOOKUP(R1113,Parámetros!$A$13:$C$16,3,TRUE())</f>
        <v>0</v>
      </c>
      <c r="U1113" s="13" t="n">
        <f aca="false">IF(R1113&gt;=Parámetros!$B$7,I1113,0)</f>
        <v>75</v>
      </c>
      <c r="V1113" s="13" t="n">
        <f aca="false">R1113*(1-G1113)-T1113-U1113</f>
        <v>387.3016</v>
      </c>
      <c r="W1113" s="13" t="n">
        <f aca="false">V1113-F1113</f>
        <v>66.1516</v>
      </c>
      <c r="X1113" s="2" t="s">
        <v>13570</v>
      </c>
      <c r="Y1113" s="2"/>
      <c r="Z1113" s="13"/>
      <c r="AA1113" s="2"/>
    </row>
    <row r="1114" customFormat="false" ht="15" hidden="false" customHeight="false" outlineLevel="0" collapsed="false">
      <c r="A1114" s="8" t="s">
        <v>13069</v>
      </c>
      <c r="B1114" s="10" t="str">
        <f aca="false">'Layout Mercado Libre'!C1114</f>
        <v>Crema Dental Colgate Máxima Protección Anticaries 125 ml</v>
      </c>
      <c r="C1114" s="10" t="str">
        <f aca="false">IFERROR(LEFT('Layout Mercado Libre'!E1114,FIND(" &gt; ",'Layout Mercado Libre'!E1114)-1),"")</f>
        <v>Belleza y Cuidado Personal</v>
      </c>
      <c r="D1114" s="12" t="n">
        <v>42.85</v>
      </c>
      <c r="E1114" s="13" t="n">
        <f aca="false">Parámetros!$B$5</f>
        <v>4</v>
      </c>
      <c r="F1114" s="13" t="n">
        <f aca="false">D1114+E1114</f>
        <v>46.85</v>
      </c>
      <c r="G1114" s="3" t="n">
        <f aca="false">IF(C1114="",Parámetros!$B$9,IFERROR(VLOOKUP(C1114,Parámetros!$A$20:$B$23,2,FALSE()),Parámetros!$B$9))</f>
        <v>0.14</v>
      </c>
      <c r="H1114" s="14" t="n">
        <v>0.2</v>
      </c>
      <c r="I1114" s="12" t="n">
        <v>75</v>
      </c>
      <c r="J1114" s="13" t="n">
        <f aca="false">ROUNDUP((F1114+Parámetros!$C$13)/(1-G1114),0)</f>
        <v>84</v>
      </c>
      <c r="K1114" s="13" t="n">
        <f aca="false">ROUNDUP((F1114+Parámetros!$C$14)/(1-G1114),0)</f>
        <v>90</v>
      </c>
      <c r="L1114" s="13" t="n">
        <f aca="false">ROUNDUP((F1114+Parámetros!$C$15)/(1-G1114),0)</f>
        <v>98</v>
      </c>
      <c r="M1114" s="13" t="n">
        <f aca="false">MAX(ROUNDUP((F1114+I1114)/(1-G1114),0),Parámetros!$B$7)</f>
        <v>299</v>
      </c>
      <c r="N1114" s="12" t="n">
        <v>92.45</v>
      </c>
      <c r="O1114" s="12" t="n">
        <v>49.9</v>
      </c>
      <c r="P1114" s="13" t="n">
        <f aca="false">Parámetros!$B$6</f>
        <v>1</v>
      </c>
      <c r="Q1114" s="13" t="n">
        <f aca="false">IF(AND(ISNUMBER(O1114),O1114-P1114&gt;=Parámetros!$B$7),M1114,IF(J1114&lt;Parámetros!$B$13,J1114,IF(K1114&lt;Parámetros!$B$14,K1114,IF(L1114&lt;Parámetros!$B$15,L1114,M1114))))</f>
        <v>84</v>
      </c>
      <c r="R1114" s="13" t="n">
        <f aca="false">IF(AND(ISNUMBER(O1114),O1114-P1114&gt;=Q1114),O1114-P1114,Q1114)</f>
        <v>84</v>
      </c>
      <c r="S1114" s="3" t="n">
        <f aca="false">IF(ISNUMBER(O1114),R1114/O1114-1,"")</f>
        <v>0.683366733466934</v>
      </c>
      <c r="T1114" s="13" t="n">
        <f aca="false">VLOOKUP(R1114,Parámetros!$A$13:$C$16,3,TRUE())</f>
        <v>25</v>
      </c>
      <c r="U1114" s="13" t="n">
        <f aca="false">IF(R1114&gt;=Parámetros!$B$7,I1114,0)</f>
        <v>0</v>
      </c>
      <c r="V1114" s="13" t="n">
        <f aca="false">R1114*(1-G1114)-T1114-U1114</f>
        <v>47.24</v>
      </c>
      <c r="W1114" s="13" t="n">
        <f aca="false">V1114-F1114</f>
        <v>0.389999999999993</v>
      </c>
      <c r="X1114" s="2" t="s">
        <v>13609</v>
      </c>
      <c r="Y1114" s="2"/>
      <c r="Z1114" s="13"/>
      <c r="AA1114" s="2"/>
    </row>
    <row r="1115" customFormat="false" ht="15" hidden="false" customHeight="false" outlineLevel="0" collapsed="false">
      <c r="A1115" s="8" t="s">
        <v>13080</v>
      </c>
      <c r="B1115" s="10" t="str">
        <f aca="false">'Layout Mercado Libre'!C1115</f>
        <v>Lomecan V Clotrimazol 2% Crema Vaginal 20 g</v>
      </c>
      <c r="C1115" s="10" t="str">
        <f aca="false">IFERROR(LEFT('Layout Mercado Libre'!E1115,FIND(" &gt; ",'Layout Mercado Libre'!E1115)-1),"")</f>
        <v>Salud y Equipamiento Médico</v>
      </c>
      <c r="D1115" s="12" t="n">
        <v>93.28</v>
      </c>
      <c r="E1115" s="13" t="n">
        <f aca="false">Parámetros!$B$5</f>
        <v>4</v>
      </c>
      <c r="F1115" s="13" t="n">
        <f aca="false">D1115+E1115</f>
        <v>97.28</v>
      </c>
      <c r="G1115" s="3" t="n">
        <f aca="false">IF(C1115="",Parámetros!$B$9,IFERROR(VLOOKUP(C1115,Parámetros!$A$20:$B$23,2,FALSE()),Parámetros!$B$9))</f>
        <v>0.14</v>
      </c>
      <c r="H1115" s="14" t="n">
        <v>0.07</v>
      </c>
      <c r="I1115" s="12" t="n">
        <v>75</v>
      </c>
      <c r="J1115" s="13" t="n">
        <f aca="false">ROUNDUP((F1115+Parámetros!$C$13)/(1-G1115),0)</f>
        <v>143</v>
      </c>
      <c r="K1115" s="13" t="n">
        <f aca="false">ROUNDUP((F1115+Parámetros!$C$14)/(1-G1115),0)</f>
        <v>148</v>
      </c>
      <c r="L1115" s="13" t="n">
        <f aca="false">ROUNDUP((F1115+Parámetros!$C$15)/(1-G1115),0)</f>
        <v>157</v>
      </c>
      <c r="M1115" s="13" t="n">
        <f aca="false">MAX(ROUNDUP((F1115+I1115)/(1-G1115),0),Parámetros!$B$7)</f>
        <v>299</v>
      </c>
      <c r="N1115" s="12" t="n">
        <v>233.29</v>
      </c>
      <c r="O1115" s="12" t="n">
        <v>139</v>
      </c>
      <c r="P1115" s="13" t="n">
        <f aca="false">Parámetros!$B$6</f>
        <v>1</v>
      </c>
      <c r="Q1115" s="13" t="n">
        <f aca="false">IF(AND(ISNUMBER(O1115),O1115-P1115&gt;=Parámetros!$B$7),M1115,IF(J1115&lt;Parámetros!$B$13,J1115,IF(K1115&lt;Parámetros!$B$14,K1115,IF(L1115&lt;Parámetros!$B$15,L1115,M1115))))</f>
        <v>148</v>
      </c>
      <c r="R1115" s="13" t="n">
        <f aca="false">IF(AND(ISNUMBER(O1115),O1115-P1115&gt;=Q1115),O1115-P1115,Q1115)</f>
        <v>148</v>
      </c>
      <c r="S1115" s="3" t="n">
        <f aca="false">IF(ISNUMBER(O1115),R1115/O1115-1,"")</f>
        <v>0.064748201438849</v>
      </c>
      <c r="T1115" s="13" t="n">
        <f aca="false">VLOOKUP(R1115,Parámetros!$A$13:$C$16,3,TRUE())</f>
        <v>30</v>
      </c>
      <c r="U1115" s="13" t="n">
        <f aca="false">IF(R1115&gt;=Parámetros!$B$7,I1115,0)</f>
        <v>0</v>
      </c>
      <c r="V1115" s="13" t="n">
        <f aca="false">R1115*(1-G1115)-T1115-U1115</f>
        <v>97.28</v>
      </c>
      <c r="W1115" s="13" t="n">
        <f aca="false">V1115-F1115</f>
        <v>0</v>
      </c>
      <c r="X1115" s="2" t="s">
        <v>13573</v>
      </c>
      <c r="Y1115" s="2"/>
      <c r="Z1115" s="13"/>
      <c r="AA1115" s="2"/>
    </row>
    <row r="1116" customFormat="false" ht="15" hidden="false" customHeight="false" outlineLevel="0" collapsed="false">
      <c r="A1116" s="8" t="s">
        <v>13091</v>
      </c>
      <c r="B1116" s="10" t="str">
        <f aca="false">'Layout Mercado Libre'!C1116</f>
        <v>Antitranspirante Speed Stick 24/7 Xtreme Ultra Aerosol 91 g</v>
      </c>
      <c r="C1116" s="10" t="str">
        <f aca="false">IFERROR(LEFT('Layout Mercado Libre'!E1116,FIND(" &gt; ",'Layout Mercado Libre'!E1116)-1),"")</f>
        <v>Belleza y Cuidado Personal</v>
      </c>
      <c r="D1116" s="12" t="n">
        <v>25.78</v>
      </c>
      <c r="E1116" s="13" t="n">
        <f aca="false">Parámetros!$B$5</f>
        <v>4</v>
      </c>
      <c r="F1116" s="13" t="n">
        <f aca="false">D1116+E1116</f>
        <v>29.78</v>
      </c>
      <c r="G1116" s="3" t="n">
        <f aca="false">IF(C1116="",Parámetros!$B$9,IFERROR(VLOOKUP(C1116,Parámetros!$A$20:$B$23,2,FALSE()),Parámetros!$B$9))</f>
        <v>0.14</v>
      </c>
      <c r="H1116" s="14" t="n">
        <v>0.15</v>
      </c>
      <c r="I1116" s="12" t="n">
        <v>75</v>
      </c>
      <c r="J1116" s="13" t="n">
        <f aca="false">ROUNDUP((F1116+Parámetros!$C$13)/(1-G1116),0)</f>
        <v>64</v>
      </c>
      <c r="K1116" s="13" t="n">
        <f aca="false">ROUNDUP((F1116+Parámetros!$C$14)/(1-G1116),0)</f>
        <v>70</v>
      </c>
      <c r="L1116" s="13" t="n">
        <f aca="false">ROUNDUP((F1116+Parámetros!$C$15)/(1-G1116),0)</f>
        <v>78</v>
      </c>
      <c r="M1116" s="13" t="n">
        <f aca="false">MAX(ROUNDUP((F1116+I1116)/(1-G1116),0),Parámetros!$B$7)</f>
        <v>299</v>
      </c>
      <c r="N1116" s="12"/>
      <c r="O1116" s="12"/>
      <c r="P1116" s="13" t="n">
        <f aca="false">Parámetros!$B$6</f>
        <v>1</v>
      </c>
      <c r="Q1116" s="13" t="n">
        <f aca="false">IF(AND(ISNUMBER(O1116),O1116-P1116&gt;=Parámetros!$B$7),M1116,IF(J1116&lt;Parámetros!$B$13,J1116,IF(K1116&lt;Parámetros!$B$14,K1116,IF(L1116&lt;Parámetros!$B$15,L1116,M1116))))</f>
        <v>64</v>
      </c>
      <c r="R1116" s="13" t="n">
        <f aca="false">IF(AND(ISNUMBER(O1116),O1116-P1116&gt;=Q1116),O1116-P1116,Q1116)</f>
        <v>64</v>
      </c>
      <c r="S1116" s="3" t="str">
        <f aca="false">IF(ISNUMBER(O1116),R1116/O1116-1,"")</f>
        <v/>
      </c>
      <c r="T1116" s="13" t="n">
        <f aca="false">VLOOKUP(R1116,Parámetros!$A$13:$C$16,3,TRUE())</f>
        <v>25</v>
      </c>
      <c r="U1116" s="13" t="n">
        <f aca="false">IF(R1116&gt;=Parámetros!$B$7,I1116,0)</f>
        <v>0</v>
      </c>
      <c r="V1116" s="13" t="n">
        <f aca="false">R1116*(1-G1116)-T1116-U1116</f>
        <v>30.04</v>
      </c>
      <c r="W1116" s="13" t="n">
        <f aca="false">V1116-F1116</f>
        <v>0.259999999999998</v>
      </c>
      <c r="X1116" s="2" t="s">
        <v>13734</v>
      </c>
      <c r="Y1116" s="2"/>
      <c r="Z1116" s="13"/>
      <c r="AA1116" s="2"/>
    </row>
    <row r="1117" customFormat="false" ht="15" hidden="false" customHeight="false" outlineLevel="0" collapsed="false">
      <c r="A1117" s="8" t="s">
        <v>13102</v>
      </c>
      <c r="B1117" s="10" t="str">
        <f aca="false">'Layout Mercado Libre'!C1117</f>
        <v>Flagyl Metronidazol 500 mg 30 Comprimidos</v>
      </c>
      <c r="C1117" s="10" t="str">
        <f aca="false">IFERROR(LEFT('Layout Mercado Libre'!E1117,FIND(" &gt; ",'Layout Mercado Libre'!E1117)-1),"")</f>
        <v>Salud y Equipamiento Médico</v>
      </c>
      <c r="D1117" s="12" t="n">
        <v>260.62</v>
      </c>
      <c r="E1117" s="13" t="n">
        <f aca="false">Parámetros!$B$5</f>
        <v>4</v>
      </c>
      <c r="F1117" s="13" t="n">
        <f aca="false">D1117+E1117</f>
        <v>264.62</v>
      </c>
      <c r="G1117" s="3" t="n">
        <f aca="false">IF(C1117="",Parámetros!$B$9,IFERROR(VLOOKUP(C1117,Parámetros!$A$20:$B$23,2,FALSE()),Parámetros!$B$9))</f>
        <v>0.14</v>
      </c>
      <c r="H1117" s="14" t="n">
        <v>0.19</v>
      </c>
      <c r="I1117" s="12" t="n">
        <v>75</v>
      </c>
      <c r="J1117" s="13" t="n">
        <f aca="false">ROUNDUP((F1117+Parámetros!$C$13)/(1-G1117),0)</f>
        <v>337</v>
      </c>
      <c r="K1117" s="13" t="n">
        <f aca="false">ROUNDUP((F1117+Parámetros!$C$14)/(1-G1117),0)</f>
        <v>343</v>
      </c>
      <c r="L1117" s="13" t="n">
        <f aca="false">ROUNDUP((F1117+Parámetros!$C$15)/(1-G1117),0)</f>
        <v>351</v>
      </c>
      <c r="M1117" s="13" t="n">
        <f aca="false">MAX(ROUNDUP((F1117+I1117)/(1-G1117),0),Parámetros!$B$7)</f>
        <v>395</v>
      </c>
      <c r="N1117" s="12" t="n">
        <v>430.08</v>
      </c>
      <c r="O1117" s="12" t="n">
        <v>359</v>
      </c>
      <c r="P1117" s="13" t="n">
        <f aca="false">Parámetros!$B$6</f>
        <v>1</v>
      </c>
      <c r="Q1117" s="13" t="n">
        <f aca="false">IF(AND(ISNUMBER(O1117),O1117-P1117&gt;=Parámetros!$B$7),M1117,IF(J1117&lt;Parámetros!$B$13,J1117,IF(K1117&lt;Parámetros!$B$14,K1117,IF(L1117&lt;Parámetros!$B$15,L1117,M1117))))</f>
        <v>395</v>
      </c>
      <c r="R1117" s="13" t="n">
        <f aca="false">IF(AND(ISNUMBER(O1117),O1117-P1117&gt;=Q1117),O1117-P1117,Q1117)</f>
        <v>395</v>
      </c>
      <c r="S1117" s="3" t="n">
        <f aca="false">IF(ISNUMBER(O1117),R1117/O1117-1,"")</f>
        <v>0.100278551532033</v>
      </c>
      <c r="T1117" s="13" t="n">
        <f aca="false">VLOOKUP(R1117,Parámetros!$A$13:$C$16,3,TRUE())</f>
        <v>0</v>
      </c>
      <c r="U1117" s="13" t="n">
        <f aca="false">IF(R1117&gt;=Parámetros!$B$7,I1117,0)</f>
        <v>75</v>
      </c>
      <c r="V1117" s="13" t="n">
        <f aca="false">R1117*(1-G1117)-T1117-U1117</f>
        <v>264.7</v>
      </c>
      <c r="W1117" s="13" t="n">
        <f aca="false">V1117-F1117</f>
        <v>0.0799999999999841</v>
      </c>
      <c r="X1117" s="2" t="s">
        <v>13627</v>
      </c>
      <c r="Y1117" s="2"/>
      <c r="Z1117" s="13"/>
      <c r="AA1117" s="2"/>
    </row>
    <row r="1118" customFormat="false" ht="15" hidden="false" customHeight="false" outlineLevel="0" collapsed="false">
      <c r="A1118" s="8" t="s">
        <v>13112</v>
      </c>
      <c r="B1118" s="10" t="str">
        <f aca="false">'Layout Mercado Libre'!C1118</f>
        <v>Capent Pomada para Rozaduras del Bebé 110 g</v>
      </c>
      <c r="C1118" s="10" t="str">
        <f aca="false">IFERROR(LEFT('Layout Mercado Libre'!E1118,FIND(" &gt; ",'Layout Mercado Libre'!E1118)-1),"")</f>
        <v>Bebés</v>
      </c>
      <c r="D1118" s="12" t="n">
        <v>111.66</v>
      </c>
      <c r="E1118" s="13" t="n">
        <f aca="false">Parámetros!$B$5</f>
        <v>4</v>
      </c>
      <c r="F1118" s="13" t="n">
        <f aca="false">D1118+E1118</f>
        <v>115.66</v>
      </c>
      <c r="G1118" s="3" t="n">
        <f aca="false">IF(C1118="",Parámetros!$B$9,IFERROR(VLOOKUP(C1118,Parámetros!$A$20:$B$23,2,FALSE()),Parámetros!$B$9))</f>
        <v>0.15</v>
      </c>
      <c r="H1118" s="14" t="n">
        <v>0.18</v>
      </c>
      <c r="I1118" s="12" t="n">
        <v>75</v>
      </c>
      <c r="J1118" s="13" t="n">
        <f aca="false">ROUNDUP((F1118+Parámetros!$C$13)/(1-G1118),0)</f>
        <v>166</v>
      </c>
      <c r="K1118" s="13" t="n">
        <f aca="false">ROUNDUP((F1118+Parámetros!$C$14)/(1-G1118),0)</f>
        <v>172</v>
      </c>
      <c r="L1118" s="13" t="n">
        <f aca="false">ROUNDUP((F1118+Parámetros!$C$15)/(1-G1118),0)</f>
        <v>180</v>
      </c>
      <c r="M1118" s="13" t="n">
        <f aca="false">MAX(ROUNDUP((F1118+I1118)/(1-G1118),0),Parámetros!$B$7)</f>
        <v>299</v>
      </c>
      <c r="N1118" s="12" t="n">
        <v>286.86</v>
      </c>
      <c r="O1118" s="12" t="n">
        <v>139</v>
      </c>
      <c r="P1118" s="13" t="n">
        <f aca="false">Parámetros!$B$6</f>
        <v>1</v>
      </c>
      <c r="Q1118" s="13" t="n">
        <f aca="false">IF(AND(ISNUMBER(O1118),O1118-P1118&gt;=Parámetros!$B$7),M1118,IF(J1118&lt;Parámetros!$B$13,J1118,IF(K1118&lt;Parámetros!$B$14,K1118,IF(L1118&lt;Parámetros!$B$15,L1118,M1118))))</f>
        <v>180</v>
      </c>
      <c r="R1118" s="13" t="n">
        <f aca="false">IF(AND(ISNUMBER(O1118),O1118-P1118&gt;=Q1118),O1118-P1118,Q1118)</f>
        <v>180</v>
      </c>
      <c r="S1118" s="3" t="n">
        <f aca="false">IF(ISNUMBER(O1118),R1118/O1118-1,"")</f>
        <v>0.294964028776978</v>
      </c>
      <c r="T1118" s="13" t="n">
        <f aca="false">VLOOKUP(R1118,Parámetros!$A$13:$C$16,3,TRUE())</f>
        <v>37</v>
      </c>
      <c r="U1118" s="13" t="n">
        <f aca="false">IF(R1118&gt;=Parámetros!$B$7,I1118,0)</f>
        <v>0</v>
      </c>
      <c r="V1118" s="13" t="n">
        <f aca="false">R1118*(1-G1118)-T1118-U1118</f>
        <v>116</v>
      </c>
      <c r="W1118" s="13" t="n">
        <f aca="false">V1118-F1118</f>
        <v>0.340000000000003</v>
      </c>
      <c r="X1118" s="2" t="s">
        <v>13785</v>
      </c>
      <c r="Y1118" s="2"/>
      <c r="Z1118" s="13"/>
      <c r="AA1118" s="2"/>
    </row>
    <row r="1119" customFormat="false" ht="15" hidden="false" customHeight="false" outlineLevel="0" collapsed="false">
      <c r="A1119" s="8" t="s">
        <v>13124</v>
      </c>
      <c r="B1119" s="10" t="str">
        <f aca="false">'Layout Mercado Libre'!C1119</f>
        <v>Shampoo Mennen Miel y Manzanilla Suave 200 ml</v>
      </c>
      <c r="C1119" s="10" t="str">
        <f aca="false">IFERROR(LEFT('Layout Mercado Libre'!E1119,FIND(" &gt; ",'Layout Mercado Libre'!E1119)-1),"")</f>
        <v>Belleza y Cuidado Personal</v>
      </c>
      <c r="D1119" s="12" t="n">
        <v>24.9</v>
      </c>
      <c r="E1119" s="13" t="n">
        <f aca="false">Parámetros!$B$5</f>
        <v>4</v>
      </c>
      <c r="F1119" s="13" t="n">
        <f aca="false">D1119+E1119</f>
        <v>28.9</v>
      </c>
      <c r="G1119" s="3" t="n">
        <f aca="false">IF(C1119="",Parámetros!$B$9,IFERROR(VLOOKUP(C1119,Parámetros!$A$20:$B$23,2,FALSE()),Parámetros!$B$9))</f>
        <v>0.14</v>
      </c>
      <c r="H1119" s="14" t="n">
        <v>0.29</v>
      </c>
      <c r="I1119" s="12" t="n">
        <v>75</v>
      </c>
      <c r="J1119" s="13" t="n">
        <f aca="false">ROUNDUP((F1119+Parámetros!$C$13)/(1-G1119),0)</f>
        <v>63</v>
      </c>
      <c r="K1119" s="13" t="n">
        <f aca="false">ROUNDUP((F1119+Parámetros!$C$14)/(1-G1119),0)</f>
        <v>69</v>
      </c>
      <c r="L1119" s="13" t="n">
        <f aca="false">ROUNDUP((F1119+Parámetros!$C$15)/(1-G1119),0)</f>
        <v>77</v>
      </c>
      <c r="M1119" s="13" t="n">
        <f aca="false">MAX(ROUNDUP((F1119+I1119)/(1-G1119),0),Parámetros!$B$7)</f>
        <v>299</v>
      </c>
      <c r="N1119" s="12" t="n">
        <v>116.87</v>
      </c>
      <c r="O1119" s="12" t="n">
        <v>33.9</v>
      </c>
      <c r="P1119" s="13" t="n">
        <f aca="false">Parámetros!$B$6</f>
        <v>1</v>
      </c>
      <c r="Q1119" s="13" t="n">
        <f aca="false">IF(AND(ISNUMBER(O1119),O1119-P1119&gt;=Parámetros!$B$7),M1119,IF(J1119&lt;Parámetros!$B$13,J1119,IF(K1119&lt;Parámetros!$B$14,K1119,IF(L1119&lt;Parámetros!$B$15,L1119,M1119))))</f>
        <v>63</v>
      </c>
      <c r="R1119" s="13" t="n">
        <f aca="false">IF(AND(ISNUMBER(O1119),O1119-P1119&gt;=Q1119),O1119-P1119,Q1119)</f>
        <v>63</v>
      </c>
      <c r="S1119" s="3" t="n">
        <f aca="false">IF(ISNUMBER(O1119),R1119/O1119-1,"")</f>
        <v>0.858407079646018</v>
      </c>
      <c r="T1119" s="13" t="n">
        <f aca="false">VLOOKUP(R1119,Parámetros!$A$13:$C$16,3,TRUE())</f>
        <v>25</v>
      </c>
      <c r="U1119" s="13" t="n">
        <f aca="false">IF(R1119&gt;=Parámetros!$B$7,I1119,0)</f>
        <v>0</v>
      </c>
      <c r="V1119" s="13" t="n">
        <f aca="false">R1119*(1-G1119)-T1119-U1119</f>
        <v>29.18</v>
      </c>
      <c r="W1119" s="13" t="n">
        <f aca="false">V1119-F1119</f>
        <v>0.280000000000001</v>
      </c>
      <c r="X1119" s="2" t="s">
        <v>13632</v>
      </c>
      <c r="Y1119" s="2"/>
      <c r="Z1119" s="13"/>
      <c r="AA1119" s="2"/>
    </row>
    <row r="1120" customFormat="false" ht="15" hidden="false" customHeight="false" outlineLevel="0" collapsed="false">
      <c r="A1120" s="8" t="s">
        <v>13132</v>
      </c>
      <c r="B1120" s="10" t="str">
        <f aca="false">'Layout Mercado Libre'!C1120</f>
        <v>Desodorante Antitranspirante Rexona Men V8 en Barra 45 g</v>
      </c>
      <c r="C1120" s="10" t="str">
        <f aca="false">IFERROR(LEFT('Layout Mercado Libre'!E1120,FIND(" &gt; ",'Layout Mercado Libre'!E1120)-1),"")</f>
        <v>Belleza y Cuidado Personal</v>
      </c>
      <c r="D1120" s="12" t="n">
        <v>47.84</v>
      </c>
      <c r="E1120" s="13" t="n">
        <f aca="false">Parámetros!$B$5</f>
        <v>4</v>
      </c>
      <c r="F1120" s="13" t="n">
        <f aca="false">D1120+E1120</f>
        <v>51.84</v>
      </c>
      <c r="G1120" s="3" t="n">
        <f aca="false">IF(C1120="",Parámetros!$B$9,IFERROR(VLOOKUP(C1120,Parámetros!$A$20:$B$23,2,FALSE()),Parámetros!$B$9))</f>
        <v>0.14</v>
      </c>
      <c r="H1120" s="14" t="n">
        <v>0.1</v>
      </c>
      <c r="I1120" s="12" t="n">
        <v>75</v>
      </c>
      <c r="J1120" s="13" t="n">
        <f aca="false">ROUNDUP((F1120+Parámetros!$C$13)/(1-G1120),0)</f>
        <v>90</v>
      </c>
      <c r="K1120" s="13" t="n">
        <f aca="false">ROUNDUP((F1120+Parámetros!$C$14)/(1-G1120),0)</f>
        <v>96</v>
      </c>
      <c r="L1120" s="13" t="n">
        <f aca="false">ROUNDUP((F1120+Parámetros!$C$15)/(1-G1120),0)</f>
        <v>104</v>
      </c>
      <c r="M1120" s="13" t="n">
        <f aca="false">MAX(ROUNDUP((F1120+I1120)/(1-G1120),0),Parámetros!$B$7)</f>
        <v>299</v>
      </c>
      <c r="N1120" s="12" t="n">
        <v>140.25</v>
      </c>
      <c r="O1120" s="12" t="n">
        <v>117</v>
      </c>
      <c r="P1120" s="13" t="n">
        <f aca="false">Parámetros!$B$6</f>
        <v>1</v>
      </c>
      <c r="Q1120" s="13" t="n">
        <f aca="false">IF(AND(ISNUMBER(O1120),O1120-P1120&gt;=Parámetros!$B$7),M1120,IF(J1120&lt;Parámetros!$B$13,J1120,IF(K1120&lt;Parámetros!$B$14,K1120,IF(L1120&lt;Parámetros!$B$15,L1120,M1120))))</f>
        <v>90</v>
      </c>
      <c r="R1120" s="13" t="n">
        <f aca="false">IF(AND(ISNUMBER(O1120),O1120-P1120&gt;=Q1120),O1120-P1120,Q1120)</f>
        <v>116</v>
      </c>
      <c r="S1120" s="3" t="n">
        <f aca="false">IF(ISNUMBER(O1120),R1120/O1120-1,"")</f>
        <v>-0.00854700854700852</v>
      </c>
      <c r="T1120" s="13" t="n">
        <f aca="false">VLOOKUP(R1120,Parámetros!$A$13:$C$16,3,TRUE())</f>
        <v>30</v>
      </c>
      <c r="U1120" s="13" t="n">
        <f aca="false">IF(R1120&gt;=Parámetros!$B$7,I1120,0)</f>
        <v>0</v>
      </c>
      <c r="V1120" s="13" t="n">
        <f aca="false">R1120*(1-G1120)-T1120-U1120</f>
        <v>69.76</v>
      </c>
      <c r="W1120" s="13" t="n">
        <f aca="false">V1120-F1120</f>
        <v>17.92</v>
      </c>
      <c r="X1120" s="2" t="s">
        <v>13746</v>
      </c>
      <c r="Y1120" s="2"/>
      <c r="Z1120" s="13"/>
      <c r="AA1120" s="2"/>
    </row>
    <row r="1121" customFormat="false" ht="15" hidden="false" customHeight="false" outlineLevel="0" collapsed="false">
      <c r="A1121" s="8" t="s">
        <v>13143</v>
      </c>
      <c r="B1121" s="10" t="str">
        <f aca="false">'Layout Mercado Libre'!C1121</f>
        <v>Ciruelax Cassia Angustifolia 15 mg 20 Comprimidos</v>
      </c>
      <c r="C1121" s="10" t="str">
        <f aca="false">IFERROR(LEFT('Layout Mercado Libre'!E1121,FIND(" &gt; ",'Layout Mercado Libre'!E1121)-1),"")</f>
        <v>Salud y Equipamiento Médico</v>
      </c>
      <c r="D1121" s="12" t="n">
        <v>73.63</v>
      </c>
      <c r="E1121" s="13" t="n">
        <f aca="false">Parámetros!$B$5</f>
        <v>4</v>
      </c>
      <c r="F1121" s="13" t="n">
        <f aca="false">D1121+E1121</f>
        <v>77.63</v>
      </c>
      <c r="G1121" s="3" t="n">
        <f aca="false">IF(C1121="",Parámetros!$B$9,IFERROR(VLOOKUP(C1121,Parámetros!$A$20:$B$23,2,FALSE()),Parámetros!$B$9))</f>
        <v>0.14</v>
      </c>
      <c r="H1121" s="14" t="n">
        <v>0.17</v>
      </c>
      <c r="I1121" s="12" t="n">
        <v>75</v>
      </c>
      <c r="J1121" s="13" t="n">
        <f aca="false">ROUNDUP((F1121+Parámetros!$C$13)/(1-G1121),0)</f>
        <v>120</v>
      </c>
      <c r="K1121" s="13" t="n">
        <f aca="false">ROUNDUP((F1121+Parámetros!$C$14)/(1-G1121),0)</f>
        <v>126</v>
      </c>
      <c r="L1121" s="13" t="n">
        <f aca="false">ROUNDUP((F1121+Parámetros!$C$15)/(1-G1121),0)</f>
        <v>134</v>
      </c>
      <c r="M1121" s="13" t="n">
        <f aca="false">MAX(ROUNDUP((F1121+I1121)/(1-G1121),0),Parámetros!$B$7)</f>
        <v>299</v>
      </c>
      <c r="N1121" s="12" t="n">
        <v>165</v>
      </c>
      <c r="O1121" s="12" t="n">
        <v>127.98</v>
      </c>
      <c r="P1121" s="13" t="n">
        <f aca="false">Parámetros!$B$6</f>
        <v>1</v>
      </c>
      <c r="Q1121" s="13" t="n">
        <f aca="false">IF(AND(ISNUMBER(O1121),O1121-P1121&gt;=Parámetros!$B$7),M1121,IF(J1121&lt;Parámetros!$B$13,J1121,IF(K1121&lt;Parámetros!$B$14,K1121,IF(L1121&lt;Parámetros!$B$15,L1121,M1121))))</f>
        <v>126</v>
      </c>
      <c r="R1121" s="13" t="n">
        <f aca="false">IF(AND(ISNUMBER(O1121),O1121-P1121&gt;=Q1121),O1121-P1121,Q1121)</f>
        <v>126.98</v>
      </c>
      <c r="S1121" s="3" t="n">
        <f aca="false">IF(ISNUMBER(O1121),R1121/O1121-1,"")</f>
        <v>-0.00781372089388965</v>
      </c>
      <c r="T1121" s="13" t="n">
        <f aca="false">VLOOKUP(R1121,Parámetros!$A$13:$C$16,3,TRUE())</f>
        <v>30</v>
      </c>
      <c r="U1121" s="13" t="n">
        <f aca="false">IF(R1121&gt;=Parámetros!$B$7,I1121,0)</f>
        <v>0</v>
      </c>
      <c r="V1121" s="13" t="n">
        <f aca="false">R1121*(1-G1121)-T1121-U1121</f>
        <v>79.2028</v>
      </c>
      <c r="W1121" s="13" t="n">
        <f aca="false">V1121-F1121</f>
        <v>1.5728</v>
      </c>
      <c r="X1121" s="2" t="s">
        <v>13622</v>
      </c>
      <c r="Y1121" s="2"/>
      <c r="Z1121" s="13"/>
      <c r="AA1121" s="2"/>
    </row>
    <row r="1122" customFormat="false" ht="15" hidden="false" customHeight="false" outlineLevel="0" collapsed="false">
      <c r="A1122" s="8" t="s">
        <v>13158</v>
      </c>
      <c r="B1122" s="10" t="str">
        <f aca="false">'Layout Mercado Libre'!C1122</f>
        <v>Desodorante Axe Black en Aerosol para Hombre 150 ml</v>
      </c>
      <c r="C1122" s="10" t="str">
        <f aca="false">IFERROR(LEFT('Layout Mercado Libre'!E1122,FIND(" &gt; ",'Layout Mercado Libre'!E1122)-1),"")</f>
        <v>Belleza y Cuidado Personal</v>
      </c>
      <c r="D1122" s="12" t="n">
        <v>39.51</v>
      </c>
      <c r="E1122" s="13" t="n">
        <f aca="false">Parámetros!$B$5</f>
        <v>4</v>
      </c>
      <c r="F1122" s="13" t="n">
        <f aca="false">D1122+E1122</f>
        <v>43.51</v>
      </c>
      <c r="G1122" s="3" t="n">
        <f aca="false">IF(C1122="",Parámetros!$B$9,IFERROR(VLOOKUP(C1122,Parámetros!$A$20:$B$23,2,FALSE()),Parámetros!$B$9))</f>
        <v>0.14</v>
      </c>
      <c r="H1122" s="14" t="n">
        <v>0.23</v>
      </c>
      <c r="I1122" s="12" t="n">
        <v>75</v>
      </c>
      <c r="J1122" s="13" t="n">
        <f aca="false">ROUNDUP((F1122+Parámetros!$C$13)/(1-G1122),0)</f>
        <v>80</v>
      </c>
      <c r="K1122" s="13" t="n">
        <f aca="false">ROUNDUP((F1122+Parámetros!$C$14)/(1-G1122),0)</f>
        <v>86</v>
      </c>
      <c r="L1122" s="13" t="n">
        <f aca="false">ROUNDUP((F1122+Parámetros!$C$15)/(1-G1122),0)</f>
        <v>94</v>
      </c>
      <c r="M1122" s="13" t="n">
        <f aca="false">MAX(ROUNDUP((F1122+I1122)/(1-G1122),0),Parámetros!$B$7)</f>
        <v>299</v>
      </c>
      <c r="N1122" s="12" t="n">
        <v>127.92</v>
      </c>
      <c r="O1122" s="12" t="n">
        <v>185.84</v>
      </c>
      <c r="P1122" s="13" t="n">
        <f aca="false">Parámetros!$B$6</f>
        <v>1</v>
      </c>
      <c r="Q1122" s="13" t="n">
        <f aca="false">IF(AND(ISNUMBER(O1122),O1122-P1122&gt;=Parámetros!$B$7),M1122,IF(J1122&lt;Parámetros!$B$13,J1122,IF(K1122&lt;Parámetros!$B$14,K1122,IF(L1122&lt;Parámetros!$B$15,L1122,M1122))))</f>
        <v>80</v>
      </c>
      <c r="R1122" s="13" t="n">
        <f aca="false">IF(AND(ISNUMBER(O1122),O1122-P1122&gt;=Q1122),O1122-P1122,Q1122)</f>
        <v>184.84</v>
      </c>
      <c r="S1122" s="3" t="n">
        <f aca="false">IF(ISNUMBER(O1122),R1122/O1122-1,"")</f>
        <v>-0.0053809728798967</v>
      </c>
      <c r="T1122" s="13" t="n">
        <f aca="false">VLOOKUP(R1122,Parámetros!$A$13:$C$16,3,TRUE())</f>
        <v>37</v>
      </c>
      <c r="U1122" s="13" t="n">
        <f aca="false">IF(R1122&gt;=Parámetros!$B$7,I1122,0)</f>
        <v>0</v>
      </c>
      <c r="V1122" s="13" t="n">
        <f aca="false">R1122*(1-G1122)-T1122-U1122</f>
        <v>121.9624</v>
      </c>
      <c r="W1122" s="13" t="n">
        <f aca="false">V1122-F1122</f>
        <v>78.4524</v>
      </c>
      <c r="X1122" s="2" t="s">
        <v>13625</v>
      </c>
      <c r="Y1122" s="2"/>
      <c r="Z1122" s="13"/>
      <c r="AA1122" s="2"/>
    </row>
    <row r="1123" customFormat="false" ht="15" hidden="false" customHeight="false" outlineLevel="0" collapsed="false">
      <c r="A1123" s="8" t="s">
        <v>13168</v>
      </c>
      <c r="B1123" s="10" t="str">
        <f aca="false">'Layout Mercado Libre'!C1123</f>
        <v>Scabisan Permetrina 5% Crema 60 g</v>
      </c>
      <c r="C1123" s="10" t="str">
        <f aca="false">IFERROR(LEFT('Layout Mercado Libre'!E1123,FIND(" &gt; ",'Layout Mercado Libre'!E1123)-1),"")</f>
        <v>Salud y Equipamiento Médico</v>
      </c>
      <c r="D1123" s="12" t="n">
        <v>182.49</v>
      </c>
      <c r="E1123" s="13" t="n">
        <f aca="false">Parámetros!$B$5</f>
        <v>4</v>
      </c>
      <c r="F1123" s="13" t="n">
        <f aca="false">D1123+E1123</f>
        <v>186.49</v>
      </c>
      <c r="G1123" s="3" t="n">
        <f aca="false">IF(C1123="",Parámetros!$B$9,IFERROR(VLOOKUP(C1123,Parámetros!$A$20:$B$23,2,FALSE()),Parámetros!$B$9))</f>
        <v>0.14</v>
      </c>
      <c r="H1123" s="14" t="n">
        <v>0.12</v>
      </c>
      <c r="I1123" s="12" t="n">
        <v>75</v>
      </c>
      <c r="J1123" s="13" t="n">
        <f aca="false">ROUNDUP((F1123+Parámetros!$C$13)/(1-G1123),0)</f>
        <v>246</v>
      </c>
      <c r="K1123" s="13" t="n">
        <f aca="false">ROUNDUP((F1123+Parámetros!$C$14)/(1-G1123),0)</f>
        <v>252</v>
      </c>
      <c r="L1123" s="13" t="n">
        <f aca="false">ROUNDUP((F1123+Parámetros!$C$15)/(1-G1123),0)</f>
        <v>260</v>
      </c>
      <c r="M1123" s="13" t="n">
        <f aca="false">MAX(ROUNDUP((F1123+I1123)/(1-G1123),0),Parámetros!$B$7)</f>
        <v>305</v>
      </c>
      <c r="N1123" s="12" t="n">
        <v>313.08</v>
      </c>
      <c r="O1123" s="12" t="n">
        <v>226.94</v>
      </c>
      <c r="P1123" s="13" t="n">
        <f aca="false">Parámetros!$B$6</f>
        <v>1</v>
      </c>
      <c r="Q1123" s="13" t="n">
        <f aca="false">IF(AND(ISNUMBER(O1123),O1123-P1123&gt;=Parámetros!$B$7),M1123,IF(J1123&lt;Parámetros!$B$13,J1123,IF(K1123&lt;Parámetros!$B$14,K1123,IF(L1123&lt;Parámetros!$B$15,L1123,M1123))))</f>
        <v>260</v>
      </c>
      <c r="R1123" s="13" t="n">
        <f aca="false">IF(AND(ISNUMBER(O1123),O1123-P1123&gt;=Q1123),O1123-P1123,Q1123)</f>
        <v>260</v>
      </c>
      <c r="S1123" s="3" t="n">
        <f aca="false">IF(ISNUMBER(O1123),R1123/O1123-1,"")</f>
        <v>0.145677271525513</v>
      </c>
      <c r="T1123" s="13" t="n">
        <f aca="false">VLOOKUP(R1123,Parámetros!$A$13:$C$16,3,TRUE())</f>
        <v>37</v>
      </c>
      <c r="U1123" s="13" t="n">
        <f aca="false">IF(R1123&gt;=Parámetros!$B$7,I1123,0)</f>
        <v>0</v>
      </c>
      <c r="V1123" s="13" t="n">
        <f aca="false">R1123*(1-G1123)-T1123-U1123</f>
        <v>186.6</v>
      </c>
      <c r="W1123" s="13" t="n">
        <f aca="false">V1123-F1123</f>
        <v>0.109999999999985</v>
      </c>
      <c r="X1123" s="2" t="s">
        <v>13705</v>
      </c>
      <c r="Y1123" s="2"/>
      <c r="Z1123" s="13"/>
      <c r="AA1123" s="2"/>
    </row>
    <row r="1124" customFormat="false" ht="15" hidden="false" customHeight="false" outlineLevel="0" collapsed="false">
      <c r="A1124" s="8" t="s">
        <v>13181</v>
      </c>
      <c r="B1124" s="10" t="str">
        <f aca="false">'Layout Mercado Libre'!C1124</f>
        <v>Condones Prudence Sabor y Aroma Uva 3 Piezas</v>
      </c>
      <c r="C1124" s="10" t="str">
        <f aca="false">IFERROR(LEFT('Layout Mercado Libre'!E1124,FIND(" &gt; ",'Layout Mercado Libre'!E1124)-1),"")</f>
        <v>Salud y Equipamiento Médico</v>
      </c>
      <c r="D1124" s="12" t="n">
        <v>22.1</v>
      </c>
      <c r="E1124" s="13" t="n">
        <f aca="false">Parámetros!$B$5</f>
        <v>4</v>
      </c>
      <c r="F1124" s="13" t="n">
        <f aca="false">D1124+E1124</f>
        <v>26.1</v>
      </c>
      <c r="G1124" s="3" t="n">
        <f aca="false">IF(C1124="",Parámetros!$B$9,IFERROR(VLOOKUP(C1124,Parámetros!$A$20:$B$23,2,FALSE()),Parámetros!$B$9))</f>
        <v>0.14</v>
      </c>
      <c r="H1124" s="14" t="n">
        <v>0.14</v>
      </c>
      <c r="I1124" s="12" t="n">
        <v>75</v>
      </c>
      <c r="J1124" s="13" t="n">
        <f aca="false">ROUNDUP((F1124+Parámetros!$C$13)/(1-G1124),0)</f>
        <v>60</v>
      </c>
      <c r="K1124" s="13" t="n">
        <f aca="false">ROUNDUP((F1124+Parámetros!$C$14)/(1-G1124),0)</f>
        <v>66</v>
      </c>
      <c r="L1124" s="13" t="n">
        <f aca="false">ROUNDUP((F1124+Parámetros!$C$15)/(1-G1124),0)</f>
        <v>74</v>
      </c>
      <c r="M1124" s="13" t="n">
        <f aca="false">MAX(ROUNDUP((F1124+I1124)/(1-G1124),0),Parámetros!$B$7)</f>
        <v>299</v>
      </c>
      <c r="N1124" s="12" t="n">
        <v>97.03</v>
      </c>
      <c r="O1124" s="12" t="n">
        <v>83.16</v>
      </c>
      <c r="P1124" s="13" t="n">
        <f aca="false">Parámetros!$B$6</f>
        <v>1</v>
      </c>
      <c r="Q1124" s="13" t="n">
        <f aca="false">IF(AND(ISNUMBER(O1124),O1124-P1124&gt;=Parámetros!$B$7),M1124,IF(J1124&lt;Parámetros!$B$13,J1124,IF(K1124&lt;Parámetros!$B$14,K1124,IF(L1124&lt;Parámetros!$B$15,L1124,M1124))))</f>
        <v>60</v>
      </c>
      <c r="R1124" s="13" t="n">
        <f aca="false">IF(AND(ISNUMBER(O1124),O1124-P1124&gt;=Q1124),O1124-P1124,Q1124)</f>
        <v>82.16</v>
      </c>
      <c r="S1124" s="3" t="n">
        <f aca="false">IF(ISNUMBER(O1124),R1124/O1124-1,"")</f>
        <v>-0.0120250120250121</v>
      </c>
      <c r="T1124" s="13" t="n">
        <f aca="false">VLOOKUP(R1124,Parámetros!$A$13:$C$16,3,TRUE())</f>
        <v>25</v>
      </c>
      <c r="U1124" s="13" t="n">
        <f aca="false">IF(R1124&gt;=Parámetros!$B$7,I1124,0)</f>
        <v>0</v>
      </c>
      <c r="V1124" s="13" t="n">
        <f aca="false">R1124*(1-G1124)-T1124-U1124</f>
        <v>45.6576</v>
      </c>
      <c r="W1124" s="13" t="n">
        <f aca="false">V1124-F1124</f>
        <v>19.5576</v>
      </c>
      <c r="X1124" s="2" t="s">
        <v>13784</v>
      </c>
      <c r="Y1124" s="2"/>
      <c r="Z1124" s="13"/>
      <c r="AA1124" s="2"/>
    </row>
    <row r="1125" customFormat="false" ht="15" hidden="false" customHeight="false" outlineLevel="0" collapsed="false">
      <c r="A1125" s="8" t="s">
        <v>13191</v>
      </c>
      <c r="B1125" s="10" t="str">
        <f aca="false">'Layout Mercado Libre'!C1125</f>
        <v>Paletas Broncolin Sabores Mixtos Vitrolero 100 Piezas</v>
      </c>
      <c r="C1125" s="10" t="str">
        <f aca="false">IFERROR(LEFT('Layout Mercado Libre'!E1125,FIND(" &gt; ",'Layout Mercado Libre'!E1125)-1),"")</f>
        <v>Salud y Equipamiento Médico</v>
      </c>
      <c r="D1125" s="12" t="n">
        <v>196.5</v>
      </c>
      <c r="E1125" s="13" t="n">
        <f aca="false">Parámetros!$B$5</f>
        <v>4</v>
      </c>
      <c r="F1125" s="13" t="n">
        <f aca="false">D1125+E1125</f>
        <v>200.5</v>
      </c>
      <c r="G1125" s="3" t="n">
        <f aca="false">IF(C1125="",Parámetros!$B$9,IFERROR(VLOOKUP(C1125,Parámetros!$A$20:$B$23,2,FALSE()),Parámetros!$B$9))</f>
        <v>0.14</v>
      </c>
      <c r="H1125" s="14" t="n">
        <v>0.8</v>
      </c>
      <c r="I1125" s="12" t="n">
        <v>90</v>
      </c>
      <c r="J1125" s="13" t="n">
        <f aca="false">ROUNDUP((F1125+Parámetros!$C$13)/(1-G1125),0)</f>
        <v>263</v>
      </c>
      <c r="K1125" s="13" t="n">
        <f aca="false">ROUNDUP((F1125+Parámetros!$C$14)/(1-G1125),0)</f>
        <v>269</v>
      </c>
      <c r="L1125" s="13" t="n">
        <f aca="false">ROUNDUP((F1125+Parámetros!$C$15)/(1-G1125),0)</f>
        <v>277</v>
      </c>
      <c r="M1125" s="13" t="n">
        <f aca="false">MAX(ROUNDUP((F1125+I1125)/(1-G1125),0),Parámetros!$B$7)</f>
        <v>338</v>
      </c>
      <c r="N1125" s="12"/>
      <c r="O1125" s="12"/>
      <c r="P1125" s="13" t="n">
        <f aca="false">Parámetros!$B$6</f>
        <v>1</v>
      </c>
      <c r="Q1125" s="13" t="n">
        <f aca="false">IF(AND(ISNUMBER(O1125),O1125-P1125&gt;=Parámetros!$B$7),M1125,IF(J1125&lt;Parámetros!$B$13,J1125,IF(K1125&lt;Parámetros!$B$14,K1125,IF(L1125&lt;Parámetros!$B$15,L1125,M1125))))</f>
        <v>277</v>
      </c>
      <c r="R1125" s="13" t="n">
        <f aca="false">IF(AND(ISNUMBER(O1125),O1125-P1125&gt;=Q1125),O1125-P1125,Q1125)</f>
        <v>277</v>
      </c>
      <c r="S1125" s="3" t="str">
        <f aca="false">IF(ISNUMBER(O1125),R1125/O1125-1,"")</f>
        <v/>
      </c>
      <c r="T1125" s="13" t="n">
        <f aca="false">VLOOKUP(R1125,Parámetros!$A$13:$C$16,3,TRUE())</f>
        <v>37</v>
      </c>
      <c r="U1125" s="13" t="n">
        <f aca="false">IF(R1125&gt;=Parámetros!$B$7,I1125,0)</f>
        <v>0</v>
      </c>
      <c r="V1125" s="13" t="n">
        <f aca="false">R1125*(1-G1125)-T1125-U1125</f>
        <v>201.22</v>
      </c>
      <c r="W1125" s="13" t="n">
        <f aca="false">V1125-F1125</f>
        <v>0.719999999999999</v>
      </c>
      <c r="X1125" s="2" t="s">
        <v>13724</v>
      </c>
      <c r="Y1125" s="2"/>
      <c r="Z1125" s="13"/>
      <c r="AA1125" s="2"/>
    </row>
    <row r="1126" customFormat="false" ht="15" hidden="false" customHeight="false" outlineLevel="0" collapsed="false">
      <c r="A1126" s="8" t="s">
        <v>13205</v>
      </c>
      <c r="B1126" s="10" t="str">
        <f aca="false">'Layout Mercado Libre'!C1126</f>
        <v>Desodorante Stefano Play en Aerosol para Hombre 113 g</v>
      </c>
      <c r="C1126" s="10" t="str">
        <f aca="false">IFERROR(LEFT('Layout Mercado Libre'!E1126,FIND(" &gt; ",'Layout Mercado Libre'!E1126)-1),"")</f>
        <v>Belleza y Cuidado Personal</v>
      </c>
      <c r="D1126" s="12" t="n">
        <v>52.74</v>
      </c>
      <c r="E1126" s="13" t="n">
        <f aca="false">Parámetros!$B$5</f>
        <v>4</v>
      </c>
      <c r="F1126" s="13" t="n">
        <f aca="false">D1126+E1126</f>
        <v>56.74</v>
      </c>
      <c r="G1126" s="3" t="n">
        <f aca="false">IF(C1126="",Parámetros!$B$9,IFERROR(VLOOKUP(C1126,Parámetros!$A$20:$B$23,2,FALSE()),Parámetros!$B$9))</f>
        <v>0.14</v>
      </c>
      <c r="H1126" s="14" t="n">
        <v>0.18</v>
      </c>
      <c r="I1126" s="12" t="n">
        <v>75</v>
      </c>
      <c r="J1126" s="13" t="n">
        <f aca="false">ROUNDUP((F1126+Parámetros!$C$13)/(1-G1126),0)</f>
        <v>96</v>
      </c>
      <c r="K1126" s="13" t="n">
        <f aca="false">ROUNDUP((F1126+Parámetros!$C$14)/(1-G1126),0)</f>
        <v>101</v>
      </c>
      <c r="L1126" s="13" t="n">
        <f aca="false">ROUNDUP((F1126+Parámetros!$C$15)/(1-G1126),0)</f>
        <v>109</v>
      </c>
      <c r="M1126" s="13" t="n">
        <f aca="false">MAX(ROUNDUP((F1126+I1126)/(1-G1126),0),Parámetros!$B$7)</f>
        <v>299</v>
      </c>
      <c r="N1126" s="12" t="n">
        <v>200.45</v>
      </c>
      <c r="O1126" s="12" t="n">
        <v>200.45</v>
      </c>
      <c r="P1126" s="13" t="n">
        <f aca="false">Parámetros!$B$6</f>
        <v>1</v>
      </c>
      <c r="Q1126" s="13" t="n">
        <f aca="false">IF(AND(ISNUMBER(O1126),O1126-P1126&gt;=Parámetros!$B$7),M1126,IF(J1126&lt;Parámetros!$B$13,J1126,IF(K1126&lt;Parámetros!$B$14,K1126,IF(L1126&lt;Parámetros!$B$15,L1126,M1126))))</f>
        <v>96</v>
      </c>
      <c r="R1126" s="13" t="n">
        <f aca="false">IF(AND(ISNUMBER(O1126),O1126-P1126&gt;=Q1126),O1126-P1126,Q1126)</f>
        <v>199.45</v>
      </c>
      <c r="S1126" s="3" t="n">
        <f aca="false">IF(ISNUMBER(O1126),R1126/O1126-1,"")</f>
        <v>-0.00498877525567476</v>
      </c>
      <c r="T1126" s="13" t="n">
        <f aca="false">VLOOKUP(R1126,Parámetros!$A$13:$C$16,3,TRUE())</f>
        <v>37</v>
      </c>
      <c r="U1126" s="13" t="n">
        <f aca="false">IF(R1126&gt;=Parámetros!$B$7,I1126,0)</f>
        <v>0</v>
      </c>
      <c r="V1126" s="13" t="n">
        <f aca="false">R1126*(1-G1126)-T1126-U1126</f>
        <v>134.527</v>
      </c>
      <c r="W1126" s="13" t="n">
        <f aca="false">V1126-F1126</f>
        <v>77.787</v>
      </c>
      <c r="X1126" s="2" t="s">
        <v>13783</v>
      </c>
      <c r="Y1126" s="2"/>
      <c r="Z1126" s="13"/>
      <c r="AA1126" s="2"/>
    </row>
    <row r="1127" customFormat="false" ht="15" hidden="false" customHeight="false" outlineLevel="0" collapsed="false">
      <c r="A1127" s="8" t="s">
        <v>13215</v>
      </c>
      <c r="B1127" s="10" t="str">
        <f aca="false">'Layout Mercado Libre'!C1127</f>
        <v>Parche Negro Promedic Metilo y Belladona 12.5 x 18.5 cm</v>
      </c>
      <c r="C1127" s="10" t="str">
        <f aca="false">IFERROR(LEFT('Layout Mercado Libre'!E1127,FIND(" &gt; ",'Layout Mercado Libre'!E1127)-1),"")</f>
        <v>Salud y Equipamiento Médico</v>
      </c>
      <c r="D1127" s="12" t="n">
        <v>37.72</v>
      </c>
      <c r="E1127" s="13" t="n">
        <f aca="false">Parámetros!$B$5</f>
        <v>4</v>
      </c>
      <c r="F1127" s="13" t="n">
        <f aca="false">D1127+E1127</f>
        <v>41.72</v>
      </c>
      <c r="G1127" s="3" t="n">
        <f aca="false">IF(C1127="",Parámetros!$B$9,IFERROR(VLOOKUP(C1127,Parámetros!$A$20:$B$23,2,FALSE()),Parámetros!$B$9))</f>
        <v>0.14</v>
      </c>
      <c r="H1127" s="14" t="n">
        <v>0.16</v>
      </c>
      <c r="I1127" s="12" t="n">
        <v>75</v>
      </c>
      <c r="J1127" s="13" t="n">
        <f aca="false">ROUNDUP((F1127+Parámetros!$C$13)/(1-G1127),0)</f>
        <v>78</v>
      </c>
      <c r="K1127" s="13" t="n">
        <f aca="false">ROUNDUP((F1127+Parámetros!$C$14)/(1-G1127),0)</f>
        <v>84</v>
      </c>
      <c r="L1127" s="13" t="n">
        <f aca="false">ROUNDUP((F1127+Parámetros!$C$15)/(1-G1127),0)</f>
        <v>92</v>
      </c>
      <c r="M1127" s="13" t="n">
        <f aca="false">MAX(ROUNDUP((F1127+I1127)/(1-G1127),0),Parámetros!$B$7)</f>
        <v>299</v>
      </c>
      <c r="N1127" s="12" t="n">
        <v>124</v>
      </c>
      <c r="O1127" s="12" t="n">
        <v>110</v>
      </c>
      <c r="P1127" s="13" t="n">
        <f aca="false">Parámetros!$B$6</f>
        <v>1</v>
      </c>
      <c r="Q1127" s="13" t="n">
        <f aca="false">IF(AND(ISNUMBER(O1127),O1127-P1127&gt;=Parámetros!$B$7),M1127,IF(J1127&lt;Parámetros!$B$13,J1127,IF(K1127&lt;Parámetros!$B$14,K1127,IF(L1127&lt;Parámetros!$B$15,L1127,M1127))))</f>
        <v>78</v>
      </c>
      <c r="R1127" s="13" t="n">
        <f aca="false">IF(AND(ISNUMBER(O1127),O1127-P1127&gt;=Q1127),O1127-P1127,Q1127)</f>
        <v>109</v>
      </c>
      <c r="S1127" s="3" t="n">
        <f aca="false">IF(ISNUMBER(O1127),R1127/O1127-1,"")</f>
        <v>-0.00909090909090904</v>
      </c>
      <c r="T1127" s="13" t="n">
        <f aca="false">VLOOKUP(R1127,Parámetros!$A$13:$C$16,3,TRUE())</f>
        <v>30</v>
      </c>
      <c r="U1127" s="13" t="n">
        <f aca="false">IF(R1127&gt;=Parámetros!$B$7,I1127,0)</f>
        <v>0</v>
      </c>
      <c r="V1127" s="13" t="n">
        <f aca="false">R1127*(1-G1127)-T1127-U1127</f>
        <v>63.74</v>
      </c>
      <c r="W1127" s="13" t="n">
        <f aca="false">V1127-F1127</f>
        <v>22.02</v>
      </c>
      <c r="X1127" s="2" t="s">
        <v>13551</v>
      </c>
      <c r="Y1127" s="2"/>
      <c r="Z1127" s="13"/>
      <c r="AA1127" s="2"/>
    </row>
    <row r="1128" customFormat="false" ht="15" hidden="false" customHeight="false" outlineLevel="0" collapsed="false">
      <c r="A1128" s="8" t="s">
        <v>13230</v>
      </c>
      <c r="B1128" s="10" t="str">
        <f aca="false">'Layout Mercado Libre'!C1128</f>
        <v>Shampoo Pantene Pro-V Bambú Nutre &amp; Crece 750 ml</v>
      </c>
      <c r="C1128" s="10" t="str">
        <f aca="false">IFERROR(LEFT('Layout Mercado Libre'!E1128,FIND(" &gt; ",'Layout Mercado Libre'!E1128)-1),"")</f>
        <v>Belleza y Cuidado Personal</v>
      </c>
      <c r="D1128" s="12" t="n">
        <v>79.96</v>
      </c>
      <c r="E1128" s="13" t="n">
        <f aca="false">Parámetros!$B$5</f>
        <v>4</v>
      </c>
      <c r="F1128" s="13" t="n">
        <f aca="false">D1128+E1128</f>
        <v>83.96</v>
      </c>
      <c r="G1128" s="3" t="n">
        <f aca="false">IF(C1128="",Parámetros!$B$9,IFERROR(VLOOKUP(C1128,Parámetros!$A$20:$B$23,2,FALSE()),Parámetros!$B$9))</f>
        <v>0.14</v>
      </c>
      <c r="H1128" s="14" t="n">
        <v>0.96</v>
      </c>
      <c r="I1128" s="12" t="n">
        <v>90</v>
      </c>
      <c r="J1128" s="13" t="n">
        <f aca="false">ROUNDUP((F1128+Parámetros!$C$13)/(1-G1128),0)</f>
        <v>127</v>
      </c>
      <c r="K1128" s="13" t="n">
        <f aca="false">ROUNDUP((F1128+Parámetros!$C$14)/(1-G1128),0)</f>
        <v>133</v>
      </c>
      <c r="L1128" s="13" t="n">
        <f aca="false">ROUNDUP((F1128+Parámetros!$C$15)/(1-G1128),0)</f>
        <v>141</v>
      </c>
      <c r="M1128" s="13" t="n">
        <f aca="false">MAX(ROUNDUP((F1128+I1128)/(1-G1128),0),Parámetros!$B$7)</f>
        <v>299</v>
      </c>
      <c r="N1128" s="12" t="n">
        <v>339</v>
      </c>
      <c r="O1128" s="12" t="n">
        <v>339</v>
      </c>
      <c r="P1128" s="13" t="n">
        <f aca="false">Parámetros!$B$6</f>
        <v>1</v>
      </c>
      <c r="Q1128" s="13" t="n">
        <f aca="false">IF(AND(ISNUMBER(O1128),O1128-P1128&gt;=Parámetros!$B$7),M1128,IF(J1128&lt;Parámetros!$B$13,J1128,IF(K1128&lt;Parámetros!$B$14,K1128,IF(L1128&lt;Parámetros!$B$15,L1128,M1128))))</f>
        <v>299</v>
      </c>
      <c r="R1128" s="13" t="n">
        <f aca="false">IF(AND(ISNUMBER(O1128),O1128-P1128&gt;=Q1128),O1128-P1128,Q1128)</f>
        <v>338</v>
      </c>
      <c r="S1128" s="3" t="n">
        <f aca="false">IF(ISNUMBER(O1128),R1128/O1128-1,"")</f>
        <v>-0.00294985250737467</v>
      </c>
      <c r="T1128" s="13" t="n">
        <f aca="false">VLOOKUP(R1128,Parámetros!$A$13:$C$16,3,TRUE())</f>
        <v>0</v>
      </c>
      <c r="U1128" s="13" t="n">
        <f aca="false">IF(R1128&gt;=Parámetros!$B$7,I1128,0)</f>
        <v>90</v>
      </c>
      <c r="V1128" s="13" t="n">
        <f aca="false">R1128*(1-G1128)-T1128-U1128</f>
        <v>200.68</v>
      </c>
      <c r="W1128" s="13" t="n">
        <f aca="false">V1128-F1128</f>
        <v>116.72</v>
      </c>
      <c r="X1128" s="2" t="s">
        <v>13810</v>
      </c>
      <c r="Y1128" s="2"/>
      <c r="Z1128" s="13"/>
      <c r="AA1128" s="2"/>
    </row>
    <row r="1129" customFormat="false" ht="15" hidden="false" customHeight="false" outlineLevel="0" collapsed="false">
      <c r="A1129" s="8" t="s">
        <v>13242</v>
      </c>
      <c r="B1129" s="10" t="str">
        <f aca="false">'Layout Mercado Libre'!C1129</f>
        <v>Motilium Domperidona 10 mg 30 Tabletas</v>
      </c>
      <c r="C1129" s="10" t="str">
        <f aca="false">IFERROR(LEFT('Layout Mercado Libre'!E1129,FIND(" &gt; ",'Layout Mercado Libre'!E1129)-1),"")</f>
        <v>Salud y Equipamiento Médico</v>
      </c>
      <c r="D1129" s="12" t="n">
        <v>455.56</v>
      </c>
      <c r="E1129" s="13" t="n">
        <f aca="false">Parámetros!$B$5</f>
        <v>4</v>
      </c>
      <c r="F1129" s="13" t="n">
        <f aca="false">D1129+E1129</f>
        <v>459.56</v>
      </c>
      <c r="G1129" s="3" t="n">
        <f aca="false">IF(C1129="",Parámetros!$B$9,IFERROR(VLOOKUP(C1129,Parámetros!$A$20:$B$23,2,FALSE()),Parámetros!$B$9))</f>
        <v>0.14</v>
      </c>
      <c r="H1129" s="14" t="n">
        <v>0.19</v>
      </c>
      <c r="I1129" s="12" t="n">
        <v>75</v>
      </c>
      <c r="J1129" s="13" t="n">
        <f aca="false">ROUNDUP((F1129+Parámetros!$C$13)/(1-G1129),0)</f>
        <v>564</v>
      </c>
      <c r="K1129" s="13" t="n">
        <f aca="false">ROUNDUP((F1129+Parámetros!$C$14)/(1-G1129),0)</f>
        <v>570</v>
      </c>
      <c r="L1129" s="13" t="n">
        <f aca="false">ROUNDUP((F1129+Parámetros!$C$15)/(1-G1129),0)</f>
        <v>578</v>
      </c>
      <c r="M1129" s="13" t="n">
        <f aca="false">MAX(ROUNDUP((F1129+I1129)/(1-G1129),0),Parámetros!$B$7)</f>
        <v>622</v>
      </c>
      <c r="N1129" s="12"/>
      <c r="O1129" s="12"/>
      <c r="P1129" s="13" t="n">
        <f aca="false">Parámetros!$B$6</f>
        <v>1</v>
      </c>
      <c r="Q1129" s="13" t="n">
        <f aca="false">IF(AND(ISNUMBER(O1129),O1129-P1129&gt;=Parámetros!$B$7),M1129,IF(J1129&lt;Parámetros!$B$13,J1129,IF(K1129&lt;Parámetros!$B$14,K1129,IF(L1129&lt;Parámetros!$B$15,L1129,M1129))))</f>
        <v>622</v>
      </c>
      <c r="R1129" s="13" t="n">
        <f aca="false">IF(AND(ISNUMBER(O1129),O1129-P1129&gt;=Q1129),O1129-P1129,Q1129)</f>
        <v>622</v>
      </c>
      <c r="S1129" s="3" t="str">
        <f aca="false">IF(ISNUMBER(O1129),R1129/O1129-1,"")</f>
        <v/>
      </c>
      <c r="T1129" s="13" t="n">
        <f aca="false">VLOOKUP(R1129,Parámetros!$A$13:$C$16,3,TRUE())</f>
        <v>0</v>
      </c>
      <c r="U1129" s="13" t="n">
        <f aca="false">IF(R1129&gt;=Parámetros!$B$7,I1129,0)</f>
        <v>75</v>
      </c>
      <c r="V1129" s="13" t="n">
        <f aca="false">R1129*(1-G1129)-T1129-U1129</f>
        <v>459.92</v>
      </c>
      <c r="W1129" s="13" t="n">
        <f aca="false">V1129-F1129</f>
        <v>0.359999999999957</v>
      </c>
      <c r="X1129" s="2" t="s">
        <v>13501</v>
      </c>
      <c r="Y1129" s="2"/>
      <c r="Z1129" s="13"/>
      <c r="AA1129" s="2"/>
    </row>
    <row r="1130" customFormat="false" ht="15" hidden="false" customHeight="false" outlineLevel="0" collapsed="false">
      <c r="A1130" s="8" t="s">
        <v>13250</v>
      </c>
      <c r="B1130" s="10" t="str">
        <f aca="false">'Layout Mercado Libre'!C1130</f>
        <v>Tylex 750 Paracetamol 750 mg 40 Tabletas</v>
      </c>
      <c r="C1130" s="10" t="str">
        <f aca="false">IFERROR(LEFT('Layout Mercado Libre'!E1130,FIND(" &gt; ",'Layout Mercado Libre'!E1130)-1),"")</f>
        <v>Salud y Equipamiento Médico</v>
      </c>
      <c r="D1130" s="12" t="n">
        <v>413.87</v>
      </c>
      <c r="E1130" s="13" t="n">
        <f aca="false">Parámetros!$B$5</f>
        <v>4</v>
      </c>
      <c r="F1130" s="13" t="n">
        <f aca="false">D1130+E1130</f>
        <v>417.87</v>
      </c>
      <c r="G1130" s="3" t="n">
        <f aca="false">IF(C1130="",Parámetros!$B$9,IFERROR(VLOOKUP(C1130,Parámetros!$A$20:$B$23,2,FALSE()),Parámetros!$B$9))</f>
        <v>0.14</v>
      </c>
      <c r="H1130" s="14" t="n">
        <v>0.21</v>
      </c>
      <c r="I1130" s="12" t="n">
        <v>75</v>
      </c>
      <c r="J1130" s="13" t="n">
        <f aca="false">ROUNDUP((F1130+Parámetros!$C$13)/(1-G1130),0)</f>
        <v>515</v>
      </c>
      <c r="K1130" s="13" t="n">
        <f aca="false">ROUNDUP((F1130+Parámetros!$C$14)/(1-G1130),0)</f>
        <v>521</v>
      </c>
      <c r="L1130" s="13" t="n">
        <f aca="false">ROUNDUP((F1130+Parámetros!$C$15)/(1-G1130),0)</f>
        <v>529</v>
      </c>
      <c r="M1130" s="13" t="n">
        <f aca="false">MAX(ROUNDUP((F1130+I1130)/(1-G1130),0),Parámetros!$B$7)</f>
        <v>574</v>
      </c>
      <c r="N1130" s="12"/>
      <c r="O1130" s="12"/>
      <c r="P1130" s="13" t="n">
        <f aca="false">Parámetros!$B$6</f>
        <v>1</v>
      </c>
      <c r="Q1130" s="13" t="n">
        <f aca="false">IF(AND(ISNUMBER(O1130),O1130-P1130&gt;=Parámetros!$B$7),M1130,IF(J1130&lt;Parámetros!$B$13,J1130,IF(K1130&lt;Parámetros!$B$14,K1130,IF(L1130&lt;Parámetros!$B$15,L1130,M1130))))</f>
        <v>574</v>
      </c>
      <c r="R1130" s="13" t="n">
        <f aca="false">IF(AND(ISNUMBER(O1130),O1130-P1130&gt;=Q1130),O1130-P1130,Q1130)</f>
        <v>574</v>
      </c>
      <c r="S1130" s="3" t="str">
        <f aca="false">IF(ISNUMBER(O1130),R1130/O1130-1,"")</f>
        <v/>
      </c>
      <c r="T1130" s="13" t="n">
        <f aca="false">VLOOKUP(R1130,Parámetros!$A$13:$C$16,3,TRUE())</f>
        <v>0</v>
      </c>
      <c r="U1130" s="13" t="n">
        <f aca="false">IF(R1130&gt;=Parámetros!$B$7,I1130,0)</f>
        <v>75</v>
      </c>
      <c r="V1130" s="13" t="n">
        <f aca="false">R1130*(1-G1130)-T1130-U1130</f>
        <v>418.64</v>
      </c>
      <c r="W1130" s="13" t="n">
        <f aca="false">V1130-F1130</f>
        <v>0.769999999999982</v>
      </c>
      <c r="X1130" s="2" t="s">
        <v>13591</v>
      </c>
      <c r="Y1130" s="2"/>
      <c r="Z1130" s="13"/>
      <c r="AA1130" s="2"/>
    </row>
    <row r="1131" customFormat="false" ht="15" hidden="false" customHeight="false" outlineLevel="0" collapsed="false">
      <c r="A1131" s="8" t="s">
        <v>13258</v>
      </c>
      <c r="B1131" s="10" t="str">
        <f aca="false">'Layout Mercado Libre'!C1131</f>
        <v>Sérum Corporal Dove Niacinamida Tono Uniforme 400 ml</v>
      </c>
      <c r="C1131" s="10" t="str">
        <f aca="false">IFERROR(LEFT('Layout Mercado Libre'!E1131,FIND(" &gt; ",'Layout Mercado Libre'!E1131)-1),"")</f>
        <v>Belleza y Cuidado Personal</v>
      </c>
      <c r="D1131" s="12" t="n">
        <v>86.22</v>
      </c>
      <c r="E1131" s="13" t="n">
        <f aca="false">Parámetros!$B$5</f>
        <v>4</v>
      </c>
      <c r="F1131" s="13" t="n">
        <f aca="false">D1131+E1131</f>
        <v>90.22</v>
      </c>
      <c r="G1131" s="3" t="n">
        <f aca="false">IF(C1131="",Parámetros!$B$9,IFERROR(VLOOKUP(C1131,Parámetros!$A$20:$B$23,2,FALSE()),Parámetros!$B$9))</f>
        <v>0.14</v>
      </c>
      <c r="H1131" s="14" t="n">
        <v>0.53</v>
      </c>
      <c r="I1131" s="12" t="n">
        <v>90</v>
      </c>
      <c r="J1131" s="13" t="n">
        <f aca="false">ROUNDUP((F1131+Parámetros!$C$13)/(1-G1131),0)</f>
        <v>134</v>
      </c>
      <c r="K1131" s="13" t="n">
        <f aca="false">ROUNDUP((F1131+Parámetros!$C$14)/(1-G1131),0)</f>
        <v>140</v>
      </c>
      <c r="L1131" s="13" t="n">
        <f aca="false">ROUNDUP((F1131+Parámetros!$C$15)/(1-G1131),0)</f>
        <v>148</v>
      </c>
      <c r="M1131" s="13" t="n">
        <f aca="false">MAX(ROUNDUP((F1131+I1131)/(1-G1131),0),Parámetros!$B$7)</f>
        <v>299</v>
      </c>
      <c r="N1131" s="12" t="n">
        <v>285.7</v>
      </c>
      <c r="O1131" s="12" t="n">
        <v>83.2</v>
      </c>
      <c r="P1131" s="13" t="n">
        <f aca="false">Parámetros!$B$6</f>
        <v>1</v>
      </c>
      <c r="Q1131" s="13" t="n">
        <f aca="false">IF(AND(ISNUMBER(O1131),O1131-P1131&gt;=Parámetros!$B$7),M1131,IF(J1131&lt;Parámetros!$B$13,J1131,IF(K1131&lt;Parámetros!$B$14,K1131,IF(L1131&lt;Parámetros!$B$15,L1131,M1131))))</f>
        <v>140</v>
      </c>
      <c r="R1131" s="13" t="n">
        <f aca="false">IF(AND(ISNUMBER(O1131),O1131-P1131&gt;=Q1131),O1131-P1131,Q1131)</f>
        <v>140</v>
      </c>
      <c r="S1131" s="3" t="n">
        <f aca="false">IF(ISNUMBER(O1131),R1131/O1131-1,"")</f>
        <v>0.682692307692308</v>
      </c>
      <c r="T1131" s="13" t="n">
        <f aca="false">VLOOKUP(R1131,Parámetros!$A$13:$C$16,3,TRUE())</f>
        <v>30</v>
      </c>
      <c r="U1131" s="13" t="n">
        <f aca="false">IF(R1131&gt;=Parámetros!$B$7,I1131,0)</f>
        <v>0</v>
      </c>
      <c r="V1131" s="13" t="n">
        <f aca="false">R1131*(1-G1131)-T1131-U1131</f>
        <v>90.4</v>
      </c>
      <c r="W1131" s="13" t="n">
        <f aca="false">V1131-F1131</f>
        <v>0.179999999999993</v>
      </c>
      <c r="X1131" s="2" t="s">
        <v>13676</v>
      </c>
      <c r="Y1131" s="2"/>
      <c r="Z1131" s="13"/>
      <c r="AA1131" s="2"/>
    </row>
    <row r="1132" customFormat="false" ht="15" hidden="false" customHeight="false" outlineLevel="0" collapsed="false">
      <c r="A1132" s="8" t="s">
        <v>13270</v>
      </c>
      <c r="B1132" s="10" t="str">
        <f aca="false">'Layout Mercado Libre'!C1132</f>
        <v>Desodorante Axe Collision en Aerosol para Hombre 150 ml</v>
      </c>
      <c r="C1132" s="10" t="str">
        <f aca="false">IFERROR(LEFT('Layout Mercado Libre'!E1132,FIND(" &gt; ",'Layout Mercado Libre'!E1132)-1),"")</f>
        <v>Belleza y Cuidado Personal</v>
      </c>
      <c r="D1132" s="12" t="n">
        <v>39.51</v>
      </c>
      <c r="E1132" s="13" t="n">
        <f aca="false">Parámetros!$B$5</f>
        <v>4</v>
      </c>
      <c r="F1132" s="13" t="n">
        <f aca="false">D1132+E1132</f>
        <v>43.51</v>
      </c>
      <c r="G1132" s="3" t="n">
        <f aca="false">IF(C1132="",Parámetros!$B$9,IFERROR(VLOOKUP(C1132,Parámetros!$A$20:$B$23,2,FALSE()),Parámetros!$B$9))</f>
        <v>0.14</v>
      </c>
      <c r="H1132" s="14" t="n">
        <v>0.23</v>
      </c>
      <c r="I1132" s="12" t="n">
        <v>75</v>
      </c>
      <c r="J1132" s="13" t="n">
        <f aca="false">ROUNDUP((F1132+Parámetros!$C$13)/(1-G1132),0)</f>
        <v>80</v>
      </c>
      <c r="K1132" s="13" t="n">
        <f aca="false">ROUNDUP((F1132+Parámetros!$C$14)/(1-G1132),0)</f>
        <v>86</v>
      </c>
      <c r="L1132" s="13" t="n">
        <f aca="false">ROUNDUP((F1132+Parámetros!$C$15)/(1-G1132),0)</f>
        <v>94</v>
      </c>
      <c r="M1132" s="13" t="n">
        <f aca="false">MAX(ROUNDUP((F1132+I1132)/(1-G1132),0),Parámetros!$B$7)</f>
        <v>299</v>
      </c>
      <c r="N1132" s="12"/>
      <c r="O1132" s="12"/>
      <c r="P1132" s="13" t="n">
        <f aca="false">Parámetros!$B$6</f>
        <v>1</v>
      </c>
      <c r="Q1132" s="13" t="n">
        <f aca="false">IF(AND(ISNUMBER(O1132),O1132-P1132&gt;=Parámetros!$B$7),M1132,IF(J1132&lt;Parámetros!$B$13,J1132,IF(K1132&lt;Parámetros!$B$14,K1132,IF(L1132&lt;Parámetros!$B$15,L1132,M1132))))</f>
        <v>80</v>
      </c>
      <c r="R1132" s="13" t="n">
        <f aca="false">IF(AND(ISNUMBER(O1132),O1132-P1132&gt;=Q1132),O1132-P1132,Q1132)</f>
        <v>80</v>
      </c>
      <c r="S1132" s="3" t="str">
        <f aca="false">IF(ISNUMBER(O1132),R1132/O1132-1,"")</f>
        <v/>
      </c>
      <c r="T1132" s="13" t="n">
        <f aca="false">VLOOKUP(R1132,Parámetros!$A$13:$C$16,3,TRUE())</f>
        <v>25</v>
      </c>
      <c r="U1132" s="13" t="n">
        <f aca="false">IF(R1132&gt;=Parámetros!$B$7,I1132,0)</f>
        <v>0</v>
      </c>
      <c r="V1132" s="13" t="n">
        <f aca="false">R1132*(1-G1132)-T1132-U1132</f>
        <v>43.8</v>
      </c>
      <c r="W1132" s="13" t="n">
        <f aca="false">V1132-F1132</f>
        <v>0.289999999999999</v>
      </c>
      <c r="X1132" s="2" t="s">
        <v>13625</v>
      </c>
      <c r="Y1132" s="2"/>
      <c r="Z1132" s="13"/>
      <c r="AA1132" s="2"/>
    </row>
    <row r="1133" customFormat="false" ht="15" hidden="false" customHeight="false" outlineLevel="0" collapsed="false">
      <c r="A1133" s="8" t="s">
        <v>13280</v>
      </c>
      <c r="B1133" s="10" t="str">
        <f aca="false">'Layout Mercado Libre'!C1133</f>
        <v>Ficonax Metformina 850 mg 30 Tabletas</v>
      </c>
      <c r="C1133" s="10" t="str">
        <f aca="false">IFERROR(LEFT('Layout Mercado Libre'!E1133,FIND(" &gt; ",'Layout Mercado Libre'!E1133)-1),"")</f>
        <v>Salud y Equipamiento Médico</v>
      </c>
      <c r="D1133" s="12" t="n">
        <v>128.14</v>
      </c>
      <c r="E1133" s="13" t="n">
        <f aca="false">Parámetros!$B$5</f>
        <v>4</v>
      </c>
      <c r="F1133" s="13" t="n">
        <f aca="false">D1133+E1133</f>
        <v>132.14</v>
      </c>
      <c r="G1133" s="3" t="n">
        <f aca="false">IF(C1133="",Parámetros!$B$9,IFERROR(VLOOKUP(C1133,Parámetros!$A$20:$B$23,2,FALSE()),Parámetros!$B$9))</f>
        <v>0.14</v>
      </c>
      <c r="H1133" s="14" t="n">
        <v>0.19</v>
      </c>
      <c r="I1133" s="12" t="n">
        <v>75</v>
      </c>
      <c r="J1133" s="13" t="n">
        <f aca="false">ROUNDUP((F1133+Parámetros!$C$13)/(1-G1133),0)</f>
        <v>183</v>
      </c>
      <c r="K1133" s="13" t="n">
        <f aca="false">ROUNDUP((F1133+Parámetros!$C$14)/(1-G1133),0)</f>
        <v>189</v>
      </c>
      <c r="L1133" s="13" t="n">
        <f aca="false">ROUNDUP((F1133+Parámetros!$C$15)/(1-G1133),0)</f>
        <v>197</v>
      </c>
      <c r="M1133" s="13" t="n">
        <f aca="false">MAX(ROUNDUP((F1133+I1133)/(1-G1133),0),Parámetros!$B$7)</f>
        <v>299</v>
      </c>
      <c r="N1133" s="12" t="n">
        <v>297.99</v>
      </c>
      <c r="O1133" s="12" t="n">
        <v>221</v>
      </c>
      <c r="P1133" s="13" t="n">
        <f aca="false">Parámetros!$B$6</f>
        <v>1</v>
      </c>
      <c r="Q1133" s="13" t="n">
        <f aca="false">IF(AND(ISNUMBER(O1133),O1133-P1133&gt;=Parámetros!$B$7),M1133,IF(J1133&lt;Parámetros!$B$13,J1133,IF(K1133&lt;Parámetros!$B$14,K1133,IF(L1133&lt;Parámetros!$B$15,L1133,M1133))))</f>
        <v>197</v>
      </c>
      <c r="R1133" s="13" t="n">
        <f aca="false">IF(AND(ISNUMBER(O1133),O1133-P1133&gt;=Q1133),O1133-P1133,Q1133)</f>
        <v>220</v>
      </c>
      <c r="S1133" s="3" t="n">
        <f aca="false">IF(ISNUMBER(O1133),R1133/O1133-1,"")</f>
        <v>-0.00452488687782804</v>
      </c>
      <c r="T1133" s="13" t="n">
        <f aca="false">VLOOKUP(R1133,Parámetros!$A$13:$C$16,3,TRUE())</f>
        <v>37</v>
      </c>
      <c r="U1133" s="13" t="n">
        <f aca="false">IF(R1133&gt;=Parámetros!$B$7,I1133,0)</f>
        <v>0</v>
      </c>
      <c r="V1133" s="13" t="n">
        <f aca="false">R1133*(1-G1133)-T1133-U1133</f>
        <v>152.2</v>
      </c>
      <c r="W1133" s="13" t="n">
        <f aca="false">V1133-F1133</f>
        <v>20.06</v>
      </c>
      <c r="X1133" s="2" t="s">
        <v>13501</v>
      </c>
      <c r="Y1133" s="2"/>
      <c r="Z1133" s="13"/>
      <c r="AA1133" s="2"/>
    </row>
    <row r="1134" customFormat="false" ht="15" hidden="false" customHeight="false" outlineLevel="0" collapsed="false">
      <c r="A1134" s="8" t="s">
        <v>13288</v>
      </c>
      <c r="B1134" s="10" t="str">
        <f aca="false">'Layout Mercado Libre'!C1134</f>
        <v>Alli-Triple Diclofenaco y Vitaminas B 6 Tabletas</v>
      </c>
      <c r="C1134" s="10" t="str">
        <f aca="false">IFERROR(LEFT('Layout Mercado Libre'!E1134,FIND(" &gt; ",'Layout Mercado Libre'!E1134)-1),"")</f>
        <v>Salud y Equipamiento Médico</v>
      </c>
      <c r="D1134" s="12" t="n">
        <v>83.92</v>
      </c>
      <c r="E1134" s="13" t="n">
        <f aca="false">Parámetros!$B$5</f>
        <v>4</v>
      </c>
      <c r="F1134" s="13" t="n">
        <f aca="false">D1134+E1134</f>
        <v>87.92</v>
      </c>
      <c r="G1134" s="3" t="n">
        <f aca="false">IF(C1134="",Parámetros!$B$9,IFERROR(VLOOKUP(C1134,Parámetros!$A$20:$B$23,2,FALSE()),Parámetros!$B$9))</f>
        <v>0.14</v>
      </c>
      <c r="H1134" s="14" t="n">
        <v>0.13</v>
      </c>
      <c r="I1134" s="12" t="n">
        <v>75</v>
      </c>
      <c r="J1134" s="13" t="n">
        <f aca="false">ROUNDUP((F1134+Parámetros!$C$13)/(1-G1134),0)</f>
        <v>132</v>
      </c>
      <c r="K1134" s="13" t="n">
        <f aca="false">ROUNDUP((F1134+Parámetros!$C$14)/(1-G1134),0)</f>
        <v>138</v>
      </c>
      <c r="L1134" s="13" t="n">
        <f aca="false">ROUNDUP((F1134+Parámetros!$C$15)/(1-G1134),0)</f>
        <v>146</v>
      </c>
      <c r="M1134" s="13" t="n">
        <f aca="false">MAX(ROUNDUP((F1134+I1134)/(1-G1134),0),Parámetros!$B$7)</f>
        <v>299</v>
      </c>
      <c r="N1134" s="12" t="n">
        <v>155.9</v>
      </c>
      <c r="O1134" s="12" t="n">
        <v>234.52</v>
      </c>
      <c r="P1134" s="13" t="n">
        <f aca="false">Parámetros!$B$6</f>
        <v>1</v>
      </c>
      <c r="Q1134" s="13" t="n">
        <f aca="false">IF(AND(ISNUMBER(O1134),O1134-P1134&gt;=Parámetros!$B$7),M1134,IF(J1134&lt;Parámetros!$B$13,J1134,IF(K1134&lt;Parámetros!$B$14,K1134,IF(L1134&lt;Parámetros!$B$15,L1134,M1134))))</f>
        <v>138</v>
      </c>
      <c r="R1134" s="13" t="n">
        <f aca="false">IF(AND(ISNUMBER(O1134),O1134-P1134&gt;=Q1134),O1134-P1134,Q1134)</f>
        <v>233.52</v>
      </c>
      <c r="S1134" s="3" t="n">
        <f aca="false">IF(ISNUMBER(O1134),R1134/O1134-1,"")</f>
        <v>-0.00426402865427256</v>
      </c>
      <c r="T1134" s="13" t="n">
        <f aca="false">VLOOKUP(R1134,Parámetros!$A$13:$C$16,3,TRUE())</f>
        <v>37</v>
      </c>
      <c r="U1134" s="13" t="n">
        <f aca="false">IF(R1134&gt;=Parámetros!$B$7,I1134,0)</f>
        <v>0</v>
      </c>
      <c r="V1134" s="13" t="n">
        <f aca="false">R1134*(1-G1134)-T1134-U1134</f>
        <v>163.8272</v>
      </c>
      <c r="W1134" s="13" t="n">
        <f aca="false">V1134-F1134</f>
        <v>75.9072</v>
      </c>
      <c r="X1134" s="2" t="s">
        <v>13635</v>
      </c>
      <c r="Y1134" s="2"/>
      <c r="Z1134" s="13"/>
      <c r="AA1134" s="2"/>
    </row>
    <row r="1135" customFormat="false" ht="15" hidden="false" customHeight="false" outlineLevel="0" collapsed="false">
      <c r="A1135" s="8" t="s">
        <v>13299</v>
      </c>
      <c r="B1135" s="10" t="str">
        <f aca="false">'Layout Mercado Libre'!C1135</f>
        <v>Karet Levotiroxina Sódica 100 mcg 50 Comprimidos</v>
      </c>
      <c r="C1135" s="10" t="str">
        <f aca="false">IFERROR(LEFT('Layout Mercado Libre'!E1135,FIND(" &gt; ",'Layout Mercado Libre'!E1135)-1),"")</f>
        <v>Salud y Equipamiento Médico</v>
      </c>
      <c r="D1135" s="12" t="n">
        <v>277.84</v>
      </c>
      <c r="E1135" s="13" t="n">
        <f aca="false">Parámetros!$B$5</f>
        <v>4</v>
      </c>
      <c r="F1135" s="13" t="n">
        <f aca="false">D1135+E1135</f>
        <v>281.84</v>
      </c>
      <c r="G1135" s="3" t="n">
        <f aca="false">IF(C1135="",Parámetros!$B$9,IFERROR(VLOOKUP(C1135,Parámetros!$A$20:$B$23,2,FALSE()),Parámetros!$B$9))</f>
        <v>0.14</v>
      </c>
      <c r="H1135" s="14" t="n">
        <v>0.23</v>
      </c>
      <c r="I1135" s="12" t="n">
        <v>75</v>
      </c>
      <c r="J1135" s="13" t="n">
        <f aca="false">ROUNDUP((F1135+Parámetros!$C$13)/(1-G1135),0)</f>
        <v>357</v>
      </c>
      <c r="K1135" s="13" t="n">
        <f aca="false">ROUNDUP((F1135+Parámetros!$C$14)/(1-G1135),0)</f>
        <v>363</v>
      </c>
      <c r="L1135" s="13" t="n">
        <f aca="false">ROUNDUP((F1135+Parámetros!$C$15)/(1-G1135),0)</f>
        <v>371</v>
      </c>
      <c r="M1135" s="13" t="n">
        <f aca="false">MAX(ROUNDUP((F1135+I1135)/(1-G1135),0),Parámetros!$B$7)</f>
        <v>415</v>
      </c>
      <c r="N1135" s="12" t="n">
        <v>531.55</v>
      </c>
      <c r="O1135" s="12" t="n">
        <v>525.43</v>
      </c>
      <c r="P1135" s="13" t="n">
        <f aca="false">Parámetros!$B$6</f>
        <v>1</v>
      </c>
      <c r="Q1135" s="13" t="n">
        <f aca="false">IF(AND(ISNUMBER(O1135),O1135-P1135&gt;=Parámetros!$B$7),M1135,IF(J1135&lt;Parámetros!$B$13,J1135,IF(K1135&lt;Parámetros!$B$14,K1135,IF(L1135&lt;Parámetros!$B$15,L1135,M1135))))</f>
        <v>415</v>
      </c>
      <c r="R1135" s="13" t="n">
        <f aca="false">IF(AND(ISNUMBER(O1135),O1135-P1135&gt;=Q1135),O1135-P1135,Q1135)</f>
        <v>524.43</v>
      </c>
      <c r="S1135" s="3" t="n">
        <f aca="false">IF(ISNUMBER(O1135),R1135/O1135-1,"")</f>
        <v>-0.00190320309080183</v>
      </c>
      <c r="T1135" s="13" t="n">
        <f aca="false">VLOOKUP(R1135,Parámetros!$A$13:$C$16,3,TRUE())</f>
        <v>0</v>
      </c>
      <c r="U1135" s="13" t="n">
        <f aca="false">IF(R1135&gt;=Parámetros!$B$7,I1135,0)</f>
        <v>75</v>
      </c>
      <c r="V1135" s="13" t="n">
        <f aca="false">R1135*(1-G1135)-T1135-U1135</f>
        <v>376.0098</v>
      </c>
      <c r="W1135" s="13" t="n">
        <f aca="false">V1135-F1135</f>
        <v>94.1698</v>
      </c>
      <c r="X1135" s="2" t="s">
        <v>13811</v>
      </c>
      <c r="Y1135" s="2"/>
      <c r="Z1135" s="13"/>
      <c r="AA1135" s="2"/>
    </row>
    <row r="1136" customFormat="false" ht="15" hidden="false" customHeight="false" outlineLevel="0" collapsed="false">
      <c r="A1136" s="8" t="s">
        <v>13312</v>
      </c>
      <c r="B1136" s="10" t="str">
        <f aca="false">'Layout Mercado Libre'!C1136</f>
        <v>Refresh Tears Gotas Lubricantes Oftálmicas 15 ml</v>
      </c>
      <c r="C1136" s="10" t="str">
        <f aca="false">IFERROR(LEFT('Layout Mercado Libre'!E1136,FIND(" &gt; ",'Layout Mercado Libre'!E1136)-1),"")</f>
        <v>Salud y Equipamiento Médico</v>
      </c>
      <c r="D1136" s="12" t="n">
        <v>751.45</v>
      </c>
      <c r="E1136" s="13" t="n">
        <f aca="false">Parámetros!$B$5</f>
        <v>4</v>
      </c>
      <c r="F1136" s="13" t="n">
        <f aca="false">D1136+E1136</f>
        <v>755.45</v>
      </c>
      <c r="G1136" s="3" t="n">
        <f aca="false">IF(C1136="",Parámetros!$B$9,IFERROR(VLOOKUP(C1136,Parámetros!$A$20:$B$23,2,FALSE()),Parámetros!$B$9))</f>
        <v>0.14</v>
      </c>
      <c r="H1136" s="14" t="n">
        <v>0.07</v>
      </c>
      <c r="I1136" s="12" t="n">
        <v>75</v>
      </c>
      <c r="J1136" s="13" t="n">
        <f aca="false">ROUNDUP((F1136+Parámetros!$C$13)/(1-G1136),0)</f>
        <v>908</v>
      </c>
      <c r="K1136" s="13" t="n">
        <f aca="false">ROUNDUP((F1136+Parámetros!$C$14)/(1-G1136),0)</f>
        <v>914</v>
      </c>
      <c r="L1136" s="13" t="n">
        <f aca="false">ROUNDUP((F1136+Parámetros!$C$15)/(1-G1136),0)</f>
        <v>922</v>
      </c>
      <c r="M1136" s="13" t="n">
        <f aca="false">MAX(ROUNDUP((F1136+I1136)/(1-G1136),0),Parámetros!$B$7)</f>
        <v>966</v>
      </c>
      <c r="N1136" s="12" t="n">
        <v>1214.82</v>
      </c>
      <c r="O1136" s="12" t="n">
        <v>1097</v>
      </c>
      <c r="P1136" s="13" t="n">
        <f aca="false">Parámetros!$B$6</f>
        <v>1</v>
      </c>
      <c r="Q1136" s="13" t="n">
        <f aca="false">IF(AND(ISNUMBER(O1136),O1136-P1136&gt;=Parámetros!$B$7),M1136,IF(J1136&lt;Parámetros!$B$13,J1136,IF(K1136&lt;Parámetros!$B$14,K1136,IF(L1136&lt;Parámetros!$B$15,L1136,M1136))))</f>
        <v>966</v>
      </c>
      <c r="R1136" s="13" t="n">
        <f aca="false">IF(AND(ISNUMBER(O1136),O1136-P1136&gt;=Q1136),O1136-P1136,Q1136)</f>
        <v>1096</v>
      </c>
      <c r="S1136" s="3" t="n">
        <f aca="false">IF(ISNUMBER(O1136),R1136/O1136-1,"")</f>
        <v>-0.000911577028258837</v>
      </c>
      <c r="T1136" s="13" t="n">
        <f aca="false">VLOOKUP(R1136,Parámetros!$A$13:$C$16,3,TRUE())</f>
        <v>0</v>
      </c>
      <c r="U1136" s="13" t="n">
        <f aca="false">IF(R1136&gt;=Parámetros!$B$7,I1136,0)</f>
        <v>75</v>
      </c>
      <c r="V1136" s="13" t="n">
        <f aca="false">R1136*(1-G1136)-T1136-U1136</f>
        <v>867.56</v>
      </c>
      <c r="W1136" s="13" t="n">
        <f aca="false">V1136-F1136</f>
        <v>112.11</v>
      </c>
      <c r="X1136" s="2" t="s">
        <v>13569</v>
      </c>
      <c r="Y1136" s="2"/>
      <c r="Z1136" s="13"/>
      <c r="AA1136" s="2"/>
    </row>
    <row r="1137" customFormat="false" ht="15" hidden="false" customHeight="false" outlineLevel="0" collapsed="false">
      <c r="A1137" s="8" t="s">
        <v>13322</v>
      </c>
      <c r="B1137" s="10" t="str">
        <f aca="false">'Layout Mercado Libre'!C1137</f>
        <v>Dimefor Metformina 850 mg 60 Tabletas</v>
      </c>
      <c r="C1137" s="10" t="str">
        <f aca="false">IFERROR(LEFT('Layout Mercado Libre'!E1137,FIND(" &gt; ",'Layout Mercado Libre'!E1137)-1),"")</f>
        <v>Salud y Equipamiento Médico</v>
      </c>
      <c r="D1137" s="12" t="n">
        <v>408.66</v>
      </c>
      <c r="E1137" s="13" t="n">
        <f aca="false">Parámetros!$B$5</f>
        <v>4</v>
      </c>
      <c r="F1137" s="13" t="n">
        <f aca="false">D1137+E1137</f>
        <v>412.66</v>
      </c>
      <c r="G1137" s="3" t="n">
        <f aca="false">IF(C1137="",Parámetros!$B$9,IFERROR(VLOOKUP(C1137,Parámetros!$A$20:$B$23,2,FALSE()),Parámetros!$B$9))</f>
        <v>0.14</v>
      </c>
      <c r="H1137" s="14" t="n">
        <v>0.26</v>
      </c>
      <c r="I1137" s="12" t="n">
        <v>75</v>
      </c>
      <c r="J1137" s="13" t="n">
        <f aca="false">ROUNDUP((F1137+Parámetros!$C$13)/(1-G1137),0)</f>
        <v>509</v>
      </c>
      <c r="K1137" s="13" t="n">
        <f aca="false">ROUNDUP((F1137+Parámetros!$C$14)/(1-G1137),0)</f>
        <v>515</v>
      </c>
      <c r="L1137" s="13" t="n">
        <f aca="false">ROUNDUP((F1137+Parámetros!$C$15)/(1-G1137),0)</f>
        <v>523</v>
      </c>
      <c r="M1137" s="13" t="n">
        <f aca="false">MAX(ROUNDUP((F1137+I1137)/(1-G1137),0),Parámetros!$B$7)</f>
        <v>568</v>
      </c>
      <c r="N1137" s="12" t="n">
        <v>836.76</v>
      </c>
      <c r="O1137" s="12" t="n">
        <v>718.52</v>
      </c>
      <c r="P1137" s="13" t="n">
        <f aca="false">Parámetros!$B$6</f>
        <v>1</v>
      </c>
      <c r="Q1137" s="13" t="n">
        <f aca="false">IF(AND(ISNUMBER(O1137),O1137-P1137&gt;=Parámetros!$B$7),M1137,IF(J1137&lt;Parámetros!$B$13,J1137,IF(K1137&lt;Parámetros!$B$14,K1137,IF(L1137&lt;Parámetros!$B$15,L1137,M1137))))</f>
        <v>568</v>
      </c>
      <c r="R1137" s="13" t="n">
        <f aca="false">IF(AND(ISNUMBER(O1137),O1137-P1137&gt;=Q1137),O1137-P1137,Q1137)</f>
        <v>717.52</v>
      </c>
      <c r="S1137" s="3" t="n">
        <f aca="false">IF(ISNUMBER(O1137),R1137/O1137-1,"")</f>
        <v>-0.00139174970773259</v>
      </c>
      <c r="T1137" s="13" t="n">
        <f aca="false">VLOOKUP(R1137,Parámetros!$A$13:$C$16,3,TRUE())</f>
        <v>0</v>
      </c>
      <c r="U1137" s="13" t="n">
        <f aca="false">IF(R1137&gt;=Parámetros!$B$7,I1137,0)</f>
        <v>75</v>
      </c>
      <c r="V1137" s="13" t="n">
        <f aca="false">R1137*(1-G1137)-T1137-U1137</f>
        <v>542.0672</v>
      </c>
      <c r="W1137" s="13" t="n">
        <f aca="false">V1137-F1137</f>
        <v>129.4072</v>
      </c>
      <c r="X1137" s="2" t="s">
        <v>13534</v>
      </c>
      <c r="Y1137" s="2"/>
      <c r="Z1137" s="13"/>
      <c r="AA1137" s="2"/>
    </row>
    <row r="1138" customFormat="false" ht="15" hidden="false" customHeight="false" outlineLevel="0" collapsed="false">
      <c r="A1138" s="8" t="s">
        <v>13331</v>
      </c>
      <c r="B1138" s="10" t="str">
        <f aca="false">'Layout Mercado Libre'!C1138</f>
        <v>Prednefrin SF Prednisolona 1% Suspensión Oftálmica 5 ml</v>
      </c>
      <c r="C1138" s="10" t="str">
        <f aca="false">IFERROR(LEFT('Layout Mercado Libre'!E1138,FIND(" &gt; ",'Layout Mercado Libre'!E1138)-1),"")</f>
        <v>Salud y Equipamiento Médico</v>
      </c>
      <c r="D1138" s="12" t="n">
        <v>482.98</v>
      </c>
      <c r="E1138" s="13" t="n">
        <f aca="false">Parámetros!$B$5</f>
        <v>4</v>
      </c>
      <c r="F1138" s="13" t="n">
        <f aca="false">D1138+E1138</f>
        <v>486.98</v>
      </c>
      <c r="G1138" s="3" t="n">
        <f aca="false">IF(C1138="",Parámetros!$B$9,IFERROR(VLOOKUP(C1138,Parámetros!$A$20:$B$23,2,FALSE()),Parámetros!$B$9))</f>
        <v>0.14</v>
      </c>
      <c r="H1138" s="14" t="n">
        <v>0.06</v>
      </c>
      <c r="I1138" s="12" t="n">
        <v>75</v>
      </c>
      <c r="J1138" s="13" t="n">
        <f aca="false">ROUNDUP((F1138+Parámetros!$C$13)/(1-G1138),0)</f>
        <v>596</v>
      </c>
      <c r="K1138" s="13" t="n">
        <f aca="false">ROUNDUP((F1138+Parámetros!$C$14)/(1-G1138),0)</f>
        <v>602</v>
      </c>
      <c r="L1138" s="13" t="n">
        <f aca="false">ROUNDUP((F1138+Parámetros!$C$15)/(1-G1138),0)</f>
        <v>610</v>
      </c>
      <c r="M1138" s="13" t="n">
        <f aca="false">MAX(ROUNDUP((F1138+I1138)/(1-G1138),0),Parámetros!$B$7)</f>
        <v>654</v>
      </c>
      <c r="N1138" s="12" t="n">
        <v>770.07</v>
      </c>
      <c r="O1138" s="12" t="n">
        <v>786.46</v>
      </c>
      <c r="P1138" s="13" t="n">
        <f aca="false">Parámetros!$B$6</f>
        <v>1</v>
      </c>
      <c r="Q1138" s="13" t="n">
        <f aca="false">IF(AND(ISNUMBER(O1138),O1138-P1138&gt;=Parámetros!$B$7),M1138,IF(J1138&lt;Parámetros!$B$13,J1138,IF(K1138&lt;Parámetros!$B$14,K1138,IF(L1138&lt;Parámetros!$B$15,L1138,M1138))))</f>
        <v>654</v>
      </c>
      <c r="R1138" s="13" t="n">
        <f aca="false">IF(AND(ISNUMBER(O1138),O1138-P1138&gt;=Q1138),O1138-P1138,Q1138)</f>
        <v>785.46</v>
      </c>
      <c r="S1138" s="3" t="n">
        <f aca="false">IF(ISNUMBER(O1138),R1138/O1138-1,"")</f>
        <v>-0.00127152048419499</v>
      </c>
      <c r="T1138" s="13" t="n">
        <f aca="false">VLOOKUP(R1138,Parámetros!$A$13:$C$16,3,TRUE())</f>
        <v>0</v>
      </c>
      <c r="U1138" s="13" t="n">
        <f aca="false">IF(R1138&gt;=Parámetros!$B$7,I1138,0)</f>
        <v>75</v>
      </c>
      <c r="V1138" s="13" t="n">
        <f aca="false">R1138*(1-G1138)-T1138-U1138</f>
        <v>600.4956</v>
      </c>
      <c r="W1138" s="13" t="n">
        <f aca="false">V1138-F1138</f>
        <v>113.5156</v>
      </c>
      <c r="X1138" s="2" t="s">
        <v>13542</v>
      </c>
      <c r="Y1138" s="2"/>
      <c r="Z1138" s="13"/>
      <c r="AA1138" s="2"/>
    </row>
    <row r="1139" customFormat="false" ht="15" hidden="false" customHeight="false" outlineLevel="0" collapsed="false">
      <c r="A1139" s="8" t="s">
        <v>13347</v>
      </c>
      <c r="B1139" s="10" t="str">
        <f aca="false">'Layout Mercado Libre'!C1139</f>
        <v>Ulsen Omeprazol 20 mg 1+1 Dos Cajas con 7 Cápsulas</v>
      </c>
      <c r="C1139" s="10" t="str">
        <f aca="false">IFERROR(LEFT('Layout Mercado Libre'!E1139,FIND(" &gt; ",'Layout Mercado Libre'!E1139)-1),"")</f>
        <v>Salud y Equipamiento Médico</v>
      </c>
      <c r="D1139" s="12" t="n">
        <v>240.95</v>
      </c>
      <c r="E1139" s="13" t="n">
        <f aca="false">Parámetros!$B$5</f>
        <v>4</v>
      </c>
      <c r="F1139" s="13" t="n">
        <f aca="false">D1139+E1139</f>
        <v>244.95</v>
      </c>
      <c r="G1139" s="3" t="n">
        <f aca="false">IF(C1139="",Parámetros!$B$9,IFERROR(VLOOKUP(C1139,Parámetros!$A$20:$B$23,2,FALSE()),Parámetros!$B$9))</f>
        <v>0.14</v>
      </c>
      <c r="H1139" s="14" t="n">
        <v>0.15</v>
      </c>
      <c r="I1139" s="12" t="n">
        <v>75</v>
      </c>
      <c r="J1139" s="13" t="n">
        <f aca="false">ROUNDUP((F1139+Parámetros!$C$13)/(1-G1139),0)</f>
        <v>314</v>
      </c>
      <c r="K1139" s="13" t="n">
        <f aca="false">ROUNDUP((F1139+Parámetros!$C$14)/(1-G1139),0)</f>
        <v>320</v>
      </c>
      <c r="L1139" s="13" t="n">
        <f aca="false">ROUNDUP((F1139+Parámetros!$C$15)/(1-G1139),0)</f>
        <v>328</v>
      </c>
      <c r="M1139" s="13" t="n">
        <f aca="false">MAX(ROUNDUP((F1139+I1139)/(1-G1139),0),Parámetros!$B$7)</f>
        <v>373</v>
      </c>
      <c r="N1139" s="12" t="n">
        <v>478.16</v>
      </c>
      <c r="O1139" s="12" t="n">
        <v>424.65</v>
      </c>
      <c r="P1139" s="13" t="n">
        <f aca="false">Parámetros!$B$6</f>
        <v>1</v>
      </c>
      <c r="Q1139" s="13" t="n">
        <f aca="false">IF(AND(ISNUMBER(O1139),O1139-P1139&gt;=Parámetros!$B$7),M1139,IF(J1139&lt;Parámetros!$B$13,J1139,IF(K1139&lt;Parámetros!$B$14,K1139,IF(L1139&lt;Parámetros!$B$15,L1139,M1139))))</f>
        <v>373</v>
      </c>
      <c r="R1139" s="13" t="n">
        <f aca="false">IF(AND(ISNUMBER(O1139),O1139-P1139&gt;=Q1139),O1139-P1139,Q1139)</f>
        <v>423.65</v>
      </c>
      <c r="S1139" s="3" t="n">
        <f aca="false">IF(ISNUMBER(O1139),R1139/O1139-1,"")</f>
        <v>-0.00235488048981514</v>
      </c>
      <c r="T1139" s="13" t="n">
        <f aca="false">VLOOKUP(R1139,Parámetros!$A$13:$C$16,3,TRUE())</f>
        <v>0</v>
      </c>
      <c r="U1139" s="13" t="n">
        <f aca="false">IF(R1139&gt;=Parámetros!$B$7,I1139,0)</f>
        <v>75</v>
      </c>
      <c r="V1139" s="13" t="n">
        <f aca="false">R1139*(1-G1139)-T1139-U1139</f>
        <v>289.339</v>
      </c>
      <c r="W1139" s="13" t="n">
        <f aca="false">V1139-F1139</f>
        <v>44.389</v>
      </c>
      <c r="X1139" s="2" t="s">
        <v>13651</v>
      </c>
      <c r="Y1139" s="2"/>
      <c r="Z1139" s="13"/>
      <c r="AA1139" s="2"/>
    </row>
    <row r="1140" customFormat="false" ht="15" hidden="false" customHeight="false" outlineLevel="0" collapsed="false">
      <c r="A1140" s="8" t="s">
        <v>13357</v>
      </c>
      <c r="B1140" s="10" t="str">
        <f aca="false">'Layout Mercado Libre'!C1140</f>
        <v>Crema Mennen Baby Magic con Protección UV 300 ml</v>
      </c>
      <c r="C1140" s="10" t="str">
        <f aca="false">IFERROR(LEFT('Layout Mercado Libre'!E1140,FIND(" &gt; ",'Layout Mercado Libre'!E1140)-1),"")</f>
        <v>Bebés</v>
      </c>
      <c r="D1140" s="12" t="n">
        <v>65.35</v>
      </c>
      <c r="E1140" s="13" t="n">
        <f aca="false">Parámetros!$B$5</f>
        <v>4</v>
      </c>
      <c r="F1140" s="13" t="n">
        <f aca="false">D1140+E1140</f>
        <v>69.35</v>
      </c>
      <c r="G1140" s="3" t="n">
        <f aca="false">IF(C1140="",Parámetros!$B$9,IFERROR(VLOOKUP(C1140,Parámetros!$A$20:$B$23,2,FALSE()),Parámetros!$B$9))</f>
        <v>0.15</v>
      </c>
      <c r="H1140" s="14" t="n">
        <v>0.41</v>
      </c>
      <c r="I1140" s="12" t="n">
        <v>75</v>
      </c>
      <c r="J1140" s="13" t="n">
        <f aca="false">ROUNDUP((F1140+Parámetros!$C$13)/(1-G1140),0)</f>
        <v>111</v>
      </c>
      <c r="K1140" s="13" t="n">
        <f aca="false">ROUNDUP((F1140+Parámetros!$C$14)/(1-G1140),0)</f>
        <v>117</v>
      </c>
      <c r="L1140" s="13" t="n">
        <f aca="false">ROUNDUP((F1140+Parámetros!$C$15)/(1-G1140),0)</f>
        <v>126</v>
      </c>
      <c r="M1140" s="13" t="n">
        <f aca="false">MAX(ROUNDUP((F1140+I1140)/(1-G1140),0),Parámetros!$B$7)</f>
        <v>299</v>
      </c>
      <c r="N1140" s="12" t="n">
        <v>209.26</v>
      </c>
      <c r="O1140" s="12" t="n">
        <v>67</v>
      </c>
      <c r="P1140" s="13" t="n">
        <f aca="false">Parámetros!$B$6</f>
        <v>1</v>
      </c>
      <c r="Q1140" s="13" t="n">
        <f aca="false">IF(AND(ISNUMBER(O1140),O1140-P1140&gt;=Parámetros!$B$7),M1140,IF(J1140&lt;Parámetros!$B$13,J1140,IF(K1140&lt;Parámetros!$B$14,K1140,IF(L1140&lt;Parámetros!$B$15,L1140,M1140))))</f>
        <v>117</v>
      </c>
      <c r="R1140" s="13" t="n">
        <f aca="false">IF(AND(ISNUMBER(O1140),O1140-P1140&gt;=Q1140),O1140-P1140,Q1140)</f>
        <v>117</v>
      </c>
      <c r="S1140" s="3" t="n">
        <f aca="false">IF(ISNUMBER(O1140),R1140/O1140-1,"")</f>
        <v>0.746268656716418</v>
      </c>
      <c r="T1140" s="13" t="n">
        <f aca="false">VLOOKUP(R1140,Parámetros!$A$13:$C$16,3,TRUE())</f>
        <v>30</v>
      </c>
      <c r="U1140" s="13" t="n">
        <f aca="false">IF(R1140&gt;=Parámetros!$B$7,I1140,0)</f>
        <v>0</v>
      </c>
      <c r="V1140" s="13" t="n">
        <f aca="false">R1140*(1-G1140)-T1140-U1140</f>
        <v>69.45</v>
      </c>
      <c r="W1140" s="13" t="n">
        <f aca="false">V1140-F1140</f>
        <v>0.100000000000009</v>
      </c>
      <c r="X1140" s="2" t="s">
        <v>13681</v>
      </c>
      <c r="Y1140" s="2"/>
      <c r="Z1140" s="13"/>
      <c r="AA1140" s="2"/>
    </row>
    <row r="1141" customFormat="false" ht="15" hidden="false" customHeight="false" outlineLevel="0" collapsed="false">
      <c r="A1141" s="8" t="s">
        <v>13366</v>
      </c>
      <c r="B1141" s="10" t="str">
        <f aca="false">'Layout Mercado Libre'!C1141</f>
        <v>Carnotprim Metoclopramida Solución 100 ml con Pipeta</v>
      </c>
      <c r="C1141" s="10" t="str">
        <f aca="false">IFERROR(LEFT('Layout Mercado Libre'!E1141,FIND(" &gt; ",'Layout Mercado Libre'!E1141)-1),"")</f>
        <v>Salud y Equipamiento Médico</v>
      </c>
      <c r="D1141" s="12" t="n">
        <v>335.04</v>
      </c>
      <c r="E1141" s="13" t="n">
        <f aca="false">Parámetros!$B$5</f>
        <v>4</v>
      </c>
      <c r="F1141" s="13" t="n">
        <f aca="false">D1141+E1141</f>
        <v>339.04</v>
      </c>
      <c r="G1141" s="3" t="n">
        <f aca="false">IF(C1141="",Parámetros!$B$9,IFERROR(VLOOKUP(C1141,Parámetros!$A$20:$B$23,2,FALSE()),Parámetros!$B$9))</f>
        <v>0.14</v>
      </c>
      <c r="H1141" s="14" t="n">
        <v>0.17</v>
      </c>
      <c r="I1141" s="12" t="n">
        <v>75</v>
      </c>
      <c r="J1141" s="13" t="n">
        <f aca="false">ROUNDUP((F1141+Parámetros!$C$13)/(1-G1141),0)</f>
        <v>424</v>
      </c>
      <c r="K1141" s="13" t="n">
        <f aca="false">ROUNDUP((F1141+Parámetros!$C$14)/(1-G1141),0)</f>
        <v>430</v>
      </c>
      <c r="L1141" s="13" t="n">
        <f aca="false">ROUNDUP((F1141+Parámetros!$C$15)/(1-G1141),0)</f>
        <v>438</v>
      </c>
      <c r="M1141" s="13" t="n">
        <f aca="false">MAX(ROUNDUP((F1141+I1141)/(1-G1141),0),Parámetros!$B$7)</f>
        <v>482</v>
      </c>
      <c r="N1141" s="12" t="n">
        <v>534.29</v>
      </c>
      <c r="O1141" s="12" t="n">
        <v>385</v>
      </c>
      <c r="P1141" s="13" t="n">
        <f aca="false">Parámetros!$B$6</f>
        <v>1</v>
      </c>
      <c r="Q1141" s="13" t="n">
        <f aca="false">IF(AND(ISNUMBER(O1141),O1141-P1141&gt;=Parámetros!$B$7),M1141,IF(J1141&lt;Parámetros!$B$13,J1141,IF(K1141&lt;Parámetros!$B$14,K1141,IF(L1141&lt;Parámetros!$B$15,L1141,M1141))))</f>
        <v>482</v>
      </c>
      <c r="R1141" s="13" t="n">
        <f aca="false">IF(AND(ISNUMBER(O1141),O1141-P1141&gt;=Q1141),O1141-P1141,Q1141)</f>
        <v>482</v>
      </c>
      <c r="S1141" s="3" t="n">
        <f aca="false">IF(ISNUMBER(O1141),R1141/O1141-1,"")</f>
        <v>0.251948051948052</v>
      </c>
      <c r="T1141" s="13" t="n">
        <f aca="false">VLOOKUP(R1141,Parámetros!$A$13:$C$16,3,TRUE())</f>
        <v>0</v>
      </c>
      <c r="U1141" s="13" t="n">
        <f aca="false">IF(R1141&gt;=Parámetros!$B$7,I1141,0)</f>
        <v>75</v>
      </c>
      <c r="V1141" s="13" t="n">
        <f aca="false">R1141*(1-G1141)-T1141-U1141</f>
        <v>339.52</v>
      </c>
      <c r="W1141" s="13" t="n">
        <f aca="false">V1141-F1141</f>
        <v>0.479999999999961</v>
      </c>
      <c r="X1141" s="2" t="s">
        <v>13608</v>
      </c>
      <c r="Y1141" s="2"/>
      <c r="Z1141" s="13"/>
      <c r="AA1141" s="2"/>
    </row>
    <row r="1142" customFormat="false" ht="15" hidden="false" customHeight="false" outlineLevel="0" collapsed="false">
      <c r="A1142" s="8" t="s">
        <v>13378</v>
      </c>
      <c r="B1142" s="10" t="str">
        <f aca="false">'Layout Mercado Libre'!C1142</f>
        <v>Aceler Ácido Fusídico 2% Crema 15 g</v>
      </c>
      <c r="C1142" s="10" t="str">
        <f aca="false">IFERROR(LEFT('Layout Mercado Libre'!E1142,FIND(" &gt; ",'Layout Mercado Libre'!E1142)-1),"")</f>
        <v>Salud y Equipamiento Médico</v>
      </c>
      <c r="D1142" s="12" t="n">
        <v>286.7</v>
      </c>
      <c r="E1142" s="13" t="n">
        <f aca="false">Parámetros!$B$5</f>
        <v>4</v>
      </c>
      <c r="F1142" s="13" t="n">
        <f aca="false">D1142+E1142</f>
        <v>290.7</v>
      </c>
      <c r="G1142" s="3" t="n">
        <f aca="false">IF(C1142="",Parámetros!$B$9,IFERROR(VLOOKUP(C1142,Parámetros!$A$20:$B$23,2,FALSE()),Parámetros!$B$9))</f>
        <v>0.14</v>
      </c>
      <c r="H1142" s="14" t="n">
        <v>0.07</v>
      </c>
      <c r="I1142" s="12" t="n">
        <v>75</v>
      </c>
      <c r="J1142" s="13" t="n">
        <f aca="false">ROUNDUP((F1142+Parámetros!$C$13)/(1-G1142),0)</f>
        <v>368</v>
      </c>
      <c r="K1142" s="13" t="n">
        <f aca="false">ROUNDUP((F1142+Parámetros!$C$14)/(1-G1142),0)</f>
        <v>373</v>
      </c>
      <c r="L1142" s="13" t="n">
        <f aca="false">ROUNDUP((F1142+Parámetros!$C$15)/(1-G1142),0)</f>
        <v>382</v>
      </c>
      <c r="M1142" s="13" t="n">
        <f aca="false">MAX(ROUNDUP((F1142+I1142)/(1-G1142),0),Parámetros!$B$7)</f>
        <v>426</v>
      </c>
      <c r="N1142" s="12" t="n">
        <v>532.84</v>
      </c>
      <c r="O1142" s="12" t="n">
        <v>460</v>
      </c>
      <c r="P1142" s="13" t="n">
        <f aca="false">Parámetros!$B$6</f>
        <v>1</v>
      </c>
      <c r="Q1142" s="13" t="n">
        <f aca="false">IF(AND(ISNUMBER(O1142),O1142-P1142&gt;=Parámetros!$B$7),M1142,IF(J1142&lt;Parámetros!$B$13,J1142,IF(K1142&lt;Parámetros!$B$14,K1142,IF(L1142&lt;Parámetros!$B$15,L1142,M1142))))</f>
        <v>426</v>
      </c>
      <c r="R1142" s="13" t="n">
        <f aca="false">IF(AND(ISNUMBER(O1142),O1142-P1142&gt;=Q1142),O1142-P1142,Q1142)</f>
        <v>459</v>
      </c>
      <c r="S1142" s="3" t="n">
        <f aca="false">IF(ISNUMBER(O1142),R1142/O1142-1,"")</f>
        <v>-0.00217391304347825</v>
      </c>
      <c r="T1142" s="13" t="n">
        <f aca="false">VLOOKUP(R1142,Parámetros!$A$13:$C$16,3,TRUE())</f>
        <v>0</v>
      </c>
      <c r="U1142" s="13" t="n">
        <f aca="false">IF(R1142&gt;=Parámetros!$B$7,I1142,0)</f>
        <v>75</v>
      </c>
      <c r="V1142" s="13" t="n">
        <f aca="false">R1142*(1-G1142)-T1142-U1142</f>
        <v>319.74</v>
      </c>
      <c r="W1142" s="13" t="n">
        <f aca="false">V1142-F1142</f>
        <v>29.04</v>
      </c>
      <c r="X1142" s="2" t="s">
        <v>13654</v>
      </c>
      <c r="Y1142" s="2"/>
      <c r="Z1142" s="13"/>
      <c r="AA1142" s="2"/>
    </row>
    <row r="1143" customFormat="false" ht="15" hidden="false" customHeight="false" outlineLevel="0" collapsed="false">
      <c r="A1143" s="8" t="s">
        <v>13389</v>
      </c>
      <c r="B1143" s="10" t="str">
        <f aca="false">'Layout Mercado Libre'!C1143</f>
        <v>Biomics Cefixima 100 mg/5 ml Suspensión 100 ml</v>
      </c>
      <c r="C1143" s="10" t="str">
        <f aca="false">IFERROR(LEFT('Layout Mercado Libre'!E1143,FIND(" &gt; ",'Layout Mercado Libre'!E1143)-1),"")</f>
        <v>Salud y Equipamiento Médico</v>
      </c>
      <c r="D1143" s="12" t="n">
        <v>814.97</v>
      </c>
      <c r="E1143" s="13" t="n">
        <f aca="false">Parámetros!$B$5</f>
        <v>4</v>
      </c>
      <c r="F1143" s="13" t="n">
        <f aca="false">D1143+E1143</f>
        <v>818.97</v>
      </c>
      <c r="G1143" s="3" t="n">
        <f aca="false">IF(C1143="",Parámetros!$B$9,IFERROR(VLOOKUP(C1143,Parámetros!$A$20:$B$23,2,FALSE()),Parámetros!$B$9))</f>
        <v>0.14</v>
      </c>
      <c r="H1143" s="14" t="n">
        <v>0.17</v>
      </c>
      <c r="I1143" s="12" t="n">
        <v>75</v>
      </c>
      <c r="J1143" s="13" t="n">
        <f aca="false">ROUNDUP((F1143+Parámetros!$C$13)/(1-G1143),0)</f>
        <v>982</v>
      </c>
      <c r="K1143" s="13" t="n">
        <f aca="false">ROUNDUP((F1143+Parámetros!$C$14)/(1-G1143),0)</f>
        <v>988</v>
      </c>
      <c r="L1143" s="13" t="n">
        <f aca="false">ROUNDUP((F1143+Parámetros!$C$15)/(1-G1143),0)</f>
        <v>996</v>
      </c>
      <c r="M1143" s="13" t="n">
        <f aca="false">MAX(ROUNDUP((F1143+I1143)/(1-G1143),0),Parámetros!$B$7)</f>
        <v>1040</v>
      </c>
      <c r="N1143" s="12" t="n">
        <v>1307.01</v>
      </c>
      <c r="O1143" s="12" t="n">
        <v>1235.05</v>
      </c>
      <c r="P1143" s="13" t="n">
        <f aca="false">Parámetros!$B$6</f>
        <v>1</v>
      </c>
      <c r="Q1143" s="13" t="n">
        <f aca="false">IF(AND(ISNUMBER(O1143),O1143-P1143&gt;=Parámetros!$B$7),M1143,IF(J1143&lt;Parámetros!$B$13,J1143,IF(K1143&lt;Parámetros!$B$14,K1143,IF(L1143&lt;Parámetros!$B$15,L1143,M1143))))</f>
        <v>1040</v>
      </c>
      <c r="R1143" s="13" t="n">
        <f aca="false">IF(AND(ISNUMBER(O1143),O1143-P1143&gt;=Q1143),O1143-P1143,Q1143)</f>
        <v>1234.05</v>
      </c>
      <c r="S1143" s="3" t="n">
        <f aca="false">IF(ISNUMBER(O1143),R1143/O1143-1,"")</f>
        <v>-0.000809683818468909</v>
      </c>
      <c r="T1143" s="13" t="n">
        <f aca="false">VLOOKUP(R1143,Parámetros!$A$13:$C$16,3,TRUE())</f>
        <v>0</v>
      </c>
      <c r="U1143" s="13" t="n">
        <f aca="false">IF(R1143&gt;=Parámetros!$B$7,I1143,0)</f>
        <v>75</v>
      </c>
      <c r="V1143" s="13" t="n">
        <f aca="false">R1143*(1-G1143)-T1143-U1143</f>
        <v>986.283</v>
      </c>
      <c r="W1143" s="13" t="n">
        <f aca="false">V1143-F1143</f>
        <v>167.313</v>
      </c>
      <c r="X1143" s="2" t="s">
        <v>13608</v>
      </c>
      <c r="Y1143" s="2"/>
      <c r="Z1143" s="13"/>
      <c r="AA1143" s="2"/>
    </row>
    <row r="1144" customFormat="false" ht="15" hidden="false" customHeight="false" outlineLevel="0" collapsed="false">
      <c r="A1144" s="8" t="s">
        <v>13401</v>
      </c>
      <c r="B1144" s="10" t="str">
        <f aca="false">'Layout Mercado Libre'!C1144</f>
        <v>Eutirox Levotiroxina Sódica 112 mcg 50 Tabletas</v>
      </c>
      <c r="C1144" s="10" t="str">
        <f aca="false">IFERROR(LEFT('Layout Mercado Libre'!E1144,FIND(" &gt; ",'Layout Mercado Libre'!E1144)-1),"")</f>
        <v>Salud y Equipamiento Médico</v>
      </c>
      <c r="D1144" s="12" t="n">
        <v>302.85</v>
      </c>
      <c r="E1144" s="13" t="n">
        <f aca="false">Parámetros!$B$5</f>
        <v>4</v>
      </c>
      <c r="F1144" s="13" t="n">
        <f aca="false">D1144+E1144</f>
        <v>306.85</v>
      </c>
      <c r="G1144" s="3" t="n">
        <f aca="false">IF(C1144="",Parámetros!$B$9,IFERROR(VLOOKUP(C1144,Parámetros!$A$20:$B$23,2,FALSE()),Parámetros!$B$9))</f>
        <v>0.14</v>
      </c>
      <c r="H1144" s="14" t="n">
        <v>0.23</v>
      </c>
      <c r="I1144" s="12" t="n">
        <v>75</v>
      </c>
      <c r="J1144" s="13" t="n">
        <f aca="false">ROUNDUP((F1144+Parámetros!$C$13)/(1-G1144),0)</f>
        <v>386</v>
      </c>
      <c r="K1144" s="13" t="n">
        <f aca="false">ROUNDUP((F1144+Parámetros!$C$14)/(1-G1144),0)</f>
        <v>392</v>
      </c>
      <c r="L1144" s="13" t="n">
        <f aca="false">ROUNDUP((F1144+Parámetros!$C$15)/(1-G1144),0)</f>
        <v>400</v>
      </c>
      <c r="M1144" s="13" t="n">
        <f aca="false">MAX(ROUNDUP((F1144+I1144)/(1-G1144),0),Parámetros!$B$7)</f>
        <v>445</v>
      </c>
      <c r="N1144" s="12" t="n">
        <v>908.86</v>
      </c>
      <c r="O1144" s="12" t="n">
        <v>707</v>
      </c>
      <c r="P1144" s="13" t="n">
        <f aca="false">Parámetros!$B$6</f>
        <v>1</v>
      </c>
      <c r="Q1144" s="13" t="n">
        <f aca="false">IF(AND(ISNUMBER(O1144),O1144-P1144&gt;=Parámetros!$B$7),M1144,IF(J1144&lt;Parámetros!$B$13,J1144,IF(K1144&lt;Parámetros!$B$14,K1144,IF(L1144&lt;Parámetros!$B$15,L1144,M1144))))</f>
        <v>445</v>
      </c>
      <c r="R1144" s="13" t="n">
        <f aca="false">IF(AND(ISNUMBER(O1144),O1144-P1144&gt;=Q1144),O1144-P1144,Q1144)</f>
        <v>706</v>
      </c>
      <c r="S1144" s="3" t="n">
        <f aca="false">IF(ISNUMBER(O1144),R1144/O1144-1,"")</f>
        <v>-0.00141442715700146</v>
      </c>
      <c r="T1144" s="13" t="n">
        <f aca="false">VLOOKUP(R1144,Parámetros!$A$13:$C$16,3,TRUE())</f>
        <v>0</v>
      </c>
      <c r="U1144" s="13" t="n">
        <f aca="false">IF(R1144&gt;=Parámetros!$B$7,I1144,0)</f>
        <v>75</v>
      </c>
      <c r="V1144" s="13" t="n">
        <f aca="false">R1144*(1-G1144)-T1144-U1144</f>
        <v>532.16</v>
      </c>
      <c r="W1144" s="13" t="n">
        <f aca="false">V1144-F1144</f>
        <v>225.31</v>
      </c>
      <c r="X1144" s="2" t="s">
        <v>13567</v>
      </c>
      <c r="Y1144" s="2"/>
      <c r="Z1144" s="13"/>
      <c r="AA1144" s="2"/>
    </row>
    <row r="1145" customFormat="false" ht="15" hidden="false" customHeight="false" outlineLevel="0" collapsed="false">
      <c r="A1145" s="8" t="s">
        <v>13411</v>
      </c>
      <c r="B1145" s="10" t="str">
        <f aca="false">'Layout Mercado Libre'!C1145</f>
        <v>Desodorante Stefano Next Level Aerosol 150 ml</v>
      </c>
      <c r="C1145" s="10" t="str">
        <f aca="false">IFERROR(LEFT('Layout Mercado Libre'!E1145,FIND(" &gt; ",'Layout Mercado Libre'!E1145)-1),"")</f>
        <v>Belleza y Cuidado Personal</v>
      </c>
      <c r="D1145" s="12" t="n">
        <v>52.74</v>
      </c>
      <c r="E1145" s="13" t="n">
        <f aca="false">Parámetros!$B$5</f>
        <v>4</v>
      </c>
      <c r="F1145" s="13" t="n">
        <f aca="false">D1145+E1145</f>
        <v>56.74</v>
      </c>
      <c r="G1145" s="3" t="n">
        <f aca="false">IF(C1145="",Parámetros!$B$9,IFERROR(VLOOKUP(C1145,Parámetros!$A$20:$B$23,2,FALSE()),Parámetros!$B$9))</f>
        <v>0.14</v>
      </c>
      <c r="H1145" s="14" t="n">
        <v>0.23</v>
      </c>
      <c r="I1145" s="12" t="n">
        <v>75</v>
      </c>
      <c r="J1145" s="13" t="n">
        <f aca="false">ROUNDUP((F1145+Parámetros!$C$13)/(1-G1145),0)</f>
        <v>96</v>
      </c>
      <c r="K1145" s="13" t="n">
        <f aca="false">ROUNDUP((F1145+Parámetros!$C$14)/(1-G1145),0)</f>
        <v>101</v>
      </c>
      <c r="L1145" s="13" t="n">
        <f aca="false">ROUNDUP((F1145+Parámetros!$C$15)/(1-G1145),0)</f>
        <v>109</v>
      </c>
      <c r="M1145" s="13" t="n">
        <f aca="false">MAX(ROUNDUP((F1145+I1145)/(1-G1145),0),Parámetros!$B$7)</f>
        <v>299</v>
      </c>
      <c r="N1145" s="12"/>
      <c r="O1145" s="12"/>
      <c r="P1145" s="13" t="n">
        <f aca="false">Parámetros!$B$6</f>
        <v>1</v>
      </c>
      <c r="Q1145" s="13" t="n">
        <f aca="false">IF(AND(ISNUMBER(O1145),O1145-P1145&gt;=Parámetros!$B$7),M1145,IF(J1145&lt;Parámetros!$B$13,J1145,IF(K1145&lt;Parámetros!$B$14,K1145,IF(L1145&lt;Parámetros!$B$15,L1145,M1145))))</f>
        <v>96</v>
      </c>
      <c r="R1145" s="13" t="n">
        <f aca="false">IF(AND(ISNUMBER(O1145),O1145-P1145&gt;=Q1145),O1145-P1145,Q1145)</f>
        <v>96</v>
      </c>
      <c r="S1145" s="3" t="str">
        <f aca="false">IF(ISNUMBER(O1145),R1145/O1145-1,"")</f>
        <v/>
      </c>
      <c r="T1145" s="13" t="n">
        <f aca="false">VLOOKUP(R1145,Parámetros!$A$13:$C$16,3,TRUE())</f>
        <v>25</v>
      </c>
      <c r="U1145" s="13" t="n">
        <f aca="false">IF(R1145&gt;=Parámetros!$B$7,I1145,0)</f>
        <v>0</v>
      </c>
      <c r="V1145" s="13" t="n">
        <f aca="false">R1145*(1-G1145)-T1145-U1145</f>
        <v>57.56</v>
      </c>
      <c r="W1145" s="13" t="n">
        <f aca="false">V1145-F1145</f>
        <v>0.82</v>
      </c>
      <c r="X1145" s="2" t="s">
        <v>13625</v>
      </c>
      <c r="Y1145" s="2"/>
      <c r="Z1145" s="13"/>
      <c r="AA1145" s="2"/>
    </row>
    <row r="1146" customFormat="false" ht="15" hidden="false" customHeight="false" outlineLevel="0" collapsed="false">
      <c r="A1146" s="8" t="s">
        <v>13420</v>
      </c>
      <c r="B1146" s="10" t="str">
        <f aca="false">'Layout Mercado Libre'!C1146</f>
        <v>Cepillo Dental Oral-B Pro Doble Acción Mayor Alcance 2 Pzas</v>
      </c>
      <c r="C1146" s="10" t="str">
        <f aca="false">IFERROR(LEFT('Layout Mercado Libre'!E1146,FIND(" &gt; ",'Layout Mercado Libre'!E1146)-1),"")</f>
        <v>Belleza y Cuidado Personal</v>
      </c>
      <c r="D1146" s="12" t="n">
        <v>33.24</v>
      </c>
      <c r="E1146" s="13" t="n">
        <f aca="false">Parámetros!$B$5</f>
        <v>4</v>
      </c>
      <c r="F1146" s="13" t="n">
        <f aca="false">D1146+E1146</f>
        <v>37.24</v>
      </c>
      <c r="G1146" s="3" t="n">
        <f aca="false">IF(C1146="",Parámetros!$B$9,IFERROR(VLOOKUP(C1146,Parámetros!$A$20:$B$23,2,FALSE()),Parámetros!$B$9))</f>
        <v>0.14</v>
      </c>
      <c r="H1146" s="14" t="n">
        <v>0.16</v>
      </c>
      <c r="I1146" s="12" t="n">
        <v>75</v>
      </c>
      <c r="J1146" s="13" t="n">
        <f aca="false">ROUNDUP((F1146+Parámetros!$C$13)/(1-G1146),0)</f>
        <v>73</v>
      </c>
      <c r="K1146" s="13" t="n">
        <f aca="false">ROUNDUP((F1146+Parámetros!$C$14)/(1-G1146),0)</f>
        <v>79</v>
      </c>
      <c r="L1146" s="13" t="n">
        <f aca="false">ROUNDUP((F1146+Parámetros!$C$15)/(1-G1146),0)</f>
        <v>87</v>
      </c>
      <c r="M1146" s="13" t="n">
        <f aca="false">MAX(ROUNDUP((F1146+I1146)/(1-G1146),0),Parámetros!$B$7)</f>
        <v>299</v>
      </c>
      <c r="N1146" s="12" t="n">
        <v>83.72</v>
      </c>
      <c r="O1146" s="12" t="n">
        <v>74.93</v>
      </c>
      <c r="P1146" s="13" t="n">
        <f aca="false">Parámetros!$B$6</f>
        <v>1</v>
      </c>
      <c r="Q1146" s="13" t="n">
        <f aca="false">IF(AND(ISNUMBER(O1146),O1146-P1146&gt;=Parámetros!$B$7),M1146,IF(J1146&lt;Parámetros!$B$13,J1146,IF(K1146&lt;Parámetros!$B$14,K1146,IF(L1146&lt;Parámetros!$B$15,L1146,M1146))))</f>
        <v>73</v>
      </c>
      <c r="R1146" s="13" t="n">
        <f aca="false">IF(AND(ISNUMBER(O1146),O1146-P1146&gt;=Q1146),O1146-P1146,Q1146)</f>
        <v>73.93</v>
      </c>
      <c r="S1146" s="3" t="n">
        <f aca="false">IF(ISNUMBER(O1146),R1146/O1146-1,"")</f>
        <v>-0.0133457894034432</v>
      </c>
      <c r="T1146" s="13" t="n">
        <f aca="false">VLOOKUP(R1146,Parámetros!$A$13:$C$16,3,TRUE())</f>
        <v>25</v>
      </c>
      <c r="U1146" s="13" t="n">
        <f aca="false">IF(R1146&gt;=Parámetros!$B$7,I1146,0)</f>
        <v>0</v>
      </c>
      <c r="V1146" s="13" t="n">
        <f aca="false">R1146*(1-G1146)-T1146-U1146</f>
        <v>38.5798</v>
      </c>
      <c r="W1146" s="13" t="n">
        <f aca="false">V1146-F1146</f>
        <v>1.3398</v>
      </c>
      <c r="X1146" s="2" t="s">
        <v>13772</v>
      </c>
      <c r="Y1146" s="2"/>
      <c r="Z1146" s="13"/>
      <c r="AA1146" s="2"/>
    </row>
    <row r="1147" customFormat="false" ht="15" hidden="false" customHeight="false" outlineLevel="0" collapsed="false">
      <c r="A1147" s="8" t="s">
        <v>13433</v>
      </c>
      <c r="B1147" s="10" t="str">
        <f aca="false">'Layout Mercado Libre'!C1147</f>
        <v>Tukol-D Jarabe Adulto Guaifenesina Dextrometorfano 125 ml</v>
      </c>
      <c r="C1147" s="10" t="str">
        <f aca="false">IFERROR(LEFT('Layout Mercado Libre'!E1147,FIND(" &gt; ",'Layout Mercado Libre'!E1147)-1),"")</f>
        <v>Salud y Equipamiento Médico</v>
      </c>
      <c r="D1147" s="12" t="n">
        <v>101.7</v>
      </c>
      <c r="E1147" s="13" t="n">
        <f aca="false">Parámetros!$B$5</f>
        <v>4</v>
      </c>
      <c r="F1147" s="13" t="n">
        <f aca="false">D1147+E1147</f>
        <v>105.7</v>
      </c>
      <c r="G1147" s="3" t="n">
        <f aca="false">IF(C1147="",Parámetros!$B$9,IFERROR(VLOOKUP(C1147,Parámetros!$A$20:$B$23,2,FALSE()),Parámetros!$B$9))</f>
        <v>0.14</v>
      </c>
      <c r="H1147" s="14" t="n">
        <v>0.2</v>
      </c>
      <c r="I1147" s="12" t="n">
        <v>75</v>
      </c>
      <c r="J1147" s="13" t="n">
        <f aca="false">ROUNDUP((F1147+Parámetros!$C$13)/(1-G1147),0)</f>
        <v>152</v>
      </c>
      <c r="K1147" s="13" t="n">
        <f aca="false">ROUNDUP((F1147+Parámetros!$C$14)/(1-G1147),0)</f>
        <v>158</v>
      </c>
      <c r="L1147" s="13" t="n">
        <f aca="false">ROUNDUP((F1147+Parámetros!$C$15)/(1-G1147),0)</f>
        <v>166</v>
      </c>
      <c r="M1147" s="13" t="n">
        <f aca="false">MAX(ROUNDUP((F1147+I1147)/(1-G1147),0),Parámetros!$B$7)</f>
        <v>299</v>
      </c>
      <c r="N1147" s="12" t="n">
        <v>171.11</v>
      </c>
      <c r="O1147" s="12" t="n">
        <v>114.98</v>
      </c>
      <c r="P1147" s="13" t="n">
        <f aca="false">Parámetros!$B$6</f>
        <v>1</v>
      </c>
      <c r="Q1147" s="13" t="n">
        <f aca="false">IF(AND(ISNUMBER(O1147),O1147-P1147&gt;=Parámetros!$B$7),M1147,IF(J1147&lt;Parámetros!$B$13,J1147,IF(K1147&lt;Parámetros!$B$14,K1147,IF(L1147&lt;Parámetros!$B$15,L1147,M1147))))</f>
        <v>166</v>
      </c>
      <c r="R1147" s="13" t="n">
        <f aca="false">IF(AND(ISNUMBER(O1147),O1147-P1147&gt;=Q1147),O1147-P1147,Q1147)</f>
        <v>166</v>
      </c>
      <c r="S1147" s="3" t="n">
        <f aca="false">IF(ISNUMBER(O1147),R1147/O1147-1,"")</f>
        <v>0.44372934423378</v>
      </c>
      <c r="T1147" s="13" t="n">
        <f aca="false">VLOOKUP(R1147,Parámetros!$A$13:$C$16,3,TRUE())</f>
        <v>37</v>
      </c>
      <c r="U1147" s="13" t="n">
        <f aca="false">IF(R1147&gt;=Parámetros!$B$7,I1147,0)</f>
        <v>0</v>
      </c>
      <c r="V1147" s="13" t="n">
        <f aca="false">R1147*(1-G1147)-T1147-U1147</f>
        <v>105.76</v>
      </c>
      <c r="W1147" s="13" t="n">
        <f aca="false">V1147-F1147</f>
        <v>0.0599999999999881</v>
      </c>
      <c r="X1147" s="2" t="s">
        <v>13609</v>
      </c>
      <c r="Y1147" s="2"/>
      <c r="Z1147" s="13"/>
      <c r="AA1147" s="2"/>
    </row>
    <row r="1148" customFormat="false" ht="15" hidden="false" customHeight="false" outlineLevel="0" collapsed="false">
      <c r="A1148" s="8" t="s">
        <v>13445</v>
      </c>
      <c r="B1148" s="10" t="str">
        <f aca="false">'Layout Mercado Libre'!C1148</f>
        <v>Cepillo Dental Oral-B Pro Doble Acción Mayor Alcance Mediano</v>
      </c>
      <c r="C1148" s="10" t="str">
        <f aca="false">IFERROR(LEFT('Layout Mercado Libre'!E1148,FIND(" &gt; ",'Layout Mercado Libre'!E1148)-1),"")</f>
        <v>Belleza y Cuidado Personal</v>
      </c>
      <c r="D1148" s="12" t="n">
        <v>23.27</v>
      </c>
      <c r="E1148" s="13" t="n">
        <f aca="false">Parámetros!$B$5</f>
        <v>4</v>
      </c>
      <c r="F1148" s="13" t="n">
        <f aca="false">D1148+E1148</f>
        <v>27.27</v>
      </c>
      <c r="G1148" s="3" t="n">
        <f aca="false">IF(C1148="",Parámetros!$B$9,IFERROR(VLOOKUP(C1148,Parámetros!$A$20:$B$23,2,FALSE()),Parámetros!$B$9))</f>
        <v>0.14</v>
      </c>
      <c r="H1148" s="14" t="n">
        <v>0.16</v>
      </c>
      <c r="I1148" s="12" t="n">
        <v>75</v>
      </c>
      <c r="J1148" s="13" t="n">
        <f aca="false">ROUNDUP((F1148+Parámetros!$C$13)/(1-G1148),0)</f>
        <v>61</v>
      </c>
      <c r="K1148" s="13" t="n">
        <f aca="false">ROUNDUP((F1148+Parámetros!$C$14)/(1-G1148),0)</f>
        <v>67</v>
      </c>
      <c r="L1148" s="13" t="n">
        <f aca="false">ROUNDUP((F1148+Parámetros!$C$15)/(1-G1148),0)</f>
        <v>75</v>
      </c>
      <c r="M1148" s="13" t="n">
        <f aca="false">MAX(ROUNDUP((F1148+I1148)/(1-G1148),0),Parámetros!$B$7)</f>
        <v>299</v>
      </c>
      <c r="N1148" s="12" t="n">
        <v>75.45</v>
      </c>
      <c r="O1148" s="12" t="n">
        <v>66.93</v>
      </c>
      <c r="P1148" s="13" t="n">
        <f aca="false">Parámetros!$B$6</f>
        <v>1</v>
      </c>
      <c r="Q1148" s="13" t="n">
        <f aca="false">IF(AND(ISNUMBER(O1148),O1148-P1148&gt;=Parámetros!$B$7),M1148,IF(J1148&lt;Parámetros!$B$13,J1148,IF(K1148&lt;Parámetros!$B$14,K1148,IF(L1148&lt;Parámetros!$B$15,L1148,M1148))))</f>
        <v>61</v>
      </c>
      <c r="R1148" s="13" t="n">
        <f aca="false">IF(AND(ISNUMBER(O1148),O1148-P1148&gt;=Q1148),O1148-P1148,Q1148)</f>
        <v>65.93</v>
      </c>
      <c r="S1148" s="3" t="n">
        <f aca="false">IF(ISNUMBER(O1148),R1148/O1148-1,"")</f>
        <v>-0.0149409831166891</v>
      </c>
      <c r="T1148" s="13" t="n">
        <f aca="false">VLOOKUP(R1148,Parámetros!$A$13:$C$16,3,TRUE())</f>
        <v>25</v>
      </c>
      <c r="U1148" s="13" t="n">
        <f aca="false">IF(R1148&gt;=Parámetros!$B$7,I1148,0)</f>
        <v>0</v>
      </c>
      <c r="V1148" s="13" t="n">
        <f aca="false">R1148*(1-G1148)-T1148-U1148</f>
        <v>31.6998</v>
      </c>
      <c r="W1148" s="13" t="n">
        <f aca="false">V1148-F1148</f>
        <v>4.4298</v>
      </c>
      <c r="X1148" s="2" t="s">
        <v>13551</v>
      </c>
      <c r="Y1148" s="2"/>
      <c r="Z1148" s="13"/>
      <c r="AA1148" s="2"/>
    </row>
    <row r="1149" customFormat="false" ht="15" hidden="false" customHeight="false" outlineLevel="0" collapsed="false">
      <c r="A1149" s="8" t="s">
        <v>13454</v>
      </c>
      <c r="B1149" s="10" t="str">
        <f aca="false">'Layout Mercado Libre'!C1149</f>
        <v>Dimefor Metformina 500 mg 60 Tabletas</v>
      </c>
      <c r="C1149" s="10" t="str">
        <f aca="false">IFERROR(LEFT('Layout Mercado Libre'!E1149,FIND(" &gt; ",'Layout Mercado Libre'!E1149)-1),"")</f>
        <v>Salud y Equipamiento Médico</v>
      </c>
      <c r="D1149" s="12" t="n">
        <v>255.78</v>
      </c>
      <c r="E1149" s="13" t="n">
        <f aca="false">Parámetros!$B$5</f>
        <v>4</v>
      </c>
      <c r="F1149" s="13" t="n">
        <f aca="false">D1149+E1149</f>
        <v>259.78</v>
      </c>
      <c r="G1149" s="3" t="n">
        <f aca="false">IF(C1149="",Parámetros!$B$9,IFERROR(VLOOKUP(C1149,Parámetros!$A$20:$B$23,2,FALSE()),Parámetros!$B$9))</f>
        <v>0.14</v>
      </c>
      <c r="H1149" s="14" t="n">
        <v>0.26</v>
      </c>
      <c r="I1149" s="12" t="n">
        <v>75</v>
      </c>
      <c r="J1149" s="13" t="n">
        <f aca="false">ROUNDUP((F1149+Parámetros!$C$13)/(1-G1149),0)</f>
        <v>332</v>
      </c>
      <c r="K1149" s="13" t="n">
        <f aca="false">ROUNDUP((F1149+Parámetros!$C$14)/(1-G1149),0)</f>
        <v>337</v>
      </c>
      <c r="L1149" s="13" t="n">
        <f aca="false">ROUNDUP((F1149+Parámetros!$C$15)/(1-G1149),0)</f>
        <v>346</v>
      </c>
      <c r="M1149" s="13" t="n">
        <f aca="false">MAX(ROUNDUP((F1149+I1149)/(1-G1149),0),Parámetros!$B$7)</f>
        <v>390</v>
      </c>
      <c r="N1149" s="12" t="n">
        <v>544.07</v>
      </c>
      <c r="O1149" s="12" t="n">
        <v>484.96</v>
      </c>
      <c r="P1149" s="13" t="n">
        <f aca="false">Parámetros!$B$6</f>
        <v>1</v>
      </c>
      <c r="Q1149" s="13" t="n">
        <f aca="false">IF(AND(ISNUMBER(O1149),O1149-P1149&gt;=Parámetros!$B$7),M1149,IF(J1149&lt;Parámetros!$B$13,J1149,IF(K1149&lt;Parámetros!$B$14,K1149,IF(L1149&lt;Parámetros!$B$15,L1149,M1149))))</f>
        <v>390</v>
      </c>
      <c r="R1149" s="13" t="n">
        <f aca="false">IF(AND(ISNUMBER(O1149),O1149-P1149&gt;=Q1149),O1149-P1149,Q1149)</f>
        <v>483.96</v>
      </c>
      <c r="S1149" s="3" t="n">
        <f aca="false">IF(ISNUMBER(O1149),R1149/O1149-1,"")</f>
        <v>-0.00206202573408121</v>
      </c>
      <c r="T1149" s="13" t="n">
        <f aca="false">VLOOKUP(R1149,Parámetros!$A$13:$C$16,3,TRUE())</f>
        <v>0</v>
      </c>
      <c r="U1149" s="13" t="n">
        <f aca="false">IF(R1149&gt;=Parámetros!$B$7,I1149,0)</f>
        <v>75</v>
      </c>
      <c r="V1149" s="13" t="n">
        <f aca="false">R1149*(1-G1149)-T1149-U1149</f>
        <v>341.2056</v>
      </c>
      <c r="W1149" s="13" t="n">
        <f aca="false">V1149-F1149</f>
        <v>81.4256</v>
      </c>
      <c r="X1149" s="2" t="s">
        <v>13534</v>
      </c>
      <c r="Y1149" s="2"/>
      <c r="Z1149" s="13"/>
      <c r="AA1149" s="2"/>
    </row>
    <row r="1150" customFormat="false" ht="15" hidden="false" customHeight="false" outlineLevel="0" collapsed="false">
      <c r="A1150" s="8" t="s">
        <v>13461</v>
      </c>
      <c r="B1150" s="10" t="str">
        <f aca="false">'Layout Mercado Libre'!C1150</f>
        <v>Erbitrax-T Terbinafina 250 mg 28 Tabletas</v>
      </c>
      <c r="C1150" s="10" t="str">
        <f aca="false">IFERROR(LEFT('Layout Mercado Libre'!E1150,FIND(" &gt; ",'Layout Mercado Libre'!E1150)-1),"")</f>
        <v>Salud y Equipamiento Médico</v>
      </c>
      <c r="D1150" s="12" t="n">
        <v>112.5</v>
      </c>
      <c r="E1150" s="13" t="n">
        <f aca="false">Parámetros!$B$5</f>
        <v>4</v>
      </c>
      <c r="F1150" s="13" t="n">
        <f aca="false">D1150+E1150</f>
        <v>116.5</v>
      </c>
      <c r="G1150" s="3" t="n">
        <f aca="false">IF(C1150="",Parámetros!$B$9,IFERROR(VLOOKUP(C1150,Parámetros!$A$20:$B$23,2,FALSE()),Parámetros!$B$9))</f>
        <v>0.14</v>
      </c>
      <c r="H1150" s="14" t="n">
        <v>0.18</v>
      </c>
      <c r="I1150" s="12" t="n">
        <v>75</v>
      </c>
      <c r="J1150" s="13" t="n">
        <f aca="false">ROUNDUP((F1150+Parámetros!$C$13)/(1-G1150),0)</f>
        <v>165</v>
      </c>
      <c r="K1150" s="13" t="n">
        <f aca="false">ROUNDUP((F1150+Parámetros!$C$14)/(1-G1150),0)</f>
        <v>171</v>
      </c>
      <c r="L1150" s="13" t="n">
        <f aca="false">ROUNDUP((F1150+Parámetros!$C$15)/(1-G1150),0)</f>
        <v>179</v>
      </c>
      <c r="M1150" s="13" t="n">
        <f aca="false">MAX(ROUNDUP((F1150+I1150)/(1-G1150),0),Parámetros!$B$7)</f>
        <v>299</v>
      </c>
      <c r="N1150" s="12" t="n">
        <v>242.94</v>
      </c>
      <c r="O1150" s="12" t="n">
        <v>220</v>
      </c>
      <c r="P1150" s="13" t="n">
        <f aca="false">Parámetros!$B$6</f>
        <v>1</v>
      </c>
      <c r="Q1150" s="13" t="n">
        <f aca="false">IF(AND(ISNUMBER(O1150),O1150-P1150&gt;=Parámetros!$B$7),M1150,IF(J1150&lt;Parámetros!$B$13,J1150,IF(K1150&lt;Parámetros!$B$14,K1150,IF(L1150&lt;Parámetros!$B$15,L1150,M1150))))</f>
        <v>179</v>
      </c>
      <c r="R1150" s="13" t="n">
        <f aca="false">IF(AND(ISNUMBER(O1150),O1150-P1150&gt;=Q1150),O1150-P1150,Q1150)</f>
        <v>219</v>
      </c>
      <c r="S1150" s="3" t="n">
        <f aca="false">IF(ISNUMBER(O1150),R1150/O1150-1,"")</f>
        <v>-0.00454545454545452</v>
      </c>
      <c r="T1150" s="13" t="n">
        <f aca="false">VLOOKUP(R1150,Parámetros!$A$13:$C$16,3,TRUE())</f>
        <v>37</v>
      </c>
      <c r="U1150" s="13" t="n">
        <f aca="false">IF(R1150&gt;=Parámetros!$B$7,I1150,0)</f>
        <v>0</v>
      </c>
      <c r="V1150" s="13" t="n">
        <f aca="false">R1150*(1-G1150)-T1150-U1150</f>
        <v>151.34</v>
      </c>
      <c r="W1150" s="13" t="n">
        <f aca="false">V1150-F1150</f>
        <v>34.84</v>
      </c>
      <c r="X1150" s="2" t="s">
        <v>13499</v>
      </c>
      <c r="Y1150" s="2"/>
      <c r="Z1150" s="13"/>
      <c r="AA1150" s="2"/>
    </row>
  </sheetData>
  <autoFilter ref="A1:AA1150"/>
  <dataValidations count="1">
    <dataValidation allowBlank="true" errorStyle="stop" operator="greaterThanOrEqual" showDropDown="false" showErrorMessage="false" showInputMessage="false" sqref="D2:E1150 I2:I1150 N2:P115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13812</v>
      </c>
    </row>
    <row r="2" customFormat="false" ht="15" hidden="false" customHeight="false" outlineLevel="0" collapsed="false">
      <c r="A2" s="0" t="s">
        <v>13813</v>
      </c>
    </row>
    <row r="4" customFormat="false" ht="15" hidden="false" customHeight="false" outlineLevel="0" collapsed="false">
      <c r="A4" s="6" t="s">
        <v>13814</v>
      </c>
      <c r="B4" s="6" t="s">
        <v>13815</v>
      </c>
      <c r="C4" s="6" t="s">
        <v>13816</v>
      </c>
    </row>
    <row r="5" customFormat="false" ht="15" hidden="false" customHeight="false" outlineLevel="0" collapsed="false">
      <c r="A5" s="2" t="s">
        <v>13817</v>
      </c>
      <c r="B5" s="12" t="n">
        <v>4</v>
      </c>
      <c r="C5" s="2" t="s">
        <v>13818</v>
      </c>
    </row>
    <row r="6" customFormat="false" ht="15" hidden="false" customHeight="false" outlineLevel="0" collapsed="false">
      <c r="A6" s="2" t="s">
        <v>13819</v>
      </c>
      <c r="B6" s="12" t="n">
        <v>1</v>
      </c>
      <c r="C6" s="2" t="s">
        <v>13820</v>
      </c>
    </row>
    <row r="7" customFormat="false" ht="15" hidden="false" customHeight="false" outlineLevel="0" collapsed="false">
      <c r="A7" s="2" t="s">
        <v>13821</v>
      </c>
      <c r="B7" s="12" t="n">
        <v>299</v>
      </c>
      <c r="C7" s="2" t="s">
        <v>13822</v>
      </c>
    </row>
    <row r="8" customFormat="false" ht="15" hidden="false" customHeight="false" outlineLevel="0" collapsed="false">
      <c r="A8" s="2" t="s">
        <v>13823</v>
      </c>
      <c r="B8" s="15" t="s">
        <v>13824</v>
      </c>
      <c r="C8" s="2" t="s">
        <v>13825</v>
      </c>
    </row>
    <row r="9" customFormat="false" ht="15" hidden="false" customHeight="false" outlineLevel="0" collapsed="false">
      <c r="A9" s="2" t="s">
        <v>13826</v>
      </c>
      <c r="B9" s="16" t="n">
        <v>0.16</v>
      </c>
      <c r="C9" s="2" t="s">
        <v>13827</v>
      </c>
    </row>
    <row r="11" customFormat="false" ht="15" hidden="false" customHeight="false" outlineLevel="0" collapsed="false">
      <c r="A11" s="5" t="s">
        <v>13828</v>
      </c>
    </row>
    <row r="12" customFormat="false" ht="15" hidden="false" customHeight="false" outlineLevel="0" collapsed="false">
      <c r="A12" s="6" t="s">
        <v>13829</v>
      </c>
      <c r="B12" s="6" t="s">
        <v>13830</v>
      </c>
      <c r="C12" s="6" t="s">
        <v>13831</v>
      </c>
    </row>
    <row r="13" customFormat="false" ht="15" hidden="false" customHeight="false" outlineLevel="0" collapsed="false">
      <c r="A13" s="12" t="n">
        <v>0</v>
      </c>
      <c r="B13" s="12" t="n">
        <v>99</v>
      </c>
      <c r="C13" s="12" t="n">
        <v>25</v>
      </c>
      <c r="D13" s="17" t="s">
        <v>13832</v>
      </c>
    </row>
    <row r="14" customFormat="false" ht="15" hidden="false" customHeight="false" outlineLevel="0" collapsed="false">
      <c r="A14" s="12" t="n">
        <v>99</v>
      </c>
      <c r="B14" s="12" t="n">
        <v>149</v>
      </c>
      <c r="C14" s="12" t="n">
        <v>30</v>
      </c>
      <c r="D14" s="17" t="s">
        <v>13833</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13834</v>
      </c>
    </row>
    <row r="19" customFormat="false" ht="15" hidden="false" customHeight="false" outlineLevel="0" collapsed="false">
      <c r="A19" s="6" t="s">
        <v>13471</v>
      </c>
      <c r="B19" s="6" t="s">
        <v>13835</v>
      </c>
      <c r="C19" s="6" t="s">
        <v>13816</v>
      </c>
    </row>
    <row r="20" customFormat="false" ht="15" hidden="false" customHeight="false" outlineLevel="0" collapsed="false">
      <c r="A20" s="2" t="s">
        <v>13836</v>
      </c>
      <c r="B20" s="16" t="n">
        <v>0.14</v>
      </c>
      <c r="C20" s="2" t="s">
        <v>13837</v>
      </c>
    </row>
    <row r="21" customFormat="false" ht="15" hidden="false" customHeight="false" outlineLevel="0" collapsed="false">
      <c r="A21" s="2" t="s">
        <v>13838</v>
      </c>
      <c r="B21" s="16" t="n">
        <v>0.14</v>
      </c>
      <c r="C21" s="2" t="s">
        <v>13837</v>
      </c>
    </row>
    <row r="22" customFormat="false" ht="15" hidden="false" customHeight="false" outlineLevel="0" collapsed="false">
      <c r="A22" s="2" t="s">
        <v>1375</v>
      </c>
      <c r="B22" s="16" t="n">
        <v>0.15</v>
      </c>
      <c r="C22" s="2" t="s">
        <v>13837</v>
      </c>
    </row>
    <row r="23" customFormat="false" ht="15" hidden="false" customHeight="false" outlineLevel="0" collapsed="false">
      <c r="A23" s="2" t="s">
        <v>13839</v>
      </c>
      <c r="B23" s="16" t="n">
        <v>0.1</v>
      </c>
      <c r="C23" s="2" t="s">
        <v>13837</v>
      </c>
    </row>
    <row r="26" customFormat="false" ht="15" hidden="false" customHeight="false" outlineLevel="0" collapsed="false">
      <c r="A26" s="5" t="s">
        <v>13840</v>
      </c>
    </row>
    <row r="27" customFormat="false" ht="15" hidden="false" customHeight="false" outlineLevel="0" collapsed="false">
      <c r="A27" s="6" t="s">
        <v>13841</v>
      </c>
      <c r="B27" s="6" t="s">
        <v>13815</v>
      </c>
      <c r="C27" s="6" t="s">
        <v>13816</v>
      </c>
    </row>
    <row r="28" customFormat="false" ht="15" hidden="false" customHeight="false" outlineLevel="0" collapsed="false">
      <c r="A28" s="2" t="s">
        <v>31</v>
      </c>
      <c r="B28" s="4" t="s">
        <v>13842</v>
      </c>
      <c r="C28" s="2" t="s">
        <v>13818</v>
      </c>
    </row>
    <row r="29" customFormat="false" ht="15" hidden="false" customHeight="false" outlineLevel="0" collapsed="false">
      <c r="A29" s="2" t="s">
        <v>32</v>
      </c>
      <c r="B29" s="4" t="s">
        <v>13843</v>
      </c>
      <c r="C29" s="2" t="s">
        <v>13818</v>
      </c>
    </row>
    <row r="30" customFormat="false" ht="15" hidden="false" customHeight="false" outlineLevel="0" collapsed="false">
      <c r="A30" s="2" t="s">
        <v>34</v>
      </c>
      <c r="B30" s="4" t="s">
        <v>13844</v>
      </c>
      <c r="C30" s="2" t="s">
        <v>13818</v>
      </c>
    </row>
    <row r="31" customFormat="false" ht="15" hidden="false" customHeight="false" outlineLevel="0" collapsed="false">
      <c r="A31" s="2" t="s">
        <v>35</v>
      </c>
      <c r="B31" s="4" t="s">
        <v>13845</v>
      </c>
      <c r="C31" s="2" t="s">
        <v>13818</v>
      </c>
    </row>
    <row r="32" customFormat="false" ht="15" hidden="false" customHeight="false" outlineLevel="0" collapsed="false">
      <c r="A32" s="2" t="s">
        <v>36</v>
      </c>
      <c r="B32" s="4" t="s">
        <v>13846</v>
      </c>
      <c r="C32" s="2" t="s">
        <v>13818</v>
      </c>
    </row>
    <row r="33" customFormat="false" ht="15" hidden="false" customHeight="false" outlineLevel="0" collapsed="false">
      <c r="A33" s="2" t="s">
        <v>37</v>
      </c>
      <c r="B33" s="4" t="s">
        <v>13847</v>
      </c>
      <c r="C33" s="2" t="s">
        <v>13818</v>
      </c>
    </row>
    <row r="35" customFormat="false" ht="15" hidden="false" customHeight="false" outlineLevel="0" collapsed="false">
      <c r="A35" s="5" t="s">
        <v>13848</v>
      </c>
    </row>
    <row r="36" customFormat="false" ht="15" hidden="false" customHeight="false" outlineLevel="0" collapsed="false">
      <c r="A36" s="6" t="s">
        <v>13849</v>
      </c>
      <c r="B36" s="6" t="s">
        <v>13850</v>
      </c>
      <c r="C36" s="6" t="s">
        <v>13851</v>
      </c>
    </row>
    <row r="37" customFormat="false" ht="15" hidden="false" customHeight="false" outlineLevel="0" collapsed="false">
      <c r="A37" s="4" t="n">
        <v>0.5</v>
      </c>
      <c r="B37" s="12" t="n">
        <v>75</v>
      </c>
      <c r="C37" s="2" t="s">
        <v>13852</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13853</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13854</v>
      </c>
      <c r="E1" s="6" t="s">
        <v>13855</v>
      </c>
      <c r="F1" s="6" t="s">
        <v>13856</v>
      </c>
      <c r="G1" s="6" t="s">
        <v>13857</v>
      </c>
      <c r="H1" s="6" t="s">
        <v>13858</v>
      </c>
      <c r="I1" s="6" t="s">
        <v>13859</v>
      </c>
      <c r="J1" s="6" t="s">
        <v>13860</v>
      </c>
      <c r="K1" s="6" t="s">
        <v>13861</v>
      </c>
      <c r="L1" s="6" t="s">
        <v>13862</v>
      </c>
      <c r="M1" s="6" t="s">
        <v>13863</v>
      </c>
      <c r="N1" s="6" t="s">
        <v>13864</v>
      </c>
      <c r="O1" s="6" t="s">
        <v>13865</v>
      </c>
      <c r="P1" s="6" t="s">
        <v>13866</v>
      </c>
      <c r="Q1" s="6" t="s">
        <v>13867</v>
      </c>
    </row>
    <row r="2" customFormat="false" ht="15" hidden="false" customHeight="false" outlineLevel="0" collapsed="false">
      <c r="A2" s="8" t="s">
        <v>66</v>
      </c>
      <c r="B2" s="10" t="str">
        <f aca="false">'Layout Mercado Libre'!C2</f>
        <v>Bedoyecta Tri Solución Inyectable 5 Jeringas 2 ml</v>
      </c>
      <c r="C2" s="2" t="s">
        <v>89</v>
      </c>
      <c r="D2" s="2" t="s">
        <v>13868</v>
      </c>
      <c r="E2" s="2" t="s">
        <v>13869</v>
      </c>
      <c r="F2" s="2" t="s">
        <v>13870</v>
      </c>
      <c r="G2" s="2" t="s">
        <v>13871</v>
      </c>
      <c r="H2" s="2" t="s">
        <v>13872</v>
      </c>
      <c r="I2" s="2" t="s">
        <v>13873</v>
      </c>
      <c r="J2" s="2"/>
      <c r="K2" s="2" t="n">
        <v>3099</v>
      </c>
      <c r="L2" s="2"/>
      <c r="M2" s="2" t="s">
        <v>13874</v>
      </c>
      <c r="N2" s="2" t="n">
        <f aca="false">COUNTA('Layout Mercado Libre'!AH2:AM2)</f>
        <v>3</v>
      </c>
      <c r="O2" s="2" t="s">
        <v>13875</v>
      </c>
      <c r="P2" s="2" t="n">
        <v>0</v>
      </c>
      <c r="Q2" s="2" t="s">
        <v>13876</v>
      </c>
    </row>
    <row r="3" customFormat="false" ht="15" hidden="false" customHeight="false" outlineLevel="0" collapsed="false">
      <c r="A3" s="8" t="s">
        <v>90</v>
      </c>
      <c r="B3" s="10" t="str">
        <f aca="false">'Layout Mercado Libre'!C3</f>
        <v>Fórmula Infantil Nan Optipro 2 Lata 800 g</v>
      </c>
      <c r="C3" s="2" t="s">
        <v>89</v>
      </c>
      <c r="D3" s="2" t="s">
        <v>13868</v>
      </c>
      <c r="E3" s="2" t="s">
        <v>13869</v>
      </c>
      <c r="F3" s="2" t="s">
        <v>13877</v>
      </c>
      <c r="G3" s="2"/>
      <c r="H3" s="2"/>
      <c r="I3" s="2" t="s">
        <v>13878</v>
      </c>
      <c r="J3" s="2" t="s">
        <v>13879</v>
      </c>
      <c r="K3" s="2" t="n">
        <v>1814</v>
      </c>
      <c r="L3" s="2" t="s">
        <v>13880</v>
      </c>
      <c r="M3" s="2" t="s">
        <v>13881</v>
      </c>
      <c r="N3" s="2" t="n">
        <f aca="false">COUNTA('Layout Mercado Libre'!AH3:AM3)</f>
        <v>3</v>
      </c>
      <c r="O3" s="2" t="s">
        <v>13875</v>
      </c>
      <c r="P3" s="2" t="n">
        <v>0</v>
      </c>
      <c r="Q3" s="2" t="s">
        <v>13882</v>
      </c>
    </row>
    <row r="4" customFormat="false" ht="15" hidden="false" customHeight="false" outlineLevel="0" collapsed="false">
      <c r="A4" s="8" t="s">
        <v>110</v>
      </c>
      <c r="B4" s="10" t="str">
        <f aca="false">'Layout Mercado Libre'!C4</f>
        <v>Fórmula Infantil Nan Optipro 1 Lata 800 g</v>
      </c>
      <c r="C4" s="2" t="s">
        <v>89</v>
      </c>
      <c r="D4" s="2" t="s">
        <v>13868</v>
      </c>
      <c r="E4" s="2" t="s">
        <v>13869</v>
      </c>
      <c r="F4" s="2" t="s">
        <v>13877</v>
      </c>
      <c r="G4" s="2"/>
      <c r="H4" s="2"/>
      <c r="I4" s="2" t="s">
        <v>13883</v>
      </c>
      <c r="J4" s="2" t="s">
        <v>13879</v>
      </c>
      <c r="K4" s="2" t="n">
        <v>2350</v>
      </c>
      <c r="L4" s="2" t="s">
        <v>13884</v>
      </c>
      <c r="M4" s="2" t="s">
        <v>13885</v>
      </c>
      <c r="N4" s="2" t="n">
        <f aca="false">COUNTA('Layout Mercado Libre'!AH4:AM4)</f>
        <v>4</v>
      </c>
      <c r="O4" s="2" t="s">
        <v>13886</v>
      </c>
      <c r="P4" s="2" t="n">
        <v>0</v>
      </c>
      <c r="Q4" s="2" t="s">
        <v>13887</v>
      </c>
    </row>
    <row r="5" customFormat="false" ht="15" hidden="false" customHeight="false" outlineLevel="0" collapsed="false">
      <c r="A5" s="8" t="s">
        <v>122</v>
      </c>
      <c r="B5" s="10" t="str">
        <f aca="false">'Layout Mercado Libre'!C5</f>
        <v>Aspirina Protect 100 mg 28 Tabletas</v>
      </c>
      <c r="C5" s="2" t="s">
        <v>89</v>
      </c>
      <c r="D5" s="2" t="s">
        <v>13868</v>
      </c>
      <c r="E5" s="2" t="s">
        <v>13869</v>
      </c>
      <c r="F5" s="2" t="s">
        <v>13870</v>
      </c>
      <c r="G5" s="2" t="s">
        <v>13888</v>
      </c>
      <c r="H5" s="2" t="s">
        <v>13889</v>
      </c>
      <c r="I5" s="2" t="s">
        <v>13890</v>
      </c>
      <c r="J5" s="2"/>
      <c r="K5" s="2" t="n">
        <v>12409</v>
      </c>
      <c r="L5" s="2"/>
      <c r="M5" s="2" t="s">
        <v>13891</v>
      </c>
      <c r="N5" s="2" t="n">
        <f aca="false">COUNTA('Layout Mercado Libre'!AH5:AM5)</f>
        <v>3</v>
      </c>
      <c r="O5" s="2" t="s">
        <v>13875</v>
      </c>
      <c r="P5" s="2" t="n">
        <v>0</v>
      </c>
      <c r="Q5" s="2" t="s">
        <v>13892</v>
      </c>
    </row>
    <row r="6" customFormat="false" ht="15" hidden="false" customHeight="false" outlineLevel="0" collapsed="false">
      <c r="A6" s="8" t="s">
        <v>142</v>
      </c>
      <c r="B6" s="10" t="str">
        <f aca="false">'Layout Mercado Libre'!C6</f>
        <v>Jardianz DPP 25 mg/5 mg 30 Tabletas</v>
      </c>
      <c r="C6" s="2" t="s">
        <v>89</v>
      </c>
      <c r="D6" s="2" t="s">
        <v>13868</v>
      </c>
      <c r="E6" s="2" t="s">
        <v>13869</v>
      </c>
      <c r="F6" s="2" t="s">
        <v>13870</v>
      </c>
      <c r="G6" s="2" t="s">
        <v>13893</v>
      </c>
      <c r="H6" s="2" t="s">
        <v>13894</v>
      </c>
      <c r="I6" s="2" t="s">
        <v>13895</v>
      </c>
      <c r="J6" s="2"/>
      <c r="K6" s="2" t="n">
        <v>10</v>
      </c>
      <c r="L6" s="2"/>
      <c r="M6" s="2" t="s">
        <v>13896</v>
      </c>
      <c r="N6" s="2" t="n">
        <f aca="false">COUNTA('Layout Mercado Libre'!AH6:AM6)</f>
        <v>3</v>
      </c>
      <c r="O6" s="2" t="s">
        <v>13875</v>
      </c>
      <c r="P6" s="2" t="n">
        <v>0</v>
      </c>
      <c r="Q6" s="2" t="s">
        <v>13897</v>
      </c>
    </row>
    <row r="7" customFormat="false" ht="15" hidden="false" customHeight="false" outlineLevel="0" collapsed="false">
      <c r="A7" s="8" t="s">
        <v>160</v>
      </c>
      <c r="B7" s="10" t="str">
        <f aca="false">'Layout Mercado Libre'!C7</f>
        <v>Pañales Huggies Supreme Unisex Etapa 5 36 Piezas</v>
      </c>
      <c r="C7" s="2" t="s">
        <v>89</v>
      </c>
      <c r="D7" s="2" t="s">
        <v>13868</v>
      </c>
      <c r="E7" s="2" t="s">
        <v>13869</v>
      </c>
      <c r="F7" s="2" t="s">
        <v>13877</v>
      </c>
      <c r="G7" s="2"/>
      <c r="H7" s="2"/>
      <c r="I7" s="2"/>
      <c r="J7" s="2"/>
      <c r="K7" s="2" t="n">
        <v>281</v>
      </c>
      <c r="L7" s="2" t="s">
        <v>13898</v>
      </c>
      <c r="M7" s="2" t="s">
        <v>13899</v>
      </c>
      <c r="N7" s="2" t="n">
        <f aca="false">COUNTA('Layout Mercado Libre'!AH7:AM7)</f>
        <v>2</v>
      </c>
      <c r="O7" s="2" t="s">
        <v>13875</v>
      </c>
      <c r="P7" s="2" t="n">
        <v>1</v>
      </c>
      <c r="Q7" s="2" t="s">
        <v>13900</v>
      </c>
    </row>
    <row r="8" customFormat="false" ht="15" hidden="false" customHeight="false" outlineLevel="0" collapsed="false">
      <c r="A8" s="8" t="s">
        <v>177</v>
      </c>
      <c r="B8" s="10" t="str">
        <f aca="false">'Layout Mercado Libre'!C8</f>
        <v>Pañales Huggies Supreme Unisex Etapa 6 36 Piezas</v>
      </c>
      <c r="C8" s="2" t="s">
        <v>89</v>
      </c>
      <c r="D8" s="2" t="s">
        <v>13868</v>
      </c>
      <c r="E8" s="2" t="s">
        <v>13869</v>
      </c>
      <c r="F8" s="2" t="s">
        <v>13877</v>
      </c>
      <c r="G8" s="2"/>
      <c r="H8" s="2"/>
      <c r="I8" s="2"/>
      <c r="J8" s="2"/>
      <c r="K8" s="2" t="n">
        <v>510</v>
      </c>
      <c r="L8" s="2" t="s">
        <v>13898</v>
      </c>
      <c r="M8" s="2" t="s">
        <v>13901</v>
      </c>
      <c r="N8" s="2" t="n">
        <f aca="false">COUNTA('Layout Mercado Libre'!AH8:AM8)</f>
        <v>2</v>
      </c>
      <c r="O8" s="2" t="s">
        <v>13875</v>
      </c>
      <c r="P8" s="2" t="n">
        <v>1</v>
      </c>
      <c r="Q8" s="2" t="s">
        <v>13900</v>
      </c>
    </row>
    <row r="9" customFormat="false" ht="15" hidden="false" customHeight="false" outlineLevel="0" collapsed="false">
      <c r="A9" s="8" t="s">
        <v>186</v>
      </c>
      <c r="B9" s="10" t="str">
        <f aca="false">'Layout Mercado Libre'!C9</f>
        <v>Fórmula Infantil Nan Optipro 1 Lata 400 g</v>
      </c>
      <c r="C9" s="2" t="s">
        <v>89</v>
      </c>
      <c r="D9" s="2" t="s">
        <v>13868</v>
      </c>
      <c r="E9" s="2" t="s">
        <v>13869</v>
      </c>
      <c r="F9" s="2" t="s">
        <v>13877</v>
      </c>
      <c r="G9" s="2"/>
      <c r="H9" s="2"/>
      <c r="I9" s="2" t="s">
        <v>13902</v>
      </c>
      <c r="J9" s="2" t="s">
        <v>13879</v>
      </c>
      <c r="K9" s="2" t="n">
        <v>2092</v>
      </c>
      <c r="L9" s="2" t="s">
        <v>13884</v>
      </c>
      <c r="M9" s="2" t="s">
        <v>13903</v>
      </c>
      <c r="N9" s="2" t="n">
        <f aca="false">COUNTA('Layout Mercado Libre'!AH9:AM9)</f>
        <v>3</v>
      </c>
      <c r="O9" s="2" t="s">
        <v>13904</v>
      </c>
      <c r="P9" s="2" t="n">
        <v>0</v>
      </c>
      <c r="Q9" s="2" t="s">
        <v>13905</v>
      </c>
    </row>
    <row r="10" customFormat="false" ht="15" hidden="false" customHeight="false" outlineLevel="0" collapsed="false">
      <c r="A10" s="8" t="s">
        <v>194</v>
      </c>
      <c r="B10" s="10" t="str">
        <f aca="false">'Layout Mercado Libre'!C10</f>
        <v>Tiras Reactivas Accu-Chek Active 50 Piezas</v>
      </c>
      <c r="C10" s="2" t="s">
        <v>89</v>
      </c>
      <c r="D10" s="2" t="s">
        <v>13868</v>
      </c>
      <c r="E10" s="2" t="s">
        <v>13869</v>
      </c>
      <c r="F10" s="2" t="s">
        <v>13877</v>
      </c>
      <c r="G10" s="2"/>
      <c r="H10" s="2"/>
      <c r="I10" s="2" t="s">
        <v>13906</v>
      </c>
      <c r="J10" s="2"/>
      <c r="K10" s="2" t="n">
        <v>57</v>
      </c>
      <c r="L10" s="2" t="s">
        <v>13907</v>
      </c>
      <c r="M10" s="2" t="s">
        <v>13908</v>
      </c>
      <c r="N10" s="2" t="n">
        <f aca="false">COUNTA('Layout Mercado Libre'!AH10:AM10)</f>
        <v>2</v>
      </c>
      <c r="O10" s="2" t="s">
        <v>13909</v>
      </c>
      <c r="P10" s="2" t="n">
        <v>1</v>
      </c>
      <c r="Q10" s="2" t="s">
        <v>13910</v>
      </c>
    </row>
    <row r="11" customFormat="false" ht="15" hidden="false" customHeight="false" outlineLevel="0" collapsed="false">
      <c r="A11" s="8" t="s">
        <v>211</v>
      </c>
      <c r="B11" s="10" t="str">
        <f aca="false">'Layout Mercado Libre'!C11</f>
        <v>Vessel Due F 250 LRU 50 Cápsulas</v>
      </c>
      <c r="C11" s="2" t="s">
        <v>89</v>
      </c>
      <c r="D11" s="2" t="s">
        <v>13868</v>
      </c>
      <c r="E11" s="2" t="s">
        <v>13869</v>
      </c>
      <c r="F11" s="2" t="s">
        <v>13870</v>
      </c>
      <c r="G11" s="2" t="s">
        <v>13888</v>
      </c>
      <c r="H11" s="2" t="s">
        <v>13889</v>
      </c>
      <c r="I11" s="2" t="s">
        <v>13911</v>
      </c>
      <c r="J11" s="2"/>
      <c r="K11" s="2" t="n">
        <v>529</v>
      </c>
      <c r="L11" s="2"/>
      <c r="M11" s="2" t="s">
        <v>13912</v>
      </c>
      <c r="N11" s="2" t="n">
        <f aca="false">COUNTA('Layout Mercado Libre'!AH11:AM11)</f>
        <v>2</v>
      </c>
      <c r="O11" s="2" t="s">
        <v>13886</v>
      </c>
      <c r="P11" s="2" t="n">
        <v>0</v>
      </c>
      <c r="Q11" s="2" t="s">
        <v>13913</v>
      </c>
    </row>
    <row r="12" customFormat="false" ht="15" hidden="false" customHeight="false" outlineLevel="0" collapsed="false">
      <c r="A12" s="8" t="s">
        <v>226</v>
      </c>
      <c r="B12" s="10" t="str">
        <f aca="false">'Layout Mercado Libre'!C12</f>
        <v>Pañales KleenBebé Suavelastic Etapa 5 Jumbo 40 Piezas</v>
      </c>
      <c r="C12" s="2" t="s">
        <v>89</v>
      </c>
      <c r="D12" s="2" t="s">
        <v>13868</v>
      </c>
      <c r="E12" s="2" t="s">
        <v>13869</v>
      </c>
      <c r="F12" s="2" t="s">
        <v>13877</v>
      </c>
      <c r="G12" s="2"/>
      <c r="H12" s="2"/>
      <c r="I12" s="2" t="s">
        <v>13914</v>
      </c>
      <c r="J12" s="2"/>
      <c r="K12" s="2" t="n">
        <v>417</v>
      </c>
      <c r="L12" s="2" t="s">
        <v>13915</v>
      </c>
      <c r="M12" s="2" t="s">
        <v>13916</v>
      </c>
      <c r="N12" s="2" t="n">
        <f aca="false">COUNTA('Layout Mercado Libre'!AH12:AM12)</f>
        <v>2</v>
      </c>
      <c r="O12" s="2" t="s">
        <v>13875</v>
      </c>
      <c r="P12" s="2" t="n">
        <v>0</v>
      </c>
      <c r="Q12" s="2" t="s">
        <v>13917</v>
      </c>
    </row>
    <row r="13" customFormat="false" ht="15" hidden="false" customHeight="false" outlineLevel="0" collapsed="false">
      <c r="A13" s="8" t="s">
        <v>238</v>
      </c>
      <c r="B13" s="10" t="str">
        <f aca="false">'Layout Mercado Libre'!C13</f>
        <v>Motrin Infantil Ibuprofeno 20 mg/ml Suspensión 120 ml</v>
      </c>
      <c r="C13" s="2" t="s">
        <v>89</v>
      </c>
      <c r="D13" s="2" t="s">
        <v>13868</v>
      </c>
      <c r="E13" s="2" t="s">
        <v>13869</v>
      </c>
      <c r="F13" s="2" t="s">
        <v>13918</v>
      </c>
      <c r="G13" s="2"/>
      <c r="H13" s="2"/>
      <c r="I13" s="2" t="s">
        <v>13919</v>
      </c>
      <c r="J13" s="2"/>
      <c r="K13" s="2" t="n">
        <v>637</v>
      </c>
      <c r="L13" s="2" t="s">
        <v>13920</v>
      </c>
      <c r="M13" s="2" t="s">
        <v>13921</v>
      </c>
      <c r="N13" s="2" t="n">
        <f aca="false">COUNTA('Layout Mercado Libre'!AH13:AM13)</f>
        <v>4</v>
      </c>
      <c r="O13" s="2" t="s">
        <v>13909</v>
      </c>
      <c r="P13" s="2" t="n">
        <v>0</v>
      </c>
      <c r="Q13" s="2" t="s">
        <v>13922</v>
      </c>
    </row>
    <row r="14" customFormat="false" ht="15" hidden="false" customHeight="false" outlineLevel="0" collapsed="false">
      <c r="A14" s="8" t="s">
        <v>261</v>
      </c>
      <c r="B14" s="10" t="str">
        <f aca="false">'Layout Mercado Libre'!C14</f>
        <v>Pañales KleenBebé Suavelastic Etapa 7 XXJumbo 40 Piezas</v>
      </c>
      <c r="C14" s="2" t="s">
        <v>89</v>
      </c>
      <c r="D14" s="2" t="s">
        <v>13868</v>
      </c>
      <c r="E14" s="2" t="s">
        <v>13869</v>
      </c>
      <c r="F14" s="2" t="s">
        <v>13877</v>
      </c>
      <c r="G14" s="2"/>
      <c r="H14" s="2"/>
      <c r="I14" s="2" t="s">
        <v>13923</v>
      </c>
      <c r="J14" s="2"/>
      <c r="K14" s="2" t="n">
        <v>263</v>
      </c>
      <c r="L14" s="2" t="s">
        <v>13915</v>
      </c>
      <c r="M14" s="2" t="s">
        <v>13924</v>
      </c>
      <c r="N14" s="2" t="n">
        <f aca="false">COUNTA('Layout Mercado Libre'!AH14:AM14)</f>
        <v>2</v>
      </c>
      <c r="O14" s="2" t="s">
        <v>13875</v>
      </c>
      <c r="P14" s="2" t="n">
        <v>0</v>
      </c>
      <c r="Q14" s="2" t="s">
        <v>13925</v>
      </c>
    </row>
    <row r="15" customFormat="false" ht="15" hidden="false" customHeight="false" outlineLevel="0" collapsed="false">
      <c r="A15" s="8" t="s">
        <v>272</v>
      </c>
      <c r="B15" s="10" t="str">
        <f aca="false">'Layout Mercado Libre'!C15</f>
        <v>Pañales Huggies Supreme Unisex Etapa 4 36 Piezas</v>
      </c>
      <c r="C15" s="2" t="s">
        <v>89</v>
      </c>
      <c r="D15" s="2" t="s">
        <v>13868</v>
      </c>
      <c r="E15" s="2" t="s">
        <v>13869</v>
      </c>
      <c r="F15" s="2" t="s">
        <v>13877</v>
      </c>
      <c r="G15" s="2"/>
      <c r="H15" s="2"/>
      <c r="I15" s="2"/>
      <c r="J15" s="2"/>
      <c r="K15" s="2" t="n">
        <v>680</v>
      </c>
      <c r="L15" s="2" t="s">
        <v>13898</v>
      </c>
      <c r="M15" s="2" t="s">
        <v>13926</v>
      </c>
      <c r="N15" s="2" t="n">
        <f aca="false">COUNTA('Layout Mercado Libre'!AH15:AM15)</f>
        <v>2</v>
      </c>
      <c r="O15" s="2" t="s">
        <v>13875</v>
      </c>
      <c r="P15" s="2" t="n">
        <v>1</v>
      </c>
      <c r="Q15" s="2" t="s">
        <v>13900</v>
      </c>
    </row>
    <row r="16" customFormat="false" ht="15" hidden="false" customHeight="false" outlineLevel="0" collapsed="false">
      <c r="A16" s="8" t="s">
        <v>281</v>
      </c>
      <c r="B16" s="10" t="str">
        <f aca="false">'Layout Mercado Libre'!C16</f>
        <v>Pañales KleenBebé Suavelastic Etapa 4 Grande 44 Piezas</v>
      </c>
      <c r="C16" s="2" t="s">
        <v>89</v>
      </c>
      <c r="D16" s="2" t="s">
        <v>13868</v>
      </c>
      <c r="E16" s="2" t="s">
        <v>13869</v>
      </c>
      <c r="F16" s="2" t="s">
        <v>13877</v>
      </c>
      <c r="G16" s="2"/>
      <c r="H16" s="2"/>
      <c r="I16" s="2" t="s">
        <v>13927</v>
      </c>
      <c r="J16" s="2"/>
      <c r="K16" s="2" t="n">
        <v>604</v>
      </c>
      <c r="L16" s="2" t="s">
        <v>13915</v>
      </c>
      <c r="M16" s="2" t="s">
        <v>13928</v>
      </c>
      <c r="N16" s="2" t="n">
        <f aca="false">COUNTA('Layout Mercado Libre'!AH16:AM16)</f>
        <v>2</v>
      </c>
      <c r="O16" s="2" t="s">
        <v>13875</v>
      </c>
      <c r="P16" s="2" t="n">
        <v>0</v>
      </c>
      <c r="Q16" s="2" t="s">
        <v>13929</v>
      </c>
    </row>
    <row r="17" customFormat="false" ht="15" hidden="false" customHeight="false" outlineLevel="0" collapsed="false">
      <c r="A17" s="8" t="s">
        <v>291</v>
      </c>
      <c r="B17" s="10" t="str">
        <f aca="false">'Layout Mercado Libre'!C17</f>
        <v>Pañales KleenBebé Suavelastic Etapa 6 Extra Jumbo 40 Piezas</v>
      </c>
      <c r="C17" s="2" t="s">
        <v>89</v>
      </c>
      <c r="D17" s="2" t="s">
        <v>13868</v>
      </c>
      <c r="E17" s="2" t="s">
        <v>13869</v>
      </c>
      <c r="F17" s="2" t="s">
        <v>13877</v>
      </c>
      <c r="G17" s="2"/>
      <c r="H17" s="2"/>
      <c r="I17" s="2"/>
      <c r="J17" s="2"/>
      <c r="K17" s="2" t="n">
        <v>610</v>
      </c>
      <c r="L17" s="2" t="s">
        <v>13915</v>
      </c>
      <c r="M17" s="2" t="s">
        <v>13930</v>
      </c>
      <c r="N17" s="2" t="n">
        <f aca="false">COUNTA('Layout Mercado Libre'!AH17:AM17)</f>
        <v>2</v>
      </c>
      <c r="O17" s="2" t="s">
        <v>13875</v>
      </c>
      <c r="P17" s="2" t="n">
        <v>0</v>
      </c>
      <c r="Q17" s="2" t="s">
        <v>13931</v>
      </c>
    </row>
    <row r="18" customFormat="false" ht="15" hidden="false" customHeight="false" outlineLevel="0" collapsed="false">
      <c r="A18" s="8" t="s">
        <v>301</v>
      </c>
      <c r="B18" s="10" t="str">
        <f aca="false">'Layout Mercado Libre'!C18</f>
        <v>Bedoyecta Complejo B Ácido Fólico Vitamina C 30 Cápsulas</v>
      </c>
      <c r="C18" s="2" t="s">
        <v>89</v>
      </c>
      <c r="D18" s="2" t="s">
        <v>13868</v>
      </c>
      <c r="E18" s="2" t="s">
        <v>13869</v>
      </c>
      <c r="F18" s="2" t="s">
        <v>13918</v>
      </c>
      <c r="G18" s="2"/>
      <c r="H18" s="2"/>
      <c r="I18" s="2" t="s">
        <v>13932</v>
      </c>
      <c r="J18" s="2"/>
      <c r="K18" s="2" t="n">
        <v>2942</v>
      </c>
      <c r="L18" s="2" t="s">
        <v>13933</v>
      </c>
      <c r="M18" s="2" t="s">
        <v>13934</v>
      </c>
      <c r="N18" s="2" t="n">
        <f aca="false">COUNTA('Layout Mercado Libre'!AH18:AM18)</f>
        <v>3</v>
      </c>
      <c r="O18" s="2" t="s">
        <v>13875</v>
      </c>
      <c r="P18" s="2" t="n">
        <v>0</v>
      </c>
      <c r="Q18" s="2" t="s">
        <v>13935</v>
      </c>
    </row>
    <row r="19" customFormat="false" ht="15" hidden="false" customHeight="false" outlineLevel="0" collapsed="false">
      <c r="A19" s="8" t="s">
        <v>314</v>
      </c>
      <c r="B19" s="10" t="str">
        <f aca="false">'Layout Mercado Libre'!C19</f>
        <v>Ribotripsin 18 mg 30 Tabletas</v>
      </c>
      <c r="C19" s="2" t="s">
        <v>89</v>
      </c>
      <c r="D19" s="2" t="s">
        <v>13868</v>
      </c>
      <c r="E19" s="2" t="s">
        <v>13869</v>
      </c>
      <c r="F19" s="2" t="s">
        <v>13936</v>
      </c>
      <c r="G19" s="2"/>
      <c r="H19" s="2"/>
      <c r="I19" s="2" t="s">
        <v>13937</v>
      </c>
      <c r="J19" s="2"/>
      <c r="K19" s="2" t="n">
        <v>1094</v>
      </c>
      <c r="L19" s="2"/>
      <c r="M19" s="2" t="s">
        <v>13938</v>
      </c>
      <c r="N19" s="2" t="n">
        <f aca="false">COUNTA('Layout Mercado Libre'!AH19:AM19)</f>
        <v>1</v>
      </c>
      <c r="O19" s="2" t="s">
        <v>13875</v>
      </c>
      <c r="P19" s="2" t="n">
        <v>0</v>
      </c>
      <c r="Q19" s="2" t="s">
        <v>13939</v>
      </c>
    </row>
    <row r="20" customFormat="false" ht="15" hidden="false" customHeight="false" outlineLevel="0" collapsed="false">
      <c r="A20" s="8" t="s">
        <v>329</v>
      </c>
      <c r="B20" s="10" t="str">
        <f aca="false">'Layout Mercado Libre'!C20</f>
        <v>Vick VapoRub Ungüento Tópico 50 g</v>
      </c>
      <c r="C20" s="2" t="s">
        <v>89</v>
      </c>
      <c r="D20" s="2" t="s">
        <v>13868</v>
      </c>
      <c r="E20" s="2" t="s">
        <v>13869</v>
      </c>
      <c r="F20" s="2" t="s">
        <v>13918</v>
      </c>
      <c r="G20" s="2"/>
      <c r="H20" s="2"/>
      <c r="I20" s="2" t="s">
        <v>13940</v>
      </c>
      <c r="J20" s="2"/>
      <c r="K20" s="2" t="n">
        <v>241</v>
      </c>
      <c r="L20" s="2"/>
      <c r="M20" s="2" t="s">
        <v>13941</v>
      </c>
      <c r="N20" s="2" t="n">
        <f aca="false">COUNTA('Layout Mercado Libre'!AH20:AM20)</f>
        <v>2</v>
      </c>
      <c r="O20" s="2" t="s">
        <v>13942</v>
      </c>
      <c r="P20" s="2" t="n">
        <v>0</v>
      </c>
      <c r="Q20" s="2" t="s">
        <v>13943</v>
      </c>
    </row>
    <row r="21" customFormat="false" ht="15" hidden="false" customHeight="false" outlineLevel="0" collapsed="false">
      <c r="A21" s="8" t="s">
        <v>348</v>
      </c>
      <c r="B21" s="10" t="str">
        <f aca="false">'Layout Mercado Libre'!C21</f>
        <v>Dolo-Neurobión DC Solución Inyectable 3 Jeringas 3 ml</v>
      </c>
      <c r="C21" s="2" t="s">
        <v>89</v>
      </c>
      <c r="D21" s="2" t="s">
        <v>13868</v>
      </c>
      <c r="E21" s="2" t="s">
        <v>13869</v>
      </c>
      <c r="F21" s="2" t="s">
        <v>13870</v>
      </c>
      <c r="G21" s="2" t="s">
        <v>13944</v>
      </c>
      <c r="H21" s="2" t="s">
        <v>13945</v>
      </c>
      <c r="I21" s="2" t="s">
        <v>13946</v>
      </c>
      <c r="J21" s="2"/>
      <c r="K21" s="2" t="n">
        <v>1012</v>
      </c>
      <c r="L21" s="2"/>
      <c r="M21" s="2" t="s">
        <v>13947</v>
      </c>
      <c r="N21" s="2" t="n">
        <f aca="false">COUNTA('Layout Mercado Libre'!AH21:AM21)</f>
        <v>2</v>
      </c>
      <c r="O21" s="2" t="s">
        <v>13875</v>
      </c>
      <c r="P21" s="2" t="n">
        <v>0</v>
      </c>
      <c r="Q21" s="2" t="s">
        <v>13948</v>
      </c>
    </row>
    <row r="22" customFormat="false" ht="15" hidden="false" customHeight="false" outlineLevel="0" collapsed="false">
      <c r="A22" s="8" t="s">
        <v>366</v>
      </c>
      <c r="B22" s="10" t="str">
        <f aca="false">'Layout Mercado Libre'!C22</f>
        <v>Pañales Huggies Supreme Unisex Etapa 7 36 Piezas</v>
      </c>
      <c r="C22" s="2" t="s">
        <v>89</v>
      </c>
      <c r="D22" s="2" t="s">
        <v>13949</v>
      </c>
      <c r="E22" s="2" t="s">
        <v>13950</v>
      </c>
      <c r="F22" s="2" t="s">
        <v>13877</v>
      </c>
      <c r="G22" s="2"/>
      <c r="H22" s="2"/>
      <c r="I22" s="2" t="s">
        <v>13951</v>
      </c>
      <c r="J22" s="2"/>
      <c r="K22" s="2" t="n">
        <v>101</v>
      </c>
      <c r="L22" s="2" t="s">
        <v>13898</v>
      </c>
      <c r="M22" s="2" t="s">
        <v>13952</v>
      </c>
      <c r="N22" s="2" t="n">
        <f aca="false">COUNTA('Layout Mercado Libre'!AH22:AM22)</f>
        <v>3</v>
      </c>
      <c r="O22" s="2" t="s">
        <v>13875</v>
      </c>
      <c r="P22" s="2" t="n">
        <v>0</v>
      </c>
      <c r="Q22" s="2" t="s">
        <v>13953</v>
      </c>
    </row>
    <row r="23" customFormat="false" ht="15" hidden="false" customHeight="false" outlineLevel="0" collapsed="false">
      <c r="A23" s="8" t="s">
        <v>374</v>
      </c>
      <c r="B23" s="10" t="str">
        <f aca="false">'Layout Mercado Libre'!C23</f>
        <v>Pañales Huggies UltraConfort Niño Etapa 6 40 Piezas</v>
      </c>
      <c r="C23" s="2" t="s">
        <v>89</v>
      </c>
      <c r="D23" s="2" t="s">
        <v>13868</v>
      </c>
      <c r="E23" s="2" t="s">
        <v>13869</v>
      </c>
      <c r="F23" s="2" t="s">
        <v>13877</v>
      </c>
      <c r="G23" s="2"/>
      <c r="H23" s="2"/>
      <c r="I23" s="2" t="s">
        <v>13954</v>
      </c>
      <c r="J23" s="2"/>
      <c r="K23" s="2" t="n">
        <v>292</v>
      </c>
      <c r="L23" s="2" t="s">
        <v>13955</v>
      </c>
      <c r="M23" s="2" t="s">
        <v>13956</v>
      </c>
      <c r="N23" s="2" t="n">
        <f aca="false">COUNTA('Layout Mercado Libre'!AH23:AM23)</f>
        <v>2</v>
      </c>
      <c r="O23" s="2" t="s">
        <v>13875</v>
      </c>
      <c r="P23" s="2" t="n">
        <v>0</v>
      </c>
      <c r="Q23" s="2" t="s">
        <v>13957</v>
      </c>
    </row>
    <row r="24" customFormat="false" ht="15" hidden="false" customHeight="false" outlineLevel="0" collapsed="false">
      <c r="A24" s="8" t="s">
        <v>384</v>
      </c>
      <c r="B24" s="10" t="str">
        <f aca="false">'Layout Mercado Libre'!C24</f>
        <v>Núcleo C.M.P. Forte 5 mg/3 mg 30 Cápsulas</v>
      </c>
      <c r="C24" s="2" t="s">
        <v>89</v>
      </c>
      <c r="D24" s="2" t="s">
        <v>13868</v>
      </c>
      <c r="E24" s="2" t="s">
        <v>13869</v>
      </c>
      <c r="F24" s="2" t="s">
        <v>13870</v>
      </c>
      <c r="G24" s="2" t="s">
        <v>13871</v>
      </c>
      <c r="H24" s="2" t="s">
        <v>13872</v>
      </c>
      <c r="I24" s="2" t="s">
        <v>13958</v>
      </c>
      <c r="J24" s="2"/>
      <c r="K24" s="2" t="n">
        <v>945</v>
      </c>
      <c r="L24" s="2"/>
      <c r="M24" s="2" t="s">
        <v>13959</v>
      </c>
      <c r="N24" s="2" t="n">
        <f aca="false">COUNTA('Layout Mercado Libre'!AH24:AM24)</f>
        <v>3</v>
      </c>
      <c r="O24" s="2" t="s">
        <v>13875</v>
      </c>
      <c r="P24" s="2" t="n">
        <v>0</v>
      </c>
      <c r="Q24" s="2" t="s">
        <v>13960</v>
      </c>
    </row>
    <row r="25" customFormat="false" ht="15" hidden="false" customHeight="false" outlineLevel="0" collapsed="false">
      <c r="A25" s="8" t="s">
        <v>398</v>
      </c>
      <c r="B25" s="10" t="str">
        <f aca="false">'Layout Mercado Libre'!C25</f>
        <v>Fórmula Infantil Nan Optipro 2 Lata 400 g</v>
      </c>
      <c r="C25" s="2" t="s">
        <v>89</v>
      </c>
      <c r="D25" s="2" t="s">
        <v>13868</v>
      </c>
      <c r="E25" s="2" t="s">
        <v>13869</v>
      </c>
      <c r="F25" s="2" t="s">
        <v>13877</v>
      </c>
      <c r="G25" s="2"/>
      <c r="H25" s="2"/>
      <c r="I25" s="2" t="s">
        <v>13961</v>
      </c>
      <c r="J25" s="2" t="s">
        <v>13879</v>
      </c>
      <c r="K25" s="2" t="n">
        <v>1641</v>
      </c>
      <c r="L25" s="2" t="s">
        <v>13880</v>
      </c>
      <c r="M25" s="2" t="s">
        <v>13962</v>
      </c>
      <c r="N25" s="2" t="n">
        <f aca="false">COUNTA('Layout Mercado Libre'!AH25:AM25)</f>
        <v>3</v>
      </c>
      <c r="O25" s="2" t="s">
        <v>13904</v>
      </c>
      <c r="P25" s="2" t="n">
        <v>0</v>
      </c>
      <c r="Q25" s="2"/>
    </row>
    <row r="26" customFormat="false" ht="15" hidden="false" customHeight="false" outlineLevel="0" collapsed="false">
      <c r="A26" s="8" t="s">
        <v>407</v>
      </c>
      <c r="B26" s="10" t="str">
        <f aca="false">'Layout Mercado Libre'!C26</f>
        <v>Dolo-Neurobión Diclofenaco 50 mg Vitaminas B 20 Tabletas</v>
      </c>
      <c r="C26" s="2" t="s">
        <v>89</v>
      </c>
      <c r="D26" s="2" t="s">
        <v>13868</v>
      </c>
      <c r="E26" s="2" t="s">
        <v>13869</v>
      </c>
      <c r="F26" s="2" t="s">
        <v>13936</v>
      </c>
      <c r="G26" s="2"/>
      <c r="H26" s="2"/>
      <c r="I26" s="2" t="s">
        <v>13963</v>
      </c>
      <c r="J26" s="2"/>
      <c r="K26" s="2" t="n">
        <v>879</v>
      </c>
      <c r="L26" s="2"/>
      <c r="M26" s="2" t="s">
        <v>13964</v>
      </c>
      <c r="N26" s="2" t="n">
        <f aca="false">COUNTA('Layout Mercado Libre'!AH26:AM26)</f>
        <v>4</v>
      </c>
      <c r="O26" s="2" t="s">
        <v>13875</v>
      </c>
      <c r="P26" s="2" t="n">
        <v>0</v>
      </c>
      <c r="Q26" s="2" t="s">
        <v>13965</v>
      </c>
    </row>
    <row r="27" customFormat="false" ht="15" hidden="false" customHeight="false" outlineLevel="0" collapsed="false">
      <c r="A27" s="8" t="s">
        <v>421</v>
      </c>
      <c r="B27" s="10" t="str">
        <f aca="false">'Layout Mercado Libre'!C27</f>
        <v>Pañales KleenBebé Suavelastic Etapa 2 Chico 40 Piezas</v>
      </c>
      <c r="C27" s="2" t="s">
        <v>89</v>
      </c>
      <c r="D27" s="2" t="s">
        <v>13868</v>
      </c>
      <c r="E27" s="2" t="s">
        <v>13869</v>
      </c>
      <c r="F27" s="2" t="s">
        <v>13877</v>
      </c>
      <c r="G27" s="2"/>
      <c r="H27" s="2"/>
      <c r="I27" s="2" t="s">
        <v>13966</v>
      </c>
      <c r="J27" s="2"/>
      <c r="K27" s="2" t="n">
        <v>390</v>
      </c>
      <c r="L27" s="2" t="s">
        <v>13915</v>
      </c>
      <c r="M27" s="2" t="s">
        <v>13967</v>
      </c>
      <c r="N27" s="2" t="n">
        <f aca="false">COUNTA('Layout Mercado Libre'!AH27:AM27)</f>
        <v>2</v>
      </c>
      <c r="O27" s="2" t="s">
        <v>13875</v>
      </c>
      <c r="P27" s="2" t="n">
        <v>0</v>
      </c>
      <c r="Q27" s="2" t="s">
        <v>13929</v>
      </c>
    </row>
    <row r="28" customFormat="false" ht="15" hidden="false" customHeight="false" outlineLevel="0" collapsed="false">
      <c r="A28" s="8" t="s">
        <v>431</v>
      </c>
      <c r="B28" s="10" t="str">
        <f aca="false">'Layout Mercado Libre'!C28</f>
        <v>Pañales KleenBebé Suavelastic Etapa 3 Mediano 44 Piezas</v>
      </c>
      <c r="C28" s="2" t="s">
        <v>89</v>
      </c>
      <c r="D28" s="2" t="s">
        <v>13868</v>
      </c>
      <c r="E28" s="2" t="s">
        <v>13869</v>
      </c>
      <c r="F28" s="2" t="s">
        <v>13877</v>
      </c>
      <c r="G28" s="2"/>
      <c r="H28" s="2"/>
      <c r="I28" s="2" t="s">
        <v>13968</v>
      </c>
      <c r="J28" s="2"/>
      <c r="K28" s="2" t="n">
        <v>432</v>
      </c>
      <c r="L28" s="2" t="s">
        <v>13915</v>
      </c>
      <c r="M28" s="2" t="s">
        <v>13969</v>
      </c>
      <c r="N28" s="2" t="n">
        <f aca="false">COUNTA('Layout Mercado Libre'!AH28:AM28)</f>
        <v>3</v>
      </c>
      <c r="O28" s="2" t="s">
        <v>13875</v>
      </c>
      <c r="P28" s="2" t="n">
        <v>0</v>
      </c>
      <c r="Q28" s="2" t="s">
        <v>13970</v>
      </c>
    </row>
    <row r="29" customFormat="false" ht="15" hidden="false" customHeight="false" outlineLevel="0" collapsed="false">
      <c r="A29" s="8" t="s">
        <v>443</v>
      </c>
      <c r="B29" s="10" t="str">
        <f aca="false">'Layout Mercado Libre'!C29</f>
        <v>Terramicina Oxitetraciclina 500 mg 16 Cápsulas</v>
      </c>
      <c r="C29" s="2" t="s">
        <v>89</v>
      </c>
      <c r="D29" s="2" t="s">
        <v>13868</v>
      </c>
      <c r="E29" s="2" t="s">
        <v>13869</v>
      </c>
      <c r="F29" s="2" t="s">
        <v>13870</v>
      </c>
      <c r="G29" s="2" t="s">
        <v>13971</v>
      </c>
      <c r="H29" s="2" t="s">
        <v>13972</v>
      </c>
      <c r="I29" s="2" t="s">
        <v>13973</v>
      </c>
      <c r="J29" s="2"/>
      <c r="K29" s="2" t="n">
        <v>0</v>
      </c>
      <c r="L29" s="2"/>
      <c r="M29" s="2" t="s">
        <v>13974</v>
      </c>
      <c r="N29" s="2" t="n">
        <f aca="false">COUNTA('Layout Mercado Libre'!AH29:AM29)</f>
        <v>2</v>
      </c>
      <c r="O29" s="2" t="s">
        <v>13886</v>
      </c>
      <c r="P29" s="2" t="n">
        <v>0</v>
      </c>
      <c r="Q29" s="2" t="s">
        <v>13975</v>
      </c>
    </row>
    <row r="30" customFormat="false" ht="15" hidden="false" customHeight="false" outlineLevel="0" collapsed="false">
      <c r="A30" s="8" t="s">
        <v>457</v>
      </c>
      <c r="B30" s="10" t="str">
        <f aca="false">'Layout Mercado Libre'!C30</f>
        <v>Pañales Huggies UltraConfort Niña Etapa 6 40 Piezas</v>
      </c>
      <c r="C30" s="2" t="s">
        <v>89</v>
      </c>
      <c r="D30" s="2" t="s">
        <v>13868</v>
      </c>
      <c r="E30" s="2" t="s">
        <v>13869</v>
      </c>
      <c r="F30" s="2" t="s">
        <v>13877</v>
      </c>
      <c r="G30" s="2"/>
      <c r="H30" s="2"/>
      <c r="I30" s="2" t="s">
        <v>13976</v>
      </c>
      <c r="J30" s="2"/>
      <c r="K30" s="2" t="n">
        <v>235</v>
      </c>
      <c r="L30" s="2" t="s">
        <v>13955</v>
      </c>
      <c r="M30" s="2" t="s">
        <v>13977</v>
      </c>
      <c r="N30" s="2" t="n">
        <f aca="false">COUNTA('Layout Mercado Libre'!AH30:AM30)</f>
        <v>2</v>
      </c>
      <c r="O30" s="2" t="s">
        <v>13886</v>
      </c>
      <c r="P30" s="2" t="n">
        <v>0</v>
      </c>
      <c r="Q30" s="2" t="s">
        <v>13978</v>
      </c>
    </row>
    <row r="31" customFormat="false" ht="15" hidden="false" customHeight="false" outlineLevel="0" collapsed="false">
      <c r="A31" s="8" t="s">
        <v>468</v>
      </c>
      <c r="B31" s="10" t="str">
        <f aca="false">'Layout Mercado Libre'!C31</f>
        <v>Fixodent Original Crema Adhesiva para Dentadura 40 ml</v>
      </c>
      <c r="C31" s="2" t="s">
        <v>89</v>
      </c>
      <c r="D31" s="2" t="s">
        <v>13868</v>
      </c>
      <c r="E31" s="2" t="s">
        <v>13869</v>
      </c>
      <c r="F31" s="2" t="s">
        <v>13877</v>
      </c>
      <c r="G31" s="2"/>
      <c r="H31" s="2"/>
      <c r="I31" s="2" t="s">
        <v>13979</v>
      </c>
      <c r="J31" s="2"/>
      <c r="K31" s="2" t="n">
        <v>1300</v>
      </c>
      <c r="L31" s="2"/>
      <c r="M31" s="2" t="s">
        <v>13980</v>
      </c>
      <c r="N31" s="2" t="n">
        <f aca="false">COUNTA('Layout Mercado Libre'!AH31:AM31)</f>
        <v>2</v>
      </c>
      <c r="O31" s="2" t="s">
        <v>13886</v>
      </c>
      <c r="P31" s="2" t="n">
        <v>0</v>
      </c>
      <c r="Q31" s="2" t="s">
        <v>13981</v>
      </c>
    </row>
    <row r="32" customFormat="false" ht="15" hidden="false" customHeight="false" outlineLevel="0" collapsed="false">
      <c r="A32" s="8" t="s">
        <v>481</v>
      </c>
      <c r="B32" s="10" t="str">
        <f aca="false">'Layout Mercado Libre'!C32</f>
        <v>Lagricel PF Hialuronato de Sodio 4 mg/ml Gotas 10 ml</v>
      </c>
      <c r="C32" s="2" t="s">
        <v>89</v>
      </c>
      <c r="D32" s="2" t="s">
        <v>13868</v>
      </c>
      <c r="E32" s="2" t="s">
        <v>13869</v>
      </c>
      <c r="F32" s="2" t="s">
        <v>13936</v>
      </c>
      <c r="G32" s="2"/>
      <c r="H32" s="2"/>
      <c r="I32" s="2" t="s">
        <v>13982</v>
      </c>
      <c r="J32" s="2"/>
      <c r="K32" s="2" t="n">
        <v>212</v>
      </c>
      <c r="L32" s="2"/>
      <c r="M32" s="2" t="s">
        <v>13983</v>
      </c>
      <c r="N32" s="2" t="n">
        <f aca="false">COUNTA('Layout Mercado Libre'!AH32:AM32)</f>
        <v>3</v>
      </c>
      <c r="O32" s="2" t="s">
        <v>13875</v>
      </c>
      <c r="P32" s="2" t="n">
        <v>0</v>
      </c>
      <c r="Q32" s="2" t="s">
        <v>13984</v>
      </c>
    </row>
    <row r="33" customFormat="false" ht="15" hidden="false" customHeight="false" outlineLevel="0" collapsed="false">
      <c r="A33" s="8" t="s">
        <v>501</v>
      </c>
      <c r="B33" s="10" t="str">
        <f aca="false">'Layout Mercado Libre'!C33</f>
        <v>Pañales Huggies UltraConfort Niña Etapa 5 40 Piezas</v>
      </c>
      <c r="C33" s="2" t="s">
        <v>89</v>
      </c>
      <c r="D33" s="2" t="s">
        <v>13868</v>
      </c>
      <c r="E33" s="2" t="s">
        <v>13869</v>
      </c>
      <c r="F33" s="2" t="s">
        <v>13877</v>
      </c>
      <c r="G33" s="2"/>
      <c r="H33" s="2"/>
      <c r="I33" s="2" t="s">
        <v>13985</v>
      </c>
      <c r="J33" s="2"/>
      <c r="K33" s="2" t="n">
        <v>305</v>
      </c>
      <c r="L33" s="2" t="s">
        <v>13955</v>
      </c>
      <c r="M33" s="2" t="s">
        <v>13986</v>
      </c>
      <c r="N33" s="2" t="n">
        <f aca="false">COUNTA('Layout Mercado Libre'!AH33:AM33)</f>
        <v>2</v>
      </c>
      <c r="O33" s="2" t="s">
        <v>13886</v>
      </c>
      <c r="P33" s="2" t="n">
        <v>0</v>
      </c>
      <c r="Q33" s="2" t="s">
        <v>13987</v>
      </c>
    </row>
    <row r="34" customFormat="false" ht="15" hidden="false" customHeight="false" outlineLevel="0" collapsed="false">
      <c r="A34" s="8" t="s">
        <v>511</v>
      </c>
      <c r="B34" s="10" t="str">
        <f aca="false">'Layout Mercado Libre'!C34</f>
        <v>Thealoz Duo Trehalosa 3% Hialuronato 0.15% Gotas 10 ml</v>
      </c>
      <c r="C34" s="2" t="s">
        <v>89</v>
      </c>
      <c r="D34" s="2" t="s">
        <v>13868</v>
      </c>
      <c r="E34" s="2" t="s">
        <v>13869</v>
      </c>
      <c r="F34" s="2" t="s">
        <v>13918</v>
      </c>
      <c r="G34" s="2"/>
      <c r="H34" s="2"/>
      <c r="I34" s="2" t="s">
        <v>13988</v>
      </c>
      <c r="J34" s="2"/>
      <c r="K34" s="2" t="n">
        <v>295</v>
      </c>
      <c r="L34" s="2"/>
      <c r="M34" s="2" t="s">
        <v>13989</v>
      </c>
      <c r="N34" s="2" t="n">
        <f aca="false">COUNTA('Layout Mercado Libre'!AH34:AM34)</f>
        <v>3</v>
      </c>
      <c r="O34" s="2" t="s">
        <v>13886</v>
      </c>
      <c r="P34" s="2" t="n">
        <v>0</v>
      </c>
      <c r="Q34" s="2" t="s">
        <v>13990</v>
      </c>
    </row>
    <row r="35" customFormat="false" ht="15" hidden="false" customHeight="false" outlineLevel="0" collapsed="false">
      <c r="A35" s="8" t="s">
        <v>526</v>
      </c>
      <c r="B35" s="10" t="str">
        <f aca="false">'Layout Mercado Libre'!C35</f>
        <v>Fórmula Infantil Nan Optipro 3 Lata 800 g</v>
      </c>
      <c r="C35" s="2" t="s">
        <v>89</v>
      </c>
      <c r="D35" s="2" t="s">
        <v>13868</v>
      </c>
      <c r="E35" s="2" t="s">
        <v>13869</v>
      </c>
      <c r="F35" s="2" t="s">
        <v>13877</v>
      </c>
      <c r="G35" s="2"/>
      <c r="H35" s="2"/>
      <c r="I35" s="2" t="s">
        <v>13991</v>
      </c>
      <c r="J35" s="2" t="s">
        <v>13879</v>
      </c>
      <c r="K35" s="2" t="n">
        <v>472</v>
      </c>
      <c r="L35" s="2" t="s">
        <v>13992</v>
      </c>
      <c r="M35" s="2" t="s">
        <v>13992</v>
      </c>
      <c r="N35" s="2" t="n">
        <f aca="false">COUNTA('Layout Mercado Libre'!AH35:AM35)</f>
        <v>3</v>
      </c>
      <c r="O35" s="2" t="s">
        <v>13904</v>
      </c>
      <c r="P35" s="2" t="n">
        <v>0</v>
      </c>
      <c r="Q35" s="2" t="s">
        <v>13993</v>
      </c>
    </row>
    <row r="36" customFormat="false" ht="15" hidden="false" customHeight="false" outlineLevel="0" collapsed="false">
      <c r="A36" s="8" t="s">
        <v>536</v>
      </c>
      <c r="B36" s="10" t="str">
        <f aca="false">'Layout Mercado Libre'!C36</f>
        <v>Theraflu Resfriado Severo Sabor Limón 10 Sobres</v>
      </c>
      <c r="C36" s="2" t="s">
        <v>89</v>
      </c>
      <c r="D36" s="2" t="s">
        <v>13868</v>
      </c>
      <c r="E36" s="2" t="s">
        <v>13869</v>
      </c>
      <c r="F36" s="2" t="s">
        <v>13918</v>
      </c>
      <c r="G36" s="2"/>
      <c r="H36" s="2"/>
      <c r="I36" s="2" t="s">
        <v>13994</v>
      </c>
      <c r="J36" s="2"/>
      <c r="K36" s="2" t="n">
        <v>1872</v>
      </c>
      <c r="L36" s="2" t="s">
        <v>13995</v>
      </c>
      <c r="M36" s="2" t="s">
        <v>13996</v>
      </c>
      <c r="N36" s="2" t="n">
        <f aca="false">COUNTA('Layout Mercado Libre'!AH36:AM36)</f>
        <v>3</v>
      </c>
      <c r="O36" s="2" t="s">
        <v>13909</v>
      </c>
      <c r="P36" s="2" t="n">
        <v>0</v>
      </c>
      <c r="Q36" s="2" t="s">
        <v>13997</v>
      </c>
    </row>
    <row r="37" customFormat="false" ht="15" hidden="false" customHeight="false" outlineLevel="0" collapsed="false">
      <c r="A37" s="8" t="s">
        <v>554</v>
      </c>
      <c r="B37" s="10" t="str">
        <f aca="false">'Layout Mercado Libre'!C37</f>
        <v>Postday Levonorgestrel 1.5 mg 1 Comprimido</v>
      </c>
      <c r="C37" s="2" t="s">
        <v>89</v>
      </c>
      <c r="D37" s="2" t="s">
        <v>13868</v>
      </c>
      <c r="E37" s="2" t="s">
        <v>13869</v>
      </c>
      <c r="F37" s="2" t="s">
        <v>13918</v>
      </c>
      <c r="G37" s="2"/>
      <c r="H37" s="2"/>
      <c r="I37" s="2" t="s">
        <v>13998</v>
      </c>
      <c r="J37" s="2"/>
      <c r="K37" s="2" t="n">
        <v>2411</v>
      </c>
      <c r="L37" s="2"/>
      <c r="M37" s="2" t="s">
        <v>13999</v>
      </c>
      <c r="N37" s="2" t="n">
        <f aca="false">COUNTA('Layout Mercado Libre'!AH37:AM37)</f>
        <v>2</v>
      </c>
      <c r="O37" s="2" t="s">
        <v>13886</v>
      </c>
      <c r="P37" s="2" t="n">
        <v>0</v>
      </c>
      <c r="Q37" s="2" t="s">
        <v>14000</v>
      </c>
    </row>
    <row r="38" customFormat="false" ht="15" hidden="false" customHeight="false" outlineLevel="0" collapsed="false">
      <c r="A38" s="8" t="s">
        <v>571</v>
      </c>
      <c r="B38" s="10" t="str">
        <f aca="false">'Layout Mercado Libre'!C38</f>
        <v>Tiras Reactivas Accu-Chek Performa 50 Piezas</v>
      </c>
      <c r="C38" s="2" t="s">
        <v>89</v>
      </c>
      <c r="D38" s="2" t="s">
        <v>13868</v>
      </c>
      <c r="E38" s="2" t="s">
        <v>13869</v>
      </c>
      <c r="F38" s="2" t="s">
        <v>13877</v>
      </c>
      <c r="G38" s="2"/>
      <c r="H38" s="2"/>
      <c r="I38" s="2" t="s">
        <v>14001</v>
      </c>
      <c r="J38" s="2"/>
      <c r="K38" s="2" t="n">
        <v>285</v>
      </c>
      <c r="L38" s="2" t="s">
        <v>14002</v>
      </c>
      <c r="M38" s="2" t="s">
        <v>14003</v>
      </c>
      <c r="N38" s="2" t="n">
        <f aca="false">COUNTA('Layout Mercado Libre'!AH38:AM38)</f>
        <v>4</v>
      </c>
      <c r="O38" s="2" t="s">
        <v>13886</v>
      </c>
      <c r="P38" s="2" t="n">
        <v>0</v>
      </c>
      <c r="Q38" s="2" t="s">
        <v>14004</v>
      </c>
    </row>
    <row r="39" customFormat="false" ht="15" hidden="false" customHeight="false" outlineLevel="0" collapsed="false">
      <c r="A39" s="8" t="s">
        <v>583</v>
      </c>
      <c r="B39" s="10" t="str">
        <f aca="false">'Layout Mercado Libre'!C39</f>
        <v>Flanax 550 mg Naproxeno Sódico 30 Tabletas</v>
      </c>
      <c r="C39" s="2" t="s">
        <v>89</v>
      </c>
      <c r="D39" s="2" t="s">
        <v>13868</v>
      </c>
      <c r="E39" s="2" t="s">
        <v>13869</v>
      </c>
      <c r="F39" s="2" t="s">
        <v>13936</v>
      </c>
      <c r="G39" s="2"/>
      <c r="H39" s="2"/>
      <c r="I39" s="2" t="s">
        <v>14005</v>
      </c>
      <c r="J39" s="2"/>
      <c r="K39" s="2" t="n">
        <v>273</v>
      </c>
      <c r="L39" s="2" t="s">
        <v>14006</v>
      </c>
      <c r="M39" s="2" t="s">
        <v>14007</v>
      </c>
      <c r="N39" s="2" t="n">
        <f aca="false">COUNTA('Layout Mercado Libre'!AH39:AM39)</f>
        <v>2</v>
      </c>
      <c r="O39" s="2" t="s">
        <v>13875</v>
      </c>
      <c r="P39" s="2" t="n">
        <v>0</v>
      </c>
      <c r="Q39" s="2" t="s">
        <v>14008</v>
      </c>
    </row>
    <row r="40" customFormat="false" ht="15" hidden="false" customHeight="false" outlineLevel="0" collapsed="false">
      <c r="A40" s="8" t="s">
        <v>594</v>
      </c>
      <c r="B40" s="10" t="str">
        <f aca="false">'Layout Mercado Libre'!C40</f>
        <v>Pañales para Adulto Diapro Gel Predoblados Unitalla 10 Pzas</v>
      </c>
      <c r="C40" s="2" t="s">
        <v>89</v>
      </c>
      <c r="D40" s="2" t="s">
        <v>13868</v>
      </c>
      <c r="E40" s="2" t="s">
        <v>13869</v>
      </c>
      <c r="F40" s="2" t="s">
        <v>13877</v>
      </c>
      <c r="G40" s="2"/>
      <c r="H40" s="2"/>
      <c r="I40" s="2" t="s">
        <v>14009</v>
      </c>
      <c r="J40" s="2"/>
      <c r="K40" s="2" t="n">
        <v>288</v>
      </c>
      <c r="L40" s="2"/>
      <c r="M40" s="2" t="s">
        <v>14010</v>
      </c>
      <c r="N40" s="2" t="n">
        <f aca="false">COUNTA('Layout Mercado Libre'!AH40:AM40)</f>
        <v>2</v>
      </c>
      <c r="O40" s="2" t="s">
        <v>13875</v>
      </c>
      <c r="P40" s="2" t="n">
        <v>0</v>
      </c>
      <c r="Q40" s="2" t="s">
        <v>14011</v>
      </c>
    </row>
    <row r="41" customFormat="false" ht="15" hidden="false" customHeight="false" outlineLevel="0" collapsed="false">
      <c r="A41" s="8" t="s">
        <v>610</v>
      </c>
      <c r="B41" s="10" t="str">
        <f aca="false">'Layout Mercado Libre'!C41</f>
        <v>Crema Dental Colgate Luminous White Brilliant 22 ml</v>
      </c>
      <c r="C41" s="2" t="s">
        <v>89</v>
      </c>
      <c r="D41" s="2" t="s">
        <v>13868</v>
      </c>
      <c r="E41" s="2" t="s">
        <v>13869</v>
      </c>
      <c r="F41" s="2" t="s">
        <v>13877</v>
      </c>
      <c r="G41" s="2"/>
      <c r="H41" s="2"/>
      <c r="I41" s="2" t="s">
        <v>14012</v>
      </c>
      <c r="J41" s="2"/>
      <c r="K41" s="2" t="n">
        <v>867</v>
      </c>
      <c r="L41" s="2"/>
      <c r="M41" s="2" t="s">
        <v>14013</v>
      </c>
      <c r="N41" s="2" t="n">
        <f aca="false">COUNTA('Layout Mercado Libre'!AH41:AM41)</f>
        <v>2</v>
      </c>
      <c r="O41" s="2" t="s">
        <v>13886</v>
      </c>
      <c r="P41" s="2" t="n">
        <v>0</v>
      </c>
      <c r="Q41" s="2" t="s">
        <v>14014</v>
      </c>
    </row>
    <row r="42" customFormat="false" ht="15" hidden="false" customHeight="false" outlineLevel="0" collapsed="false">
      <c r="A42" s="8" t="s">
        <v>626</v>
      </c>
      <c r="B42" s="10" t="str">
        <f aca="false">'Layout Mercado Libre'!C42</f>
        <v>Pañales Huggies UltraConfort Niño Etapa 5 40 Piezas</v>
      </c>
      <c r="C42" s="2" t="s">
        <v>89</v>
      </c>
      <c r="D42" s="2" t="s">
        <v>13868</v>
      </c>
      <c r="E42" s="2" t="s">
        <v>13869</v>
      </c>
      <c r="F42" s="2" t="s">
        <v>13877</v>
      </c>
      <c r="G42" s="2"/>
      <c r="H42" s="2"/>
      <c r="I42" s="2" t="s">
        <v>14015</v>
      </c>
      <c r="J42" s="2"/>
      <c r="K42" s="2" t="n">
        <v>98</v>
      </c>
      <c r="L42" s="2" t="s">
        <v>13955</v>
      </c>
      <c r="M42" s="2" t="s">
        <v>14016</v>
      </c>
      <c r="N42" s="2" t="n">
        <f aca="false">COUNTA('Layout Mercado Libre'!AH42:AM42)</f>
        <v>2</v>
      </c>
      <c r="O42" s="2" t="s">
        <v>13875</v>
      </c>
      <c r="P42" s="2" t="n">
        <v>0</v>
      </c>
      <c r="Q42" s="2" t="s">
        <v>14017</v>
      </c>
    </row>
    <row r="43" customFormat="false" ht="15" hidden="false" customHeight="false" outlineLevel="0" collapsed="false">
      <c r="A43" s="8" t="s">
        <v>634</v>
      </c>
      <c r="B43" s="10" t="str">
        <f aca="false">'Layout Mercado Libre'!C43</f>
        <v>Panclasa 80 mg/80 mg Antiespasmódico 20 Cápsulas</v>
      </c>
      <c r="C43" s="2" t="s">
        <v>89</v>
      </c>
      <c r="D43" s="2" t="s">
        <v>13868</v>
      </c>
      <c r="E43" s="2" t="s">
        <v>13869</v>
      </c>
      <c r="F43" s="2" t="s">
        <v>13918</v>
      </c>
      <c r="G43" s="2"/>
      <c r="H43" s="2"/>
      <c r="I43" s="2" t="s">
        <v>14018</v>
      </c>
      <c r="J43" s="2"/>
      <c r="K43" s="2" t="n">
        <v>586</v>
      </c>
      <c r="L43" s="2" t="s">
        <v>14019</v>
      </c>
      <c r="M43" s="2" t="s">
        <v>14020</v>
      </c>
      <c r="N43" s="2" t="n">
        <f aca="false">COUNTA('Layout Mercado Libre'!AH43:AM43)</f>
        <v>2</v>
      </c>
      <c r="O43" s="2" t="s">
        <v>14021</v>
      </c>
      <c r="P43" s="2" t="n">
        <v>0</v>
      </c>
      <c r="Q43" s="2" t="s">
        <v>14022</v>
      </c>
    </row>
    <row r="44" customFormat="false" ht="15" hidden="false" customHeight="false" outlineLevel="0" collapsed="false">
      <c r="A44" s="8" t="s">
        <v>647</v>
      </c>
      <c r="B44" s="10" t="str">
        <f aca="false">'Layout Mercado Libre'!C44</f>
        <v>Tiras Reactivas Accu-Chek Instant 50 Piezas</v>
      </c>
      <c r="C44" s="2" t="s">
        <v>89</v>
      </c>
      <c r="D44" s="2" t="s">
        <v>13949</v>
      </c>
      <c r="E44" s="2" t="s">
        <v>13950</v>
      </c>
      <c r="F44" s="2" t="s">
        <v>13877</v>
      </c>
      <c r="G44" s="2"/>
      <c r="H44" s="2"/>
      <c r="I44" s="2" t="s">
        <v>14023</v>
      </c>
      <c r="J44" s="2"/>
      <c r="K44" s="2" t="n">
        <v>158</v>
      </c>
      <c r="L44" s="2" t="s">
        <v>14024</v>
      </c>
      <c r="M44" s="2" t="s">
        <v>14025</v>
      </c>
      <c r="N44" s="2" t="n">
        <f aca="false">COUNTA('Layout Mercado Libre'!AH44:AM44)</f>
        <v>3</v>
      </c>
      <c r="O44" s="2" t="s">
        <v>13886</v>
      </c>
      <c r="P44" s="2" t="n">
        <v>2</v>
      </c>
      <c r="Q44" s="2" t="s">
        <v>14026</v>
      </c>
    </row>
    <row r="45" customFormat="false" ht="15" hidden="false" customHeight="false" outlineLevel="0" collapsed="false">
      <c r="A45" s="8" t="s">
        <v>657</v>
      </c>
      <c r="B45" s="10" t="str">
        <f aca="false">'Layout Mercado Libre'!C45</f>
        <v>Dolo-Neurobión Diclofenaco 50 mg Vitaminas B 10 Tabletas</v>
      </c>
      <c r="C45" s="2" t="s">
        <v>89</v>
      </c>
      <c r="D45" s="2" t="s">
        <v>13868</v>
      </c>
      <c r="E45" s="2" t="s">
        <v>13869</v>
      </c>
      <c r="F45" s="2" t="s">
        <v>13936</v>
      </c>
      <c r="G45" s="2"/>
      <c r="H45" s="2"/>
      <c r="I45" s="2" t="s">
        <v>14027</v>
      </c>
      <c r="J45" s="2"/>
      <c r="K45" s="2" t="n">
        <v>1783</v>
      </c>
      <c r="L45" s="2"/>
      <c r="M45" s="2" t="s">
        <v>14028</v>
      </c>
      <c r="N45" s="2" t="n">
        <f aca="false">COUNTA('Layout Mercado Libre'!AH45:AM45)</f>
        <v>3</v>
      </c>
      <c r="O45" s="2" t="s">
        <v>13875</v>
      </c>
      <c r="P45" s="2" t="n">
        <v>0</v>
      </c>
      <c r="Q45" s="2" t="s">
        <v>14029</v>
      </c>
    </row>
    <row r="46" customFormat="false" ht="15" hidden="false" customHeight="false" outlineLevel="0" collapsed="false">
      <c r="A46" s="8" t="s">
        <v>665</v>
      </c>
      <c r="B46" s="10" t="str">
        <f aca="false">'Layout Mercado Libre'!C46</f>
        <v>Pañales KleenBebé Suavelastic Recién Nacido 40 Piezas</v>
      </c>
      <c r="C46" s="2" t="s">
        <v>89</v>
      </c>
      <c r="D46" s="2" t="s">
        <v>13868</v>
      </c>
      <c r="E46" s="2" t="s">
        <v>13869</v>
      </c>
      <c r="F46" s="2" t="s">
        <v>13877</v>
      </c>
      <c r="G46" s="2"/>
      <c r="H46" s="2"/>
      <c r="I46" s="2" t="s">
        <v>14030</v>
      </c>
      <c r="J46" s="2"/>
      <c r="K46" s="2" t="n">
        <v>477</v>
      </c>
      <c r="L46" s="2" t="s">
        <v>13915</v>
      </c>
      <c r="M46" s="2" t="s">
        <v>14031</v>
      </c>
      <c r="N46" s="2" t="n">
        <f aca="false">COUNTA('Layout Mercado Libre'!AH46:AM46)</f>
        <v>2</v>
      </c>
      <c r="O46" s="2" t="s">
        <v>13875</v>
      </c>
      <c r="P46" s="2" t="n">
        <v>0</v>
      </c>
      <c r="Q46" s="2" t="s">
        <v>14032</v>
      </c>
    </row>
    <row r="47" customFormat="false" ht="15" hidden="false" customHeight="false" outlineLevel="0" collapsed="false">
      <c r="A47" s="8" t="s">
        <v>675</v>
      </c>
      <c r="B47" s="10" t="str">
        <f aca="false">'Layout Mercado Libre'!C47</f>
        <v>Hyabak Hialuronato de Sodio 0.15% Solución Oftálmica 10 ml</v>
      </c>
      <c r="C47" s="2" t="s">
        <v>89</v>
      </c>
      <c r="D47" s="2" t="s">
        <v>13868</v>
      </c>
      <c r="E47" s="2" t="s">
        <v>13869</v>
      </c>
      <c r="F47" s="2" t="s">
        <v>13918</v>
      </c>
      <c r="G47" s="2"/>
      <c r="H47" s="2"/>
      <c r="I47" s="2" t="s">
        <v>14033</v>
      </c>
      <c r="J47" s="2"/>
      <c r="K47" s="2" t="n">
        <v>100</v>
      </c>
      <c r="L47" s="2"/>
      <c r="M47" s="2" t="s">
        <v>14034</v>
      </c>
      <c r="N47" s="2" t="n">
        <f aca="false">COUNTA('Layout Mercado Libre'!AH47:AM47)</f>
        <v>3</v>
      </c>
      <c r="O47" s="2" t="s">
        <v>13875</v>
      </c>
      <c r="P47" s="2" t="n">
        <v>0</v>
      </c>
      <c r="Q47" s="2" t="s">
        <v>14035</v>
      </c>
    </row>
    <row r="48" customFormat="false" ht="15" hidden="false" customHeight="false" outlineLevel="0" collapsed="false">
      <c r="A48" s="8" t="s">
        <v>686</v>
      </c>
      <c r="B48" s="10" t="str">
        <f aca="false">'Layout Mercado Libre'!C48</f>
        <v>Pañales Huggies UltraConfort Niña Etapa 4 40 Piezas</v>
      </c>
      <c r="C48" s="2" t="s">
        <v>89</v>
      </c>
      <c r="D48" s="2" t="s">
        <v>13868</v>
      </c>
      <c r="E48" s="2" t="s">
        <v>13869</v>
      </c>
      <c r="F48" s="2" t="s">
        <v>13877</v>
      </c>
      <c r="G48" s="2"/>
      <c r="H48" s="2"/>
      <c r="I48" s="2" t="s">
        <v>14036</v>
      </c>
      <c r="J48" s="2"/>
      <c r="K48" s="2" t="n">
        <v>201</v>
      </c>
      <c r="L48" s="2" t="s">
        <v>13955</v>
      </c>
      <c r="M48" s="2" t="s">
        <v>14037</v>
      </c>
      <c r="N48" s="2" t="n">
        <f aca="false">COUNTA('Layout Mercado Libre'!AH48:AM48)</f>
        <v>3</v>
      </c>
      <c r="O48" s="2" t="s">
        <v>13886</v>
      </c>
      <c r="P48" s="2" t="n">
        <v>1</v>
      </c>
      <c r="Q48" s="2" t="s">
        <v>14038</v>
      </c>
    </row>
    <row r="49" customFormat="false" ht="15" hidden="false" customHeight="false" outlineLevel="0" collapsed="false">
      <c r="A49" s="8" t="s">
        <v>697</v>
      </c>
      <c r="B49" s="10" t="str">
        <f aca="false">'Layout Mercado Libre'!C49</f>
        <v>Jardianz Duo 12.5 mg/850 mg 60 Tabletas</v>
      </c>
      <c r="C49" s="2" t="s">
        <v>89</v>
      </c>
      <c r="D49" s="2" t="s">
        <v>13868</v>
      </c>
      <c r="E49" s="2" t="s">
        <v>13869</v>
      </c>
      <c r="F49" s="2" t="s">
        <v>13870</v>
      </c>
      <c r="G49" s="2" t="s">
        <v>13893</v>
      </c>
      <c r="H49" s="2" t="s">
        <v>13894</v>
      </c>
      <c r="I49" s="2" t="s">
        <v>14039</v>
      </c>
      <c r="J49" s="2"/>
      <c r="K49" s="2" t="n">
        <v>0</v>
      </c>
      <c r="L49" s="2" t="s">
        <v>14040</v>
      </c>
      <c r="M49" s="2" t="s">
        <v>14041</v>
      </c>
      <c r="N49" s="2" t="n">
        <f aca="false">COUNTA('Layout Mercado Libre'!AH49:AM49)</f>
        <v>3</v>
      </c>
      <c r="O49" s="2" t="s">
        <v>13886</v>
      </c>
      <c r="P49" s="2" t="n">
        <v>0</v>
      </c>
      <c r="Q49" s="2" t="s">
        <v>14042</v>
      </c>
    </row>
    <row r="50" customFormat="false" ht="15" hidden="false" customHeight="false" outlineLevel="0" collapsed="false">
      <c r="A50" s="8" t="s">
        <v>711</v>
      </c>
      <c r="B50" s="10" t="str">
        <f aca="false">'Layout Mercado Libre'!C50</f>
        <v>Pañales Huggies UltraConfort Unisex Recién Nacido 44 Piezas</v>
      </c>
      <c r="C50" s="2" t="s">
        <v>89</v>
      </c>
      <c r="D50" s="2" t="s">
        <v>13868</v>
      </c>
      <c r="E50" s="2" t="s">
        <v>13869</v>
      </c>
      <c r="F50" s="2" t="s">
        <v>13877</v>
      </c>
      <c r="G50" s="2"/>
      <c r="H50" s="2"/>
      <c r="I50" s="2" t="s">
        <v>14043</v>
      </c>
      <c r="J50" s="2"/>
      <c r="K50" s="2" t="n">
        <v>375</v>
      </c>
      <c r="L50" s="2" t="s">
        <v>13955</v>
      </c>
      <c r="M50" s="2" t="s">
        <v>14044</v>
      </c>
      <c r="N50" s="2" t="n">
        <f aca="false">COUNTA('Layout Mercado Libre'!AH50:AM50)</f>
        <v>2</v>
      </c>
      <c r="O50" s="2" t="s">
        <v>13875</v>
      </c>
      <c r="P50" s="2" t="n">
        <v>0</v>
      </c>
      <c r="Q50" s="2" t="s">
        <v>14045</v>
      </c>
    </row>
    <row r="51" customFormat="false" ht="15" hidden="false" customHeight="false" outlineLevel="0" collapsed="false">
      <c r="A51" s="8" t="s">
        <v>720</v>
      </c>
      <c r="B51" s="10" t="str">
        <f aca="false">'Layout Mercado Libre'!C51</f>
        <v>Bactrim F 800 mg/160 mg 15 Tabletas</v>
      </c>
      <c r="C51" s="2" t="s">
        <v>89</v>
      </c>
      <c r="D51" s="2" t="s">
        <v>13868</v>
      </c>
      <c r="E51" s="2" t="s">
        <v>13869</v>
      </c>
      <c r="F51" s="2" t="s">
        <v>13870</v>
      </c>
      <c r="G51" s="2" t="s">
        <v>13971</v>
      </c>
      <c r="H51" s="2" t="s">
        <v>13972</v>
      </c>
      <c r="I51" s="2" t="s">
        <v>14046</v>
      </c>
      <c r="J51" s="2"/>
      <c r="K51" s="2" t="n">
        <v>497</v>
      </c>
      <c r="L51" s="2"/>
      <c r="M51" s="2" t="s">
        <v>14047</v>
      </c>
      <c r="N51" s="2" t="n">
        <f aca="false">COUNTA('Layout Mercado Libre'!AH51:AM51)</f>
        <v>1</v>
      </c>
      <c r="O51" s="2" t="s">
        <v>13875</v>
      </c>
      <c r="P51" s="2" t="n">
        <v>0</v>
      </c>
      <c r="Q51" s="2" t="s">
        <v>14048</v>
      </c>
    </row>
    <row r="52" customFormat="false" ht="15" hidden="false" customHeight="false" outlineLevel="0" collapsed="false">
      <c r="A52" s="8" t="s">
        <v>730</v>
      </c>
      <c r="B52" s="10" t="str">
        <f aca="false">'Layout Mercado Libre'!C52</f>
        <v>Dolo-Neurobión Forte Diclofenaco y Vitaminas B 30 Tabletas</v>
      </c>
      <c r="C52" s="2" t="s">
        <v>89</v>
      </c>
      <c r="D52" s="2" t="s">
        <v>13868</v>
      </c>
      <c r="E52" s="2" t="s">
        <v>13869</v>
      </c>
      <c r="F52" s="2" t="s">
        <v>13936</v>
      </c>
      <c r="G52" s="2"/>
      <c r="H52" s="2"/>
      <c r="I52" s="2" t="s">
        <v>14049</v>
      </c>
      <c r="J52" s="2"/>
      <c r="K52" s="2" t="n">
        <v>829</v>
      </c>
      <c r="L52" s="2"/>
      <c r="M52" s="2" t="s">
        <v>14050</v>
      </c>
      <c r="N52" s="2" t="n">
        <f aca="false">COUNTA('Layout Mercado Libre'!AH52:AM52)</f>
        <v>3</v>
      </c>
      <c r="O52" s="2" t="s">
        <v>13886</v>
      </c>
      <c r="P52" s="2" t="n">
        <v>0</v>
      </c>
      <c r="Q52" s="2" t="s">
        <v>14051</v>
      </c>
    </row>
    <row r="53" customFormat="false" ht="15" hidden="false" customHeight="false" outlineLevel="0" collapsed="false">
      <c r="A53" s="8" t="s">
        <v>739</v>
      </c>
      <c r="B53" s="10" t="str">
        <f aca="false">'Layout Mercado Libre'!C53</f>
        <v>Flanax Naproxeno Sódico 550 mg 12 Tabletas</v>
      </c>
      <c r="C53" s="2" t="s">
        <v>89</v>
      </c>
      <c r="D53" s="2" t="s">
        <v>13868</v>
      </c>
      <c r="E53" s="2" t="s">
        <v>13869</v>
      </c>
      <c r="F53" s="2" t="s">
        <v>13918</v>
      </c>
      <c r="G53" s="2"/>
      <c r="H53" s="2"/>
      <c r="I53" s="2" t="s">
        <v>14052</v>
      </c>
      <c r="J53" s="2"/>
      <c r="K53" s="2" t="n">
        <v>5585</v>
      </c>
      <c r="L53" s="2"/>
      <c r="M53" s="2" t="s">
        <v>14053</v>
      </c>
      <c r="N53" s="2" t="n">
        <f aca="false">COUNTA('Layout Mercado Libre'!AH53:AM53)</f>
        <v>3</v>
      </c>
      <c r="O53" s="2" t="s">
        <v>13875</v>
      </c>
      <c r="P53" s="2" t="n">
        <v>0</v>
      </c>
      <c r="Q53" s="2" t="s">
        <v>14054</v>
      </c>
    </row>
    <row r="54" customFormat="false" ht="15" hidden="false" customHeight="false" outlineLevel="0" collapsed="false">
      <c r="A54" s="8" t="s">
        <v>748</v>
      </c>
      <c r="B54" s="10" t="str">
        <f aca="false">'Layout Mercado Libre'!C54</f>
        <v>Eucaliptine Guayacol 100 mg 10 Ampolletas de 1 ml</v>
      </c>
      <c r="C54" s="2" t="s">
        <v>89</v>
      </c>
      <c r="D54" s="2" t="s">
        <v>13868</v>
      </c>
      <c r="E54" s="2" t="s">
        <v>13869</v>
      </c>
      <c r="F54" s="2" t="s">
        <v>13936</v>
      </c>
      <c r="G54" s="2"/>
      <c r="H54" s="2"/>
      <c r="I54" s="2" t="s">
        <v>14055</v>
      </c>
      <c r="J54" s="2"/>
      <c r="K54" s="2" t="n">
        <v>257</v>
      </c>
      <c r="L54" s="2"/>
      <c r="M54" s="2" t="s">
        <v>14056</v>
      </c>
      <c r="N54" s="2" t="n">
        <f aca="false">COUNTA('Layout Mercado Libre'!AH54:AM54)</f>
        <v>3</v>
      </c>
      <c r="O54" s="2" t="s">
        <v>13875</v>
      </c>
      <c r="P54" s="2" t="n">
        <v>0</v>
      </c>
      <c r="Q54" s="2" t="s">
        <v>14057</v>
      </c>
    </row>
    <row r="55" customFormat="false" ht="15" hidden="false" customHeight="false" outlineLevel="0" collapsed="false">
      <c r="A55" s="8" t="s">
        <v>767</v>
      </c>
      <c r="B55" s="10" t="str">
        <f aca="false">'Layout Mercado Libre'!C55</f>
        <v>Dolo-Neurobión Forte DC Inyectable Jeringa Prellenada 3 ml</v>
      </c>
      <c r="C55" s="2" t="s">
        <v>89</v>
      </c>
      <c r="D55" s="2" t="s">
        <v>13868</v>
      </c>
      <c r="E55" s="2" t="s">
        <v>13869</v>
      </c>
      <c r="F55" s="2" t="s">
        <v>13936</v>
      </c>
      <c r="G55" s="2"/>
      <c r="H55" s="2"/>
      <c r="I55" s="2" t="s">
        <v>14058</v>
      </c>
      <c r="J55" s="2"/>
      <c r="K55" s="2" t="n">
        <v>1635</v>
      </c>
      <c r="L55" s="2"/>
      <c r="M55" s="2" t="s">
        <v>14059</v>
      </c>
      <c r="N55" s="2" t="n">
        <f aca="false">COUNTA('Layout Mercado Libre'!AH55:AM55)</f>
        <v>2</v>
      </c>
      <c r="O55" s="2" t="s">
        <v>13875</v>
      </c>
      <c r="P55" s="2" t="n">
        <v>0</v>
      </c>
      <c r="Q55" s="2" t="s">
        <v>14060</v>
      </c>
    </row>
    <row r="56" customFormat="false" ht="15" hidden="false" customHeight="false" outlineLevel="0" collapsed="false">
      <c r="A56" s="8" t="s">
        <v>776</v>
      </c>
      <c r="B56" s="10" t="str">
        <f aca="false">'Layout Mercado Libre'!C56</f>
        <v>Pañales Huggies Ultra Confort Unisex Etapa 2 44 Piezas</v>
      </c>
      <c r="C56" s="2" t="s">
        <v>89</v>
      </c>
      <c r="D56" s="2" t="s">
        <v>13868</v>
      </c>
      <c r="E56" s="2" t="s">
        <v>13869</v>
      </c>
      <c r="F56" s="2" t="s">
        <v>13877</v>
      </c>
      <c r="G56" s="2"/>
      <c r="H56" s="2"/>
      <c r="I56" s="2" t="s">
        <v>14061</v>
      </c>
      <c r="J56" s="2"/>
      <c r="K56" s="2" t="n">
        <v>364</v>
      </c>
      <c r="L56" s="2" t="s">
        <v>13955</v>
      </c>
      <c r="M56" s="2" t="s">
        <v>14062</v>
      </c>
      <c r="N56" s="2" t="n">
        <f aca="false">COUNTA('Layout Mercado Libre'!AH56:AM56)</f>
        <v>3</v>
      </c>
      <c r="O56" s="2" t="s">
        <v>13875</v>
      </c>
      <c r="P56" s="2" t="n">
        <v>0</v>
      </c>
      <c r="Q56" s="2" t="s">
        <v>14063</v>
      </c>
    </row>
    <row r="57" customFormat="false" ht="15" hidden="false" customHeight="false" outlineLevel="0" collapsed="false">
      <c r="A57" s="8" t="s">
        <v>786</v>
      </c>
      <c r="B57" s="10" t="str">
        <f aca="false">'Layout Mercado Libre'!C57</f>
        <v>Neuroflax Cobamamida Tiocolchicósido 20/4 mg 3 Ampolletas</v>
      </c>
      <c r="C57" s="2" t="s">
        <v>89</v>
      </c>
      <c r="D57" s="2" t="s">
        <v>13868</v>
      </c>
      <c r="E57" s="2" t="s">
        <v>13869</v>
      </c>
      <c r="F57" s="2" t="s">
        <v>13870</v>
      </c>
      <c r="G57" s="2" t="s">
        <v>13944</v>
      </c>
      <c r="H57" s="2" t="s">
        <v>13945</v>
      </c>
      <c r="I57" s="2" t="s">
        <v>14064</v>
      </c>
      <c r="J57" s="2"/>
      <c r="K57" s="2" t="n">
        <v>98</v>
      </c>
      <c r="L57" s="2"/>
      <c r="M57" s="2" t="s">
        <v>14065</v>
      </c>
      <c r="N57" s="2" t="n">
        <f aca="false">COUNTA('Layout Mercado Libre'!AH57:AM57)</f>
        <v>2</v>
      </c>
      <c r="O57" s="2" t="s">
        <v>13886</v>
      </c>
      <c r="P57" s="2" t="n">
        <v>0</v>
      </c>
      <c r="Q57" s="2" t="s">
        <v>14066</v>
      </c>
    </row>
    <row r="58" customFormat="false" ht="15" hidden="false" customHeight="false" outlineLevel="0" collapsed="false">
      <c r="A58" s="8" t="s">
        <v>799</v>
      </c>
      <c r="B58" s="10" t="str">
        <f aca="false">'Layout Mercado Libre'!C58</f>
        <v>Dexabión DC Solución Inyectable 3 Jeringas Prellenadas 3 ml</v>
      </c>
      <c r="C58" s="2" t="s">
        <v>89</v>
      </c>
      <c r="D58" s="2" t="s">
        <v>13868</v>
      </c>
      <c r="E58" s="2" t="s">
        <v>13869</v>
      </c>
      <c r="F58" s="2" t="s">
        <v>13870</v>
      </c>
      <c r="G58" s="2" t="s">
        <v>13944</v>
      </c>
      <c r="H58" s="2" t="s">
        <v>13945</v>
      </c>
      <c r="I58" s="2" t="s">
        <v>14067</v>
      </c>
      <c r="J58" s="2"/>
      <c r="K58" s="2" t="n">
        <v>839</v>
      </c>
      <c r="L58" s="2"/>
      <c r="M58" s="2" t="s">
        <v>14068</v>
      </c>
      <c r="N58" s="2" t="n">
        <f aca="false">COUNTA('Layout Mercado Libre'!AH58:AM58)</f>
        <v>2</v>
      </c>
      <c r="O58" s="2" t="s">
        <v>13886</v>
      </c>
      <c r="P58" s="2" t="n">
        <v>0</v>
      </c>
      <c r="Q58" s="2" t="s">
        <v>14069</v>
      </c>
    </row>
    <row r="59" customFormat="false" ht="15" hidden="false" customHeight="false" outlineLevel="0" collapsed="false">
      <c r="A59" s="8" t="s">
        <v>812</v>
      </c>
      <c r="B59" s="10" t="str">
        <f aca="false">'Layout Mercado Libre'!C59</f>
        <v>Pañales Huggies Ultra Confort Niño Etapa 4 40 Piezas</v>
      </c>
      <c r="C59" s="2" t="s">
        <v>89</v>
      </c>
      <c r="D59" s="2" t="s">
        <v>13868</v>
      </c>
      <c r="E59" s="2" t="s">
        <v>13869</v>
      </c>
      <c r="F59" s="2" t="s">
        <v>13877</v>
      </c>
      <c r="G59" s="2"/>
      <c r="H59" s="2"/>
      <c r="I59" s="2" t="s">
        <v>14070</v>
      </c>
      <c r="J59" s="2"/>
      <c r="K59" s="2" t="n">
        <v>142</v>
      </c>
      <c r="L59" s="2" t="s">
        <v>13955</v>
      </c>
      <c r="M59" s="2" t="s">
        <v>14071</v>
      </c>
      <c r="N59" s="2" t="n">
        <f aca="false">COUNTA('Layout Mercado Libre'!AH59:AM59)</f>
        <v>2</v>
      </c>
      <c r="O59" s="2" t="s">
        <v>13886</v>
      </c>
      <c r="P59" s="2" t="n">
        <v>0</v>
      </c>
      <c r="Q59" s="2" t="s">
        <v>14072</v>
      </c>
    </row>
    <row r="60" customFormat="false" ht="15" hidden="false" customHeight="false" outlineLevel="0" collapsed="false">
      <c r="A60" s="8" t="s">
        <v>821</v>
      </c>
      <c r="B60" s="10" t="str">
        <f aca="false">'Layout Mercado Libre'!C60</f>
        <v>Treda Neomicina Caolín Pectina 20 Tabletas</v>
      </c>
      <c r="C60" s="2" t="s">
        <v>89</v>
      </c>
      <c r="D60" s="2" t="s">
        <v>13868</v>
      </c>
      <c r="E60" s="2" t="s">
        <v>13869</v>
      </c>
      <c r="F60" s="2" t="s">
        <v>13936</v>
      </c>
      <c r="G60" s="2"/>
      <c r="H60" s="2"/>
      <c r="I60" s="2" t="s">
        <v>14073</v>
      </c>
      <c r="J60" s="2"/>
      <c r="K60" s="2" t="n">
        <v>2652</v>
      </c>
      <c r="L60" s="2"/>
      <c r="M60" s="2" t="s">
        <v>14074</v>
      </c>
      <c r="N60" s="2" t="n">
        <f aca="false">COUNTA('Layout Mercado Libre'!AH60:AM60)</f>
        <v>3</v>
      </c>
      <c r="O60" s="2" t="s">
        <v>13875</v>
      </c>
      <c r="P60" s="2" t="n">
        <v>0</v>
      </c>
      <c r="Q60" s="2" t="s">
        <v>14075</v>
      </c>
    </row>
    <row r="61" customFormat="false" ht="15" hidden="false" customHeight="false" outlineLevel="0" collapsed="false">
      <c r="A61" s="8" t="s">
        <v>833</v>
      </c>
      <c r="B61" s="10" t="str">
        <f aca="false">'Layout Mercado Libre'!C61</f>
        <v>Pañales Huggies UltraConfort Niño Etapa 7 40 Piezas</v>
      </c>
      <c r="C61" s="2" t="s">
        <v>89</v>
      </c>
      <c r="D61" s="2" t="s">
        <v>13868</v>
      </c>
      <c r="E61" s="2" t="s">
        <v>13869</v>
      </c>
      <c r="F61" s="2" t="s">
        <v>13877</v>
      </c>
      <c r="G61" s="2"/>
      <c r="H61" s="2"/>
      <c r="I61" s="2" t="s">
        <v>14076</v>
      </c>
      <c r="J61" s="2"/>
      <c r="K61" s="2" t="n">
        <v>141</v>
      </c>
      <c r="L61" s="2"/>
      <c r="M61" s="2" t="s">
        <v>14077</v>
      </c>
      <c r="N61" s="2" t="n">
        <f aca="false">COUNTA('Layout Mercado Libre'!AH61:AM61)</f>
        <v>2</v>
      </c>
      <c r="O61" s="2" t="s">
        <v>13942</v>
      </c>
      <c r="P61" s="2" t="n">
        <v>0</v>
      </c>
      <c r="Q61" s="2" t="s">
        <v>14078</v>
      </c>
    </row>
    <row r="62" customFormat="false" ht="15" hidden="false" customHeight="false" outlineLevel="0" collapsed="false">
      <c r="A62" s="8" t="s">
        <v>841</v>
      </c>
      <c r="B62" s="10" t="str">
        <f aca="false">'Layout Mercado Libre'!C62</f>
        <v>Gasa Simple Estéril Dibar 10 x 10 cm 100 Piezas</v>
      </c>
      <c r="C62" s="2" t="s">
        <v>89</v>
      </c>
      <c r="D62" s="2" t="s">
        <v>13868</v>
      </c>
      <c r="E62" s="2" t="s">
        <v>13869</v>
      </c>
      <c r="F62" s="2" t="s">
        <v>13877</v>
      </c>
      <c r="G62" s="2"/>
      <c r="H62" s="2"/>
      <c r="I62" s="2" t="s">
        <v>14079</v>
      </c>
      <c r="J62" s="2"/>
      <c r="K62" s="2" t="n">
        <v>341</v>
      </c>
      <c r="L62" s="2"/>
      <c r="M62" s="2" t="s">
        <v>14080</v>
      </c>
      <c r="N62" s="2" t="n">
        <f aca="false">COUNTA('Layout Mercado Libre'!AH62:AM62)</f>
        <v>3</v>
      </c>
      <c r="O62" s="2" t="s">
        <v>13942</v>
      </c>
      <c r="P62" s="2" t="n">
        <v>0</v>
      </c>
      <c r="Q62" s="2" t="s">
        <v>14081</v>
      </c>
    </row>
    <row r="63" customFormat="false" ht="15" hidden="false" customHeight="false" outlineLevel="0" collapsed="false">
      <c r="A63" s="8" t="s">
        <v>854</v>
      </c>
      <c r="B63" s="10" t="str">
        <f aca="false">'Layout Mercado Libre'!C63</f>
        <v>Krytantek Ofteno Dorzolamida Timolol Brimonidina 5 ml</v>
      </c>
      <c r="C63" s="2" t="s">
        <v>89</v>
      </c>
      <c r="D63" s="2" t="s">
        <v>13868</v>
      </c>
      <c r="E63" s="2" t="s">
        <v>13869</v>
      </c>
      <c r="F63" s="2" t="s">
        <v>13870</v>
      </c>
      <c r="G63" s="2" t="s">
        <v>14082</v>
      </c>
      <c r="H63" s="2" t="s">
        <v>14083</v>
      </c>
      <c r="I63" s="2" t="s">
        <v>14084</v>
      </c>
      <c r="J63" s="2"/>
      <c r="K63" s="2" t="n">
        <v>403</v>
      </c>
      <c r="L63" s="2"/>
      <c r="M63" s="2" t="s">
        <v>14085</v>
      </c>
      <c r="N63" s="2" t="n">
        <f aca="false">COUNTA('Layout Mercado Libre'!AH63:AM63)</f>
        <v>4</v>
      </c>
      <c r="O63" s="2" t="s">
        <v>13875</v>
      </c>
      <c r="P63" s="2" t="n">
        <v>0</v>
      </c>
      <c r="Q63" s="2" t="s">
        <v>14086</v>
      </c>
    </row>
    <row r="64" customFormat="false" ht="15" hidden="false" customHeight="false" outlineLevel="0" collapsed="false">
      <c r="A64" s="8" t="s">
        <v>870</v>
      </c>
      <c r="B64" s="10" t="str">
        <f aca="false">'Layout Mercado Libre'!C64</f>
        <v>Toallitas Húmedas Huggies Supreme 2 Paquetes de 80 Piezas</v>
      </c>
      <c r="C64" s="2" t="s">
        <v>89</v>
      </c>
      <c r="D64" s="2" t="s">
        <v>13868</v>
      </c>
      <c r="E64" s="2" t="s">
        <v>13869</v>
      </c>
      <c r="F64" s="2" t="s">
        <v>13877</v>
      </c>
      <c r="G64" s="2"/>
      <c r="H64" s="2"/>
      <c r="I64" s="2" t="s">
        <v>14087</v>
      </c>
      <c r="J64" s="2"/>
      <c r="K64" s="2" t="n">
        <v>1638</v>
      </c>
      <c r="L64" s="2"/>
      <c r="M64" s="2" t="s">
        <v>14088</v>
      </c>
      <c r="N64" s="2" t="n">
        <f aca="false">COUNTA('Layout Mercado Libre'!AH64:AM64)</f>
        <v>3</v>
      </c>
      <c r="O64" s="2" t="s">
        <v>13875</v>
      </c>
      <c r="P64" s="2" t="n">
        <v>0</v>
      </c>
      <c r="Q64" s="2" t="s">
        <v>14089</v>
      </c>
    </row>
    <row r="65" customFormat="false" ht="15" hidden="false" customHeight="false" outlineLevel="0" collapsed="false">
      <c r="A65" s="8" t="s">
        <v>884</v>
      </c>
      <c r="B65" s="10" t="str">
        <f aca="false">'Layout Mercado Libre'!C65</f>
        <v>Pañales Huggies Supreme Unisex Etapa 2 38 Piezas</v>
      </c>
      <c r="C65" s="2" t="s">
        <v>89</v>
      </c>
      <c r="D65" s="2" t="s">
        <v>13949</v>
      </c>
      <c r="E65" s="2" t="s">
        <v>13950</v>
      </c>
      <c r="F65" s="2" t="s">
        <v>13877</v>
      </c>
      <c r="G65" s="2"/>
      <c r="H65" s="2"/>
      <c r="I65" s="2" t="s">
        <v>14090</v>
      </c>
      <c r="J65" s="2"/>
      <c r="K65" s="2" t="n">
        <v>224</v>
      </c>
      <c r="L65" s="2" t="s">
        <v>14091</v>
      </c>
      <c r="M65" s="2" t="s">
        <v>14092</v>
      </c>
      <c r="N65" s="2" t="n">
        <f aca="false">COUNTA('Layout Mercado Libre'!AH65:AM65)</f>
        <v>1</v>
      </c>
      <c r="O65" s="2" t="s">
        <v>13875</v>
      </c>
      <c r="P65" s="2" t="n">
        <v>0</v>
      </c>
      <c r="Q65" s="2" t="s">
        <v>14093</v>
      </c>
    </row>
    <row r="66" customFormat="false" ht="15" hidden="false" customHeight="false" outlineLevel="0" collapsed="false">
      <c r="A66" s="8" t="s">
        <v>892</v>
      </c>
      <c r="B66" s="10" t="str">
        <f aca="false">'Layout Mercado Libre'!C66</f>
        <v>Ciproflox Ciprofloxacino 500 mg 12 Cápsulas</v>
      </c>
      <c r="C66" s="2" t="s">
        <v>89</v>
      </c>
      <c r="D66" s="2" t="s">
        <v>13868</v>
      </c>
      <c r="E66" s="2" t="s">
        <v>13869</v>
      </c>
      <c r="F66" s="2" t="s">
        <v>13870</v>
      </c>
      <c r="G66" s="2" t="s">
        <v>13971</v>
      </c>
      <c r="H66" s="2" t="s">
        <v>13972</v>
      </c>
      <c r="I66" s="2" t="s">
        <v>14094</v>
      </c>
      <c r="J66" s="2"/>
      <c r="K66" s="2" t="n">
        <v>356</v>
      </c>
      <c r="L66" s="2"/>
      <c r="M66" s="2" t="s">
        <v>14095</v>
      </c>
      <c r="N66" s="2" t="n">
        <f aca="false">COUNTA('Layout Mercado Libre'!AH66:AM66)</f>
        <v>2</v>
      </c>
      <c r="O66" s="2" t="s">
        <v>13886</v>
      </c>
      <c r="P66" s="2" t="n">
        <v>0</v>
      </c>
      <c r="Q66" s="2" t="s">
        <v>14096</v>
      </c>
    </row>
    <row r="67" customFormat="false" ht="15" hidden="false" customHeight="false" outlineLevel="0" collapsed="false">
      <c r="A67" s="8" t="s">
        <v>905</v>
      </c>
      <c r="B67" s="10" t="str">
        <f aca="false">'Layout Mercado Libre'!C67</f>
        <v>Neo-Melubrina Metamizol Sódico 500 mg 10 Tabletas</v>
      </c>
      <c r="C67" s="2" t="s">
        <v>89</v>
      </c>
      <c r="D67" s="2" t="s">
        <v>13868</v>
      </c>
      <c r="E67" s="2" t="s">
        <v>13869</v>
      </c>
      <c r="F67" s="2" t="s">
        <v>13870</v>
      </c>
      <c r="G67" s="2" t="s">
        <v>13871</v>
      </c>
      <c r="H67" s="2" t="s">
        <v>13872</v>
      </c>
      <c r="I67" s="2" t="s">
        <v>14097</v>
      </c>
      <c r="J67" s="2"/>
      <c r="K67" s="2" t="n">
        <v>4287</v>
      </c>
      <c r="L67" s="2"/>
      <c r="M67" s="2" t="s">
        <v>14098</v>
      </c>
      <c r="N67" s="2" t="n">
        <f aca="false">COUNTA('Layout Mercado Libre'!AH67:AM67)</f>
        <v>4</v>
      </c>
      <c r="O67" s="2" t="s">
        <v>13875</v>
      </c>
      <c r="P67" s="2" t="n">
        <v>0</v>
      </c>
      <c r="Q67" s="2" t="s">
        <v>14099</v>
      </c>
    </row>
    <row r="68" customFormat="false" ht="15" hidden="false" customHeight="false" outlineLevel="0" collapsed="false">
      <c r="A68" s="8" t="s">
        <v>920</v>
      </c>
      <c r="B68" s="10" t="str">
        <f aca="false">'Layout Mercado Libre'!C68</f>
        <v>Neurobión Vitaminas B1 B6 B12 60 Tabletas Recubiertas</v>
      </c>
      <c r="C68" s="2" t="s">
        <v>89</v>
      </c>
      <c r="D68" s="2" t="s">
        <v>13868</v>
      </c>
      <c r="E68" s="2" t="s">
        <v>13869</v>
      </c>
      <c r="F68" s="2" t="s">
        <v>13918</v>
      </c>
      <c r="G68" s="2"/>
      <c r="H68" s="2"/>
      <c r="I68" s="2" t="s">
        <v>14100</v>
      </c>
      <c r="J68" s="2"/>
      <c r="K68" s="2" t="n">
        <v>494</v>
      </c>
      <c r="L68" s="2" t="s">
        <v>14101</v>
      </c>
      <c r="M68" s="2" t="s">
        <v>14102</v>
      </c>
      <c r="N68" s="2" t="n">
        <f aca="false">COUNTA('Layout Mercado Libre'!AH68:AM68)</f>
        <v>2</v>
      </c>
      <c r="O68" s="2" t="s">
        <v>13886</v>
      </c>
      <c r="P68" s="2" t="n">
        <v>0</v>
      </c>
      <c r="Q68" s="2" t="s">
        <v>14103</v>
      </c>
    </row>
    <row r="69" customFormat="false" ht="15" hidden="false" customHeight="false" outlineLevel="0" collapsed="false">
      <c r="A69" s="8" t="s">
        <v>932</v>
      </c>
      <c r="B69" s="10" t="str">
        <f aca="false">'Layout Mercado Libre'!C69</f>
        <v>Pañales KleenBebé Absorsec Etapa 6 Extra Jumbo 40 Piezas</v>
      </c>
      <c r="C69" s="2" t="s">
        <v>89</v>
      </c>
      <c r="D69" s="2" t="s">
        <v>13868</v>
      </c>
      <c r="E69" s="2" t="s">
        <v>13869</v>
      </c>
      <c r="F69" s="2" t="s">
        <v>13877</v>
      </c>
      <c r="G69" s="2"/>
      <c r="H69" s="2"/>
      <c r="I69" s="2" t="s">
        <v>14104</v>
      </c>
      <c r="J69" s="2"/>
      <c r="K69" s="2" t="n">
        <v>247</v>
      </c>
      <c r="L69" s="2"/>
      <c r="M69" s="2" t="s">
        <v>14105</v>
      </c>
      <c r="N69" s="2" t="n">
        <f aca="false">COUNTA('Layout Mercado Libre'!AH69:AM69)</f>
        <v>3</v>
      </c>
      <c r="O69" s="2" t="s">
        <v>13886</v>
      </c>
      <c r="P69" s="2" t="n">
        <v>0</v>
      </c>
      <c r="Q69" s="2" t="s">
        <v>14106</v>
      </c>
    </row>
    <row r="70" customFormat="false" ht="15" hidden="false" customHeight="false" outlineLevel="0" collapsed="false">
      <c r="A70" s="8" t="s">
        <v>944</v>
      </c>
      <c r="B70" s="10" t="str">
        <f aca="false">'Layout Mercado Libre'!C70</f>
        <v>Febrax Naproxeno 275 mg Paracetamol 300 mg 15 Tabletas</v>
      </c>
      <c r="C70" s="2" t="s">
        <v>89</v>
      </c>
      <c r="D70" s="2" t="s">
        <v>13868</v>
      </c>
      <c r="E70" s="2" t="s">
        <v>13869</v>
      </c>
      <c r="F70" s="2" t="s">
        <v>13918</v>
      </c>
      <c r="G70" s="2"/>
      <c r="H70" s="2"/>
      <c r="I70" s="2" t="s">
        <v>14107</v>
      </c>
      <c r="J70" s="2"/>
      <c r="K70" s="2" t="n">
        <v>270</v>
      </c>
      <c r="L70" s="2"/>
      <c r="M70" s="2" t="s">
        <v>14108</v>
      </c>
      <c r="N70" s="2" t="n">
        <f aca="false">COUNTA('Layout Mercado Libre'!AH70:AM70)</f>
        <v>2</v>
      </c>
      <c r="O70" s="2" t="s">
        <v>13875</v>
      </c>
      <c r="P70" s="2" t="n">
        <v>0</v>
      </c>
      <c r="Q70" s="2" t="s">
        <v>14109</v>
      </c>
    </row>
    <row r="71" customFormat="false" ht="15" hidden="false" customHeight="false" outlineLevel="0" collapsed="false">
      <c r="A71" s="8" t="s">
        <v>957</v>
      </c>
      <c r="B71" s="10" t="str">
        <f aca="false">'Layout Mercado Libre'!C71</f>
        <v>Novovartalon Glucosamina 1500 mg Meloxicam 15 mg 30 Sobres</v>
      </c>
      <c r="C71" s="2" t="s">
        <v>89</v>
      </c>
      <c r="D71" s="2" t="s">
        <v>13868</v>
      </c>
      <c r="E71" s="2" t="s">
        <v>13869</v>
      </c>
      <c r="F71" s="2" t="s">
        <v>13870</v>
      </c>
      <c r="G71" s="2" t="s">
        <v>13944</v>
      </c>
      <c r="H71" s="2" t="s">
        <v>13945</v>
      </c>
      <c r="I71" s="2" t="s">
        <v>14110</v>
      </c>
      <c r="J71" s="2"/>
      <c r="K71" s="2" t="n">
        <v>0</v>
      </c>
      <c r="L71" s="2"/>
      <c r="M71" s="2" t="s">
        <v>14111</v>
      </c>
      <c r="N71" s="2" t="n">
        <f aca="false">COUNTA('Layout Mercado Libre'!AH71:AM71)</f>
        <v>3</v>
      </c>
      <c r="O71" s="2" t="s">
        <v>13886</v>
      </c>
      <c r="P71" s="2" t="n">
        <v>0</v>
      </c>
      <c r="Q71" s="2" t="s">
        <v>14112</v>
      </c>
    </row>
    <row r="72" customFormat="false" ht="15" hidden="false" customHeight="false" outlineLevel="0" collapsed="false">
      <c r="A72" s="8" t="s">
        <v>971</v>
      </c>
      <c r="B72" s="10" t="str">
        <f aca="false">'Layout Mercado Libre'!C72</f>
        <v>Neurobión Vitaminas B1 B6 B12 30 Tabletas Recubiertas</v>
      </c>
      <c r="C72" s="2" t="s">
        <v>89</v>
      </c>
      <c r="D72" s="2" t="s">
        <v>13868</v>
      </c>
      <c r="E72" s="2" t="s">
        <v>13869</v>
      </c>
      <c r="F72" s="2" t="s">
        <v>13918</v>
      </c>
      <c r="G72" s="2"/>
      <c r="H72" s="2"/>
      <c r="I72" s="2" t="s">
        <v>14113</v>
      </c>
      <c r="J72" s="2"/>
      <c r="K72" s="2" t="n">
        <v>830</v>
      </c>
      <c r="L72" s="2" t="s">
        <v>14101</v>
      </c>
      <c r="M72" s="2" t="s">
        <v>14114</v>
      </c>
      <c r="N72" s="2" t="n">
        <f aca="false">COUNTA('Layout Mercado Libre'!AH72:AM72)</f>
        <v>3</v>
      </c>
      <c r="O72" s="2" t="s">
        <v>13875</v>
      </c>
      <c r="P72" s="2" t="n">
        <v>0</v>
      </c>
      <c r="Q72" s="2" t="s">
        <v>14115</v>
      </c>
    </row>
    <row r="73" customFormat="false" ht="15" hidden="false" customHeight="false" outlineLevel="0" collapsed="false">
      <c r="A73" s="8" t="s">
        <v>979</v>
      </c>
      <c r="B73" s="10" t="str">
        <f aca="false">'Layout Mercado Libre'!C73</f>
        <v>Pañales Huggies Ultra Confort Niña Etapa 3 40 Piezas</v>
      </c>
      <c r="C73" s="2" t="s">
        <v>89</v>
      </c>
      <c r="D73" s="2" t="s">
        <v>13868</v>
      </c>
      <c r="E73" s="2" t="s">
        <v>13869</v>
      </c>
      <c r="F73" s="2" t="s">
        <v>13877</v>
      </c>
      <c r="G73" s="2"/>
      <c r="H73" s="2"/>
      <c r="I73" s="2" t="s">
        <v>14116</v>
      </c>
      <c r="J73" s="2"/>
      <c r="K73" s="2" t="n">
        <v>147</v>
      </c>
      <c r="L73" s="2" t="s">
        <v>13955</v>
      </c>
      <c r="M73" s="2" t="s">
        <v>14117</v>
      </c>
      <c r="N73" s="2" t="n">
        <f aca="false">COUNTA('Layout Mercado Libre'!AH73:AM73)</f>
        <v>2</v>
      </c>
      <c r="O73" s="2" t="s">
        <v>13875</v>
      </c>
      <c r="P73" s="2" t="n">
        <v>0</v>
      </c>
      <c r="Q73" s="2" t="s">
        <v>14118</v>
      </c>
    </row>
    <row r="74" customFormat="false" ht="15" hidden="false" customHeight="false" outlineLevel="0" collapsed="false">
      <c r="A74" s="8" t="s">
        <v>988</v>
      </c>
      <c r="B74" s="10" t="str">
        <f aca="false">'Layout Mercado Libre'!C74</f>
        <v>Tiaminal B12 50,000 Solución Inyectable 10 ml 5 Jeringas</v>
      </c>
      <c r="C74" s="2" t="s">
        <v>89</v>
      </c>
      <c r="D74" s="2" t="s">
        <v>13868</v>
      </c>
      <c r="E74" s="2" t="s">
        <v>13869</v>
      </c>
      <c r="F74" s="2" t="s">
        <v>13870</v>
      </c>
      <c r="G74" s="2" t="s">
        <v>13871</v>
      </c>
      <c r="H74" s="2" t="s">
        <v>13872</v>
      </c>
      <c r="I74" s="2" t="s">
        <v>14119</v>
      </c>
      <c r="J74" s="2"/>
      <c r="K74" s="2" t="n">
        <v>314</v>
      </c>
      <c r="L74" s="2"/>
      <c r="M74" s="2" t="s">
        <v>14120</v>
      </c>
      <c r="N74" s="2" t="n">
        <f aca="false">COUNTA('Layout Mercado Libre'!AH74:AM74)</f>
        <v>3</v>
      </c>
      <c r="O74" s="2" t="s">
        <v>13886</v>
      </c>
      <c r="P74" s="2" t="n">
        <v>0</v>
      </c>
      <c r="Q74" s="2" t="s">
        <v>14121</v>
      </c>
    </row>
    <row r="75" customFormat="false" ht="15" hidden="false" customHeight="false" outlineLevel="0" collapsed="false">
      <c r="A75" s="8" t="s">
        <v>1004</v>
      </c>
      <c r="B75" s="10" t="str">
        <f aca="false">'Layout Mercado Libre'!C75</f>
        <v>Pañales Huggies Ultra Confort Niño Etapa 3 40 Piezas</v>
      </c>
      <c r="C75" s="2" t="s">
        <v>89</v>
      </c>
      <c r="D75" s="2" t="s">
        <v>13868</v>
      </c>
      <c r="E75" s="2" t="s">
        <v>13869</v>
      </c>
      <c r="F75" s="2" t="s">
        <v>13877</v>
      </c>
      <c r="G75" s="2"/>
      <c r="H75" s="2"/>
      <c r="I75" s="2" t="s">
        <v>14122</v>
      </c>
      <c r="J75" s="2"/>
      <c r="K75" s="2" t="n">
        <v>105</v>
      </c>
      <c r="L75" s="2" t="s">
        <v>13955</v>
      </c>
      <c r="M75" s="2" t="s">
        <v>14123</v>
      </c>
      <c r="N75" s="2" t="n">
        <f aca="false">COUNTA('Layout Mercado Libre'!AH75:AM75)</f>
        <v>2</v>
      </c>
      <c r="O75" s="2" t="s">
        <v>13886</v>
      </c>
      <c r="P75" s="2" t="n">
        <v>0</v>
      </c>
      <c r="Q75" s="2" t="s">
        <v>14124</v>
      </c>
    </row>
    <row r="76" customFormat="false" ht="15" hidden="false" customHeight="false" outlineLevel="0" collapsed="false">
      <c r="A76" s="8" t="s">
        <v>1011</v>
      </c>
      <c r="B76" s="10" t="str">
        <f aca="false">'Layout Mercado Libre'!C76</f>
        <v>Antigripal Antiflu-Des 50/3/300 mg 24 Cápsulas</v>
      </c>
      <c r="C76" s="2" t="s">
        <v>89</v>
      </c>
      <c r="D76" s="2" t="s">
        <v>13868</v>
      </c>
      <c r="E76" s="2" t="s">
        <v>13869</v>
      </c>
      <c r="F76" s="2" t="s">
        <v>13918</v>
      </c>
      <c r="G76" s="2"/>
      <c r="H76" s="2"/>
      <c r="I76" s="2" t="s">
        <v>14125</v>
      </c>
      <c r="J76" s="2"/>
      <c r="K76" s="2" t="n">
        <v>1403</v>
      </c>
      <c r="L76" s="2"/>
      <c r="M76" s="2" t="s">
        <v>14126</v>
      </c>
      <c r="N76" s="2" t="n">
        <f aca="false">COUNTA('Layout Mercado Libre'!AH76:AM76)</f>
        <v>4</v>
      </c>
      <c r="O76" s="2" t="s">
        <v>13886</v>
      </c>
      <c r="P76" s="2" t="n">
        <v>0</v>
      </c>
      <c r="Q76" s="2" t="s">
        <v>14127</v>
      </c>
    </row>
    <row r="77" customFormat="false" ht="15" hidden="false" customHeight="false" outlineLevel="0" collapsed="false">
      <c r="A77" s="8" t="s">
        <v>1025</v>
      </c>
      <c r="B77" s="10" t="str">
        <f aca="false">'Layout Mercado Libre'!C77</f>
        <v>Pañales Huggies UltraConfort Niña Etapa 7 40 Piezas</v>
      </c>
      <c r="C77" s="2" t="s">
        <v>89</v>
      </c>
      <c r="D77" s="2" t="s">
        <v>13868</v>
      </c>
      <c r="E77" s="2" t="s">
        <v>13869</v>
      </c>
      <c r="F77" s="2" t="s">
        <v>13877</v>
      </c>
      <c r="G77" s="2"/>
      <c r="H77" s="2"/>
      <c r="I77" s="2" t="s">
        <v>14076</v>
      </c>
      <c r="J77" s="2"/>
      <c r="K77" s="2" t="n">
        <v>107</v>
      </c>
      <c r="L77" s="2"/>
      <c r="M77" s="2" t="s">
        <v>14128</v>
      </c>
      <c r="N77" s="2" t="n">
        <f aca="false">COUNTA('Layout Mercado Libre'!AH77:AM77)</f>
        <v>2</v>
      </c>
      <c r="O77" s="2" t="s">
        <v>13942</v>
      </c>
      <c r="P77" s="2" t="n">
        <v>0</v>
      </c>
      <c r="Q77" s="2" t="s">
        <v>14129</v>
      </c>
    </row>
    <row r="78" customFormat="false" ht="15" hidden="false" customHeight="false" outlineLevel="0" collapsed="false">
      <c r="A78" s="8" t="s">
        <v>1033</v>
      </c>
      <c r="B78" s="10" t="str">
        <f aca="false">'Layout Mercado Libre'!C78</f>
        <v>Trayenta Linagliptina 5 mg 30 Tabletas</v>
      </c>
      <c r="C78" s="2" t="s">
        <v>89</v>
      </c>
      <c r="D78" s="2" t="s">
        <v>13868</v>
      </c>
      <c r="E78" s="2" t="s">
        <v>13869</v>
      </c>
      <c r="F78" s="2" t="s">
        <v>13870</v>
      </c>
      <c r="G78" s="2" t="s">
        <v>13893</v>
      </c>
      <c r="H78" s="2" t="s">
        <v>13894</v>
      </c>
      <c r="I78" s="2" t="s">
        <v>14130</v>
      </c>
      <c r="J78" s="2"/>
      <c r="K78" s="2" t="n">
        <v>154</v>
      </c>
      <c r="L78" s="2"/>
      <c r="M78" s="2" t="s">
        <v>14131</v>
      </c>
      <c r="N78" s="2" t="n">
        <f aca="false">COUNTA('Layout Mercado Libre'!AH78:AM78)</f>
        <v>3</v>
      </c>
      <c r="O78" s="2" t="s">
        <v>13886</v>
      </c>
      <c r="P78" s="2" t="n">
        <v>0</v>
      </c>
      <c r="Q78" s="2" t="s">
        <v>14132</v>
      </c>
    </row>
    <row r="79" customFormat="false" ht="15" hidden="false" customHeight="false" outlineLevel="0" collapsed="false">
      <c r="A79" s="8" t="s">
        <v>1046</v>
      </c>
      <c r="B79" s="10" t="str">
        <f aca="false">'Layout Mercado Libre'!C79</f>
        <v>Terramicina Oxitetraciclina 125 mg 24 Trociscos</v>
      </c>
      <c r="C79" s="2" t="s">
        <v>89</v>
      </c>
      <c r="D79" s="2" t="s">
        <v>13868</v>
      </c>
      <c r="E79" s="2" t="s">
        <v>13869</v>
      </c>
      <c r="F79" s="2" t="s">
        <v>13870</v>
      </c>
      <c r="G79" s="2" t="s">
        <v>13971</v>
      </c>
      <c r="H79" s="2" t="s">
        <v>13972</v>
      </c>
      <c r="I79" s="2" t="s">
        <v>14133</v>
      </c>
      <c r="J79" s="2"/>
      <c r="K79" s="2" t="n">
        <v>787</v>
      </c>
      <c r="L79" s="2"/>
      <c r="M79" s="2" t="s">
        <v>14134</v>
      </c>
      <c r="N79" s="2" t="n">
        <f aca="false">COUNTA('Layout Mercado Libre'!AH79:AM79)</f>
        <v>3</v>
      </c>
      <c r="O79" s="2" t="s">
        <v>13886</v>
      </c>
      <c r="P79" s="2" t="n">
        <v>0</v>
      </c>
      <c r="Q79" s="2" t="s">
        <v>14135</v>
      </c>
    </row>
    <row r="80" customFormat="false" ht="15" hidden="false" customHeight="false" outlineLevel="0" collapsed="false">
      <c r="A80" s="8" t="s">
        <v>1057</v>
      </c>
      <c r="B80" s="10" t="str">
        <f aca="false">'Layout Mercado Libre'!C80</f>
        <v>Aspirina Protect 100 mg 84 Tabletas</v>
      </c>
      <c r="C80" s="2" t="s">
        <v>89</v>
      </c>
      <c r="D80" s="2" t="s">
        <v>13868</v>
      </c>
      <c r="E80" s="2" t="s">
        <v>13869</v>
      </c>
      <c r="F80" s="2" t="s">
        <v>13918</v>
      </c>
      <c r="G80" s="2"/>
      <c r="H80" s="2"/>
      <c r="I80" s="2" t="s">
        <v>14136</v>
      </c>
      <c r="J80" s="2"/>
      <c r="K80" s="2" t="n">
        <v>432</v>
      </c>
      <c r="L80" s="2" t="s">
        <v>14137</v>
      </c>
      <c r="M80" s="2" t="s">
        <v>14138</v>
      </c>
      <c r="N80" s="2" t="n">
        <f aca="false">COUNTA('Layout Mercado Libre'!AH80:AM80)</f>
        <v>4</v>
      </c>
      <c r="O80" s="2" t="s">
        <v>13875</v>
      </c>
      <c r="P80" s="2" t="n">
        <v>0</v>
      </c>
      <c r="Q80" s="2" t="s">
        <v>14139</v>
      </c>
    </row>
    <row r="81" customFormat="false" ht="15" hidden="false" customHeight="false" outlineLevel="0" collapsed="false">
      <c r="A81" s="8" t="s">
        <v>1069</v>
      </c>
      <c r="B81" s="10" t="str">
        <f aca="false">'Layout Mercado Libre'!C81</f>
        <v>Ungüento Vicks VapoRub 100 g Tarro</v>
      </c>
      <c r="C81" s="2" t="s">
        <v>89</v>
      </c>
      <c r="D81" s="2" t="s">
        <v>13868</v>
      </c>
      <c r="E81" s="2" t="s">
        <v>13869</v>
      </c>
      <c r="F81" s="2" t="s">
        <v>13918</v>
      </c>
      <c r="G81" s="2"/>
      <c r="H81" s="2"/>
      <c r="I81" s="2" t="s">
        <v>14140</v>
      </c>
      <c r="J81" s="2"/>
      <c r="K81" s="2" t="n">
        <v>189</v>
      </c>
      <c r="L81" s="2"/>
      <c r="M81" s="2" t="s">
        <v>14141</v>
      </c>
      <c r="N81" s="2" t="n">
        <f aca="false">COUNTA('Layout Mercado Libre'!AH81:AM81)</f>
        <v>3</v>
      </c>
      <c r="O81" s="2" t="s">
        <v>13886</v>
      </c>
      <c r="P81" s="2" t="n">
        <v>1</v>
      </c>
      <c r="Q81" s="2" t="s">
        <v>14142</v>
      </c>
    </row>
    <row r="82" customFormat="false" ht="15" hidden="false" customHeight="false" outlineLevel="0" collapsed="false">
      <c r="A82" s="8" t="s">
        <v>1079</v>
      </c>
      <c r="B82" s="10" t="str">
        <f aca="false">'Layout Mercado Libre'!C82</f>
        <v>Fosfocil Fosfomicina 1 g Solución Inyectable Adulto</v>
      </c>
      <c r="C82" s="2" t="s">
        <v>89</v>
      </c>
      <c r="D82" s="2" t="s">
        <v>13868</v>
      </c>
      <c r="E82" s="2" t="s">
        <v>13869</v>
      </c>
      <c r="F82" s="2" t="s">
        <v>13870</v>
      </c>
      <c r="G82" s="2" t="s">
        <v>13971</v>
      </c>
      <c r="H82" s="2" t="s">
        <v>13972</v>
      </c>
      <c r="I82" s="2" t="s">
        <v>14143</v>
      </c>
      <c r="J82" s="2"/>
      <c r="K82" s="2" t="n">
        <v>969</v>
      </c>
      <c r="L82" s="2"/>
      <c r="M82" s="2" t="s">
        <v>14144</v>
      </c>
      <c r="N82" s="2" t="n">
        <f aca="false">COUNTA('Layout Mercado Libre'!AH82:AM82)</f>
        <v>2</v>
      </c>
      <c r="O82" s="2" t="s">
        <v>13886</v>
      </c>
      <c r="P82" s="2" t="n">
        <v>0</v>
      </c>
      <c r="Q82" s="2" t="s">
        <v>14145</v>
      </c>
    </row>
    <row r="83" customFormat="false" ht="15" hidden="false" customHeight="false" outlineLevel="0" collapsed="false">
      <c r="A83" s="8" t="s">
        <v>1091</v>
      </c>
      <c r="B83" s="10" t="str">
        <f aca="false">'Layout Mercado Libre'!C83</f>
        <v>Asoflon Duo 0.5 mg/0.4 mg 30 Cápsulas</v>
      </c>
      <c r="C83" s="2" t="s">
        <v>89</v>
      </c>
      <c r="D83" s="2" t="s">
        <v>13868</v>
      </c>
      <c r="E83" s="2" t="s">
        <v>13869</v>
      </c>
      <c r="F83" s="2" t="s">
        <v>13870</v>
      </c>
      <c r="G83" s="2" t="s">
        <v>14146</v>
      </c>
      <c r="H83" s="2" t="s">
        <v>14147</v>
      </c>
      <c r="I83" s="2" t="s">
        <v>14148</v>
      </c>
      <c r="J83" s="2"/>
      <c r="K83" s="2" t="n">
        <v>425</v>
      </c>
      <c r="L83" s="2"/>
      <c r="M83" s="2" t="s">
        <v>14149</v>
      </c>
      <c r="N83" s="2" t="n">
        <f aca="false">COUNTA('Layout Mercado Libre'!AH83:AM83)</f>
        <v>3</v>
      </c>
      <c r="O83" s="2" t="s">
        <v>13886</v>
      </c>
      <c r="P83" s="2" t="n">
        <v>0</v>
      </c>
      <c r="Q83" s="2" t="s">
        <v>14150</v>
      </c>
    </row>
    <row r="84" customFormat="false" ht="15" hidden="false" customHeight="false" outlineLevel="0" collapsed="false">
      <c r="A84" s="8" t="s">
        <v>1106</v>
      </c>
      <c r="B84" s="10" t="str">
        <f aca="false">'Layout Mercado Libre'!C84</f>
        <v>Dorixina Relax 125 mg/5 mg 20 Comprimidos</v>
      </c>
      <c r="C84" s="2" t="s">
        <v>89</v>
      </c>
      <c r="D84" s="2" t="s">
        <v>13868</v>
      </c>
      <c r="E84" s="2" t="s">
        <v>13869</v>
      </c>
      <c r="F84" s="2" t="s">
        <v>13870</v>
      </c>
      <c r="G84" s="2" t="s">
        <v>13944</v>
      </c>
      <c r="H84" s="2" t="s">
        <v>13945</v>
      </c>
      <c r="I84" s="2" t="s">
        <v>14151</v>
      </c>
      <c r="J84" s="2"/>
      <c r="K84" s="2" t="n">
        <v>283</v>
      </c>
      <c r="L84" s="2"/>
      <c r="M84" s="2" t="s">
        <v>14152</v>
      </c>
      <c r="N84" s="2" t="n">
        <f aca="false">COUNTA('Layout Mercado Libre'!AH84:AM84)</f>
        <v>4</v>
      </c>
      <c r="O84" s="2" t="s">
        <v>13875</v>
      </c>
      <c r="P84" s="2" t="n">
        <v>0</v>
      </c>
      <c r="Q84" s="2" t="s">
        <v>14153</v>
      </c>
    </row>
    <row r="85" customFormat="false" ht="15" hidden="false" customHeight="false" outlineLevel="0" collapsed="false">
      <c r="A85" s="8" t="s">
        <v>1121</v>
      </c>
      <c r="B85" s="10" t="str">
        <f aca="false">'Layout Mercado Libre'!C85</f>
        <v>Enterogermina Bacillus Clausii 4 Billones 10 Ampolletas</v>
      </c>
      <c r="C85" s="2" t="s">
        <v>89</v>
      </c>
      <c r="D85" s="2" t="s">
        <v>13868</v>
      </c>
      <c r="E85" s="2" t="s">
        <v>13869</v>
      </c>
      <c r="F85" s="2" t="s">
        <v>13918</v>
      </c>
      <c r="G85" s="2"/>
      <c r="H85" s="2"/>
      <c r="I85" s="2" t="s">
        <v>14154</v>
      </c>
      <c r="J85" s="2"/>
      <c r="K85" s="2" t="n">
        <v>866</v>
      </c>
      <c r="L85" s="2"/>
      <c r="M85" s="2" t="s">
        <v>14155</v>
      </c>
      <c r="N85" s="2" t="n">
        <f aca="false">COUNTA('Layout Mercado Libre'!AH85:AM85)</f>
        <v>2</v>
      </c>
      <c r="O85" s="2" t="s">
        <v>13875</v>
      </c>
      <c r="P85" s="2" t="n">
        <v>0</v>
      </c>
      <c r="Q85" s="2" t="s">
        <v>14156</v>
      </c>
    </row>
    <row r="86" customFormat="false" ht="15" hidden="false" customHeight="false" outlineLevel="0" collapsed="false">
      <c r="A86" s="8" t="s">
        <v>1135</v>
      </c>
      <c r="B86" s="10" t="str">
        <f aca="false">'Layout Mercado Libre'!C86</f>
        <v>Pañales Huggies Supreme Unisex Etapa 1 40 Piezas</v>
      </c>
      <c r="C86" s="2" t="s">
        <v>89</v>
      </c>
      <c r="D86" s="2" t="s">
        <v>13868</v>
      </c>
      <c r="E86" s="2" t="s">
        <v>13869</v>
      </c>
      <c r="F86" s="2" t="s">
        <v>13877</v>
      </c>
      <c r="G86" s="2"/>
      <c r="H86" s="2"/>
      <c r="I86" s="2" t="s">
        <v>14157</v>
      </c>
      <c r="J86" s="2"/>
      <c r="K86" s="2" t="n">
        <v>547</v>
      </c>
      <c r="L86" s="2"/>
      <c r="M86" s="2" t="s">
        <v>14158</v>
      </c>
      <c r="N86" s="2" t="n">
        <f aca="false">COUNTA('Layout Mercado Libre'!AH86:AM86)</f>
        <v>1</v>
      </c>
      <c r="O86" s="2" t="s">
        <v>13875</v>
      </c>
      <c r="P86" s="2" t="n">
        <v>0</v>
      </c>
      <c r="Q86" s="2" t="s">
        <v>14159</v>
      </c>
    </row>
    <row r="87" customFormat="false" ht="15" hidden="false" customHeight="false" outlineLevel="0" collapsed="false">
      <c r="A87" s="8" t="s">
        <v>1144</v>
      </c>
      <c r="B87" s="10" t="str">
        <f aca="false">'Layout Mercado Libre'!C87</f>
        <v>Vodelan 500 mg/100 mg 14 Tabletas</v>
      </c>
      <c r="C87" s="2" t="s">
        <v>89</v>
      </c>
      <c r="D87" s="2" t="s">
        <v>13868</v>
      </c>
      <c r="E87" s="2" t="s">
        <v>13869</v>
      </c>
      <c r="F87" s="2" t="s">
        <v>13870</v>
      </c>
      <c r="G87" s="2" t="s">
        <v>13971</v>
      </c>
      <c r="H87" s="2" t="s">
        <v>13972</v>
      </c>
      <c r="I87" s="2" t="s">
        <v>14160</v>
      </c>
      <c r="J87" s="2"/>
      <c r="K87" s="2" t="n">
        <v>139</v>
      </c>
      <c r="L87" s="2"/>
      <c r="M87" s="2" t="s">
        <v>14161</v>
      </c>
      <c r="N87" s="2" t="n">
        <f aca="false">COUNTA('Layout Mercado Libre'!AH87:AM87)</f>
        <v>4</v>
      </c>
      <c r="O87" s="2" t="s">
        <v>13875</v>
      </c>
      <c r="P87" s="2" t="n">
        <v>0</v>
      </c>
      <c r="Q87" s="2" t="s">
        <v>14162</v>
      </c>
    </row>
    <row r="88" customFormat="false" ht="15" hidden="false" customHeight="false" outlineLevel="0" collapsed="false">
      <c r="A88" s="8" t="s">
        <v>1157</v>
      </c>
      <c r="B88" s="10" t="str">
        <f aca="false">'Layout Mercado Libre'!C88</f>
        <v>Antigripal Agrifen Paracetamol 500 mg 10 Tabletas</v>
      </c>
      <c r="C88" s="2" t="s">
        <v>89</v>
      </c>
      <c r="D88" s="2" t="s">
        <v>13868</v>
      </c>
      <c r="E88" s="2" t="s">
        <v>13869</v>
      </c>
      <c r="F88" s="2" t="s">
        <v>13918</v>
      </c>
      <c r="G88" s="2"/>
      <c r="H88" s="2"/>
      <c r="I88" s="2" t="s">
        <v>14163</v>
      </c>
      <c r="J88" s="2"/>
      <c r="K88" s="2" t="n">
        <v>18078</v>
      </c>
      <c r="L88" s="2"/>
      <c r="M88" s="2" t="s">
        <v>14164</v>
      </c>
      <c r="N88" s="2" t="n">
        <f aca="false">COUNTA('Layout Mercado Libre'!AH88:AM88)</f>
        <v>2</v>
      </c>
      <c r="O88" s="2" t="s">
        <v>13875</v>
      </c>
      <c r="P88" s="2" t="n">
        <v>0</v>
      </c>
      <c r="Q88" s="2" t="s">
        <v>14165</v>
      </c>
    </row>
    <row r="89" customFormat="false" ht="15" hidden="false" customHeight="false" outlineLevel="0" collapsed="false">
      <c r="A89" s="8" t="s">
        <v>1169</v>
      </c>
      <c r="B89" s="10" t="str">
        <f aca="false">'Layout Mercado Libre'!C89</f>
        <v>Fosfocil Fosfomicina 500 mg 12 Cápsulas</v>
      </c>
      <c r="C89" s="2" t="s">
        <v>89</v>
      </c>
      <c r="D89" s="2" t="s">
        <v>13868</v>
      </c>
      <c r="E89" s="2" t="s">
        <v>13869</v>
      </c>
      <c r="F89" s="2" t="s">
        <v>13870</v>
      </c>
      <c r="G89" s="2" t="s">
        <v>13971</v>
      </c>
      <c r="H89" s="2" t="s">
        <v>13972</v>
      </c>
      <c r="I89" s="2" t="s">
        <v>14166</v>
      </c>
      <c r="J89" s="2"/>
      <c r="K89" s="2" t="n">
        <v>284</v>
      </c>
      <c r="L89" s="2"/>
      <c r="M89" s="2" t="s">
        <v>14167</v>
      </c>
      <c r="N89" s="2" t="n">
        <f aca="false">COUNTA('Layout Mercado Libre'!AH89:AM89)</f>
        <v>2</v>
      </c>
      <c r="O89" s="2" t="s">
        <v>13886</v>
      </c>
      <c r="P89" s="2" t="n">
        <v>0</v>
      </c>
      <c r="Q89" s="2" t="s">
        <v>14168</v>
      </c>
    </row>
    <row r="90" customFormat="false" ht="15" hidden="false" customHeight="false" outlineLevel="0" collapsed="false">
      <c r="A90" s="8" t="s">
        <v>1176</v>
      </c>
      <c r="B90" s="10" t="str">
        <f aca="false">'Layout Mercado Libre'!C90</f>
        <v>Dabex XR Metformina 1000 mg 30 Tabletas</v>
      </c>
      <c r="C90" s="2" t="s">
        <v>89</v>
      </c>
      <c r="D90" s="2" t="s">
        <v>13868</v>
      </c>
      <c r="E90" s="2" t="s">
        <v>13869</v>
      </c>
      <c r="F90" s="2" t="s">
        <v>13870</v>
      </c>
      <c r="G90" s="2" t="s">
        <v>13893</v>
      </c>
      <c r="H90" s="2" t="s">
        <v>13894</v>
      </c>
      <c r="I90" s="2" t="s">
        <v>14169</v>
      </c>
      <c r="J90" s="2"/>
      <c r="K90" s="2" t="n">
        <v>203</v>
      </c>
      <c r="L90" s="2"/>
      <c r="M90" s="2" t="s">
        <v>14170</v>
      </c>
      <c r="N90" s="2" t="n">
        <f aca="false">COUNTA('Layout Mercado Libre'!AH90:AM90)</f>
        <v>2</v>
      </c>
      <c r="O90" s="2" t="s">
        <v>13942</v>
      </c>
      <c r="P90" s="2" t="n">
        <v>0</v>
      </c>
      <c r="Q90" s="2" t="s">
        <v>14171</v>
      </c>
    </row>
    <row r="91" customFormat="false" ht="15" hidden="false" customHeight="false" outlineLevel="0" collapsed="false">
      <c r="A91" s="8" t="s">
        <v>1191</v>
      </c>
      <c r="B91" s="10" t="str">
        <f aca="false">'Layout Mercado Libre'!C91</f>
        <v>Venalot Depot Troxerutina Cumarina 180 mg/30 mg 30 Tabletas</v>
      </c>
      <c r="C91" s="2" t="s">
        <v>89</v>
      </c>
      <c r="D91" s="2" t="s">
        <v>13868</v>
      </c>
      <c r="E91" s="2" t="s">
        <v>13869</v>
      </c>
      <c r="F91" s="2" t="s">
        <v>13936</v>
      </c>
      <c r="G91" s="2"/>
      <c r="H91" s="2"/>
      <c r="I91" s="2" t="s">
        <v>14172</v>
      </c>
      <c r="J91" s="2"/>
      <c r="K91" s="2" t="n">
        <v>166</v>
      </c>
      <c r="L91" s="2"/>
      <c r="M91" s="2" t="s">
        <v>14173</v>
      </c>
      <c r="N91" s="2" t="n">
        <f aca="false">COUNTA('Layout Mercado Libre'!AH91:AM91)</f>
        <v>2</v>
      </c>
      <c r="O91" s="2" t="s">
        <v>13875</v>
      </c>
      <c r="P91" s="2" t="n">
        <v>0</v>
      </c>
      <c r="Q91" s="2" t="s">
        <v>14174</v>
      </c>
    </row>
    <row r="92" customFormat="false" ht="15" hidden="false" customHeight="false" outlineLevel="0" collapsed="false">
      <c r="A92" s="8" t="s">
        <v>1203</v>
      </c>
      <c r="B92" s="10" t="str">
        <f aca="false">'Layout Mercado Libre'!C92</f>
        <v>Riopan Gel Magaldrato Dimeticona 10 ml 20 Sobres</v>
      </c>
      <c r="C92" s="2" t="s">
        <v>89</v>
      </c>
      <c r="D92" s="2" t="s">
        <v>13868</v>
      </c>
      <c r="E92" s="2" t="s">
        <v>13869</v>
      </c>
      <c r="F92" s="2" t="s">
        <v>13918</v>
      </c>
      <c r="G92" s="2"/>
      <c r="H92" s="2"/>
      <c r="I92" s="2" t="s">
        <v>14175</v>
      </c>
      <c r="J92" s="2"/>
      <c r="K92" s="2" t="n">
        <v>813</v>
      </c>
      <c r="L92" s="2"/>
      <c r="M92" s="2" t="s">
        <v>14176</v>
      </c>
      <c r="N92" s="2" t="n">
        <f aca="false">COUNTA('Layout Mercado Libre'!AH92:AM92)</f>
        <v>2</v>
      </c>
      <c r="O92" s="2" t="s">
        <v>13875</v>
      </c>
      <c r="P92" s="2" t="n">
        <v>0</v>
      </c>
      <c r="Q92" s="2" t="s">
        <v>14177</v>
      </c>
    </row>
    <row r="93" customFormat="false" ht="15" hidden="false" customHeight="false" outlineLevel="0" collapsed="false">
      <c r="A93" s="8" t="s">
        <v>1217</v>
      </c>
      <c r="B93" s="10" t="str">
        <f aca="false">'Layout Mercado Libre'!C93</f>
        <v>Fosfocil GU Fosfomicina Granulado 3 g 1 Sobre</v>
      </c>
      <c r="C93" s="2" t="s">
        <v>89</v>
      </c>
      <c r="D93" s="2" t="s">
        <v>13868</v>
      </c>
      <c r="E93" s="2" t="s">
        <v>13869</v>
      </c>
      <c r="F93" s="2" t="s">
        <v>13870</v>
      </c>
      <c r="G93" s="2" t="s">
        <v>13971</v>
      </c>
      <c r="H93" s="2" t="s">
        <v>13972</v>
      </c>
      <c r="I93" s="2" t="s">
        <v>14178</v>
      </c>
      <c r="J93" s="2"/>
      <c r="K93" s="2" t="n">
        <v>270</v>
      </c>
      <c r="L93" s="2"/>
      <c r="M93" s="2" t="s">
        <v>14179</v>
      </c>
      <c r="N93" s="2" t="n">
        <f aca="false">COUNTA('Layout Mercado Libre'!AH93:AM93)</f>
        <v>2</v>
      </c>
      <c r="O93" s="2" t="s">
        <v>13875</v>
      </c>
      <c r="P93" s="2" t="n">
        <v>0</v>
      </c>
      <c r="Q93" s="2" t="s">
        <v>14180</v>
      </c>
    </row>
    <row r="94" customFormat="false" ht="15" hidden="false" customHeight="false" outlineLevel="0" collapsed="false">
      <c r="A94" s="8" t="s">
        <v>1231</v>
      </c>
      <c r="B94" s="10" t="str">
        <f aca="false">'Layout Mercado Libre'!C94</f>
        <v>Neurobion DC Doble Cámara 10 mg 3 Jeringas Prellenadas</v>
      </c>
      <c r="C94" s="2" t="s">
        <v>89</v>
      </c>
      <c r="D94" s="2" t="s">
        <v>13868</v>
      </c>
      <c r="E94" s="2" t="s">
        <v>13869</v>
      </c>
      <c r="F94" s="2" t="s">
        <v>13918</v>
      </c>
      <c r="G94" s="2"/>
      <c r="H94" s="2"/>
      <c r="I94" s="2" t="s">
        <v>14181</v>
      </c>
      <c r="J94" s="2"/>
      <c r="K94" s="2" t="n">
        <v>46</v>
      </c>
      <c r="L94" s="2"/>
      <c r="M94" s="2" t="s">
        <v>14182</v>
      </c>
      <c r="N94" s="2" t="n">
        <f aca="false">COUNTA('Layout Mercado Libre'!AH94:AM94)</f>
        <v>2</v>
      </c>
      <c r="O94" s="2" t="s">
        <v>13886</v>
      </c>
      <c r="P94" s="2" t="n">
        <v>0</v>
      </c>
      <c r="Q94" s="2" t="s">
        <v>14183</v>
      </c>
    </row>
    <row r="95" customFormat="false" ht="15" hidden="false" customHeight="false" outlineLevel="0" collapsed="false">
      <c r="A95" s="8" t="s">
        <v>1241</v>
      </c>
      <c r="B95" s="10" t="str">
        <f aca="false">'Layout Mercado Libre'!C95</f>
        <v>Pañales KleenBebé Suavelastic Recién Nacido Etapa 1 20 Pzas</v>
      </c>
      <c r="C95" s="2" t="s">
        <v>89</v>
      </c>
      <c r="D95" s="2" t="s">
        <v>13868</v>
      </c>
      <c r="E95" s="2" t="s">
        <v>13869</v>
      </c>
      <c r="F95" s="2" t="s">
        <v>13877</v>
      </c>
      <c r="G95" s="2"/>
      <c r="H95" s="2"/>
      <c r="I95" s="2" t="s">
        <v>14184</v>
      </c>
      <c r="J95" s="2"/>
      <c r="K95" s="2" t="n">
        <v>200</v>
      </c>
      <c r="L95" s="2"/>
      <c r="M95" s="2" t="s">
        <v>14185</v>
      </c>
      <c r="N95" s="2" t="n">
        <f aca="false">COUNTA('Layout Mercado Libre'!AH95:AM95)</f>
        <v>2</v>
      </c>
      <c r="O95" s="2" t="s">
        <v>13875</v>
      </c>
      <c r="P95" s="2" t="n">
        <v>0</v>
      </c>
      <c r="Q95" s="2" t="s">
        <v>14186</v>
      </c>
    </row>
    <row r="96" customFormat="false" ht="15" hidden="false" customHeight="false" outlineLevel="0" collapsed="false">
      <c r="A96" s="8" t="s">
        <v>1252</v>
      </c>
      <c r="B96" s="10" t="str">
        <f aca="false">'Layout Mercado Libre'!C96</f>
        <v>Pepto Bismol Subsalicilato de Bismuto 262 mg 100 Tabletas</v>
      </c>
      <c r="C96" s="2" t="s">
        <v>89</v>
      </c>
      <c r="D96" s="2" t="s">
        <v>13868</v>
      </c>
      <c r="E96" s="2" t="s">
        <v>13869</v>
      </c>
      <c r="F96" s="2" t="s">
        <v>13918</v>
      </c>
      <c r="G96" s="2"/>
      <c r="H96" s="2"/>
      <c r="I96" s="2" t="s">
        <v>14187</v>
      </c>
      <c r="J96" s="2"/>
      <c r="K96" s="2" t="n">
        <v>549</v>
      </c>
      <c r="L96" s="2"/>
      <c r="M96" s="2" t="s">
        <v>14188</v>
      </c>
      <c r="N96" s="2" t="n">
        <f aca="false">COUNTA('Layout Mercado Libre'!AH96:AM96)</f>
        <v>4</v>
      </c>
      <c r="O96" s="2" t="s">
        <v>13886</v>
      </c>
      <c r="P96" s="2" t="n">
        <v>0</v>
      </c>
      <c r="Q96" s="2" t="s">
        <v>14189</v>
      </c>
    </row>
    <row r="97" customFormat="false" ht="15" hidden="false" customHeight="false" outlineLevel="0" collapsed="false">
      <c r="A97" s="8" t="s">
        <v>1268</v>
      </c>
      <c r="B97" s="10" t="str">
        <f aca="false">'Layout Mercado Libre'!C97</f>
        <v>Scarpett K Betametasona Ketorolaco 0.5 mg/10 mg 20 Tabletas</v>
      </c>
      <c r="C97" s="2" t="s">
        <v>89</v>
      </c>
      <c r="D97" s="2" t="s">
        <v>13949</v>
      </c>
      <c r="E97" s="2" t="s">
        <v>13869</v>
      </c>
      <c r="F97" s="2" t="s">
        <v>13870</v>
      </c>
      <c r="G97" s="2" t="s">
        <v>13944</v>
      </c>
      <c r="H97" s="2" t="s">
        <v>13945</v>
      </c>
      <c r="I97" s="2" t="s">
        <v>14190</v>
      </c>
      <c r="J97" s="2"/>
      <c r="K97" s="2" t="n">
        <v>776</v>
      </c>
      <c r="L97" s="2"/>
      <c r="M97" s="2" t="s">
        <v>14191</v>
      </c>
      <c r="N97" s="2" t="n">
        <f aca="false">COUNTA('Layout Mercado Libre'!AH97:AM97)</f>
        <v>1</v>
      </c>
      <c r="O97" s="2" t="s">
        <v>13875</v>
      </c>
      <c r="P97" s="2" t="n">
        <v>0</v>
      </c>
      <c r="Q97" s="2" t="s">
        <v>14192</v>
      </c>
    </row>
    <row r="98" customFormat="false" ht="15" hidden="false" customHeight="false" outlineLevel="0" collapsed="false">
      <c r="A98" s="8" t="s">
        <v>1279</v>
      </c>
      <c r="B98" s="10" t="str">
        <f aca="false">'Layout Mercado Libre'!C98</f>
        <v>Fórmula Infantil Enfamil Premium Pro Select Etapa 1 800 g</v>
      </c>
      <c r="C98" s="2" t="s">
        <v>89</v>
      </c>
      <c r="D98" s="2" t="s">
        <v>13868</v>
      </c>
      <c r="E98" s="2" t="s">
        <v>13869</v>
      </c>
      <c r="F98" s="2" t="s">
        <v>13877</v>
      </c>
      <c r="G98" s="2"/>
      <c r="H98" s="2"/>
      <c r="I98" s="2" t="s">
        <v>14193</v>
      </c>
      <c r="J98" s="2" t="s">
        <v>13879</v>
      </c>
      <c r="K98" s="2" t="n">
        <v>80</v>
      </c>
      <c r="L98" s="2"/>
      <c r="M98" s="2" t="s">
        <v>14194</v>
      </c>
      <c r="N98" s="2" t="n">
        <f aca="false">COUNTA('Layout Mercado Libre'!AH98:AM98)</f>
        <v>1</v>
      </c>
      <c r="O98" s="2" t="s">
        <v>13942</v>
      </c>
      <c r="P98" s="2" t="n">
        <v>0</v>
      </c>
      <c r="Q98" s="2" t="s">
        <v>14195</v>
      </c>
    </row>
    <row r="99" customFormat="false" ht="15" hidden="false" customHeight="false" outlineLevel="0" collapsed="false">
      <c r="A99" s="8" t="s">
        <v>1291</v>
      </c>
      <c r="B99" s="10" t="str">
        <f aca="false">'Layout Mercado Libre'!C99</f>
        <v>Autrin 600 Hierro y Vitaminas 36 Tabletas</v>
      </c>
      <c r="C99" s="2" t="s">
        <v>89</v>
      </c>
      <c r="D99" s="2" t="s">
        <v>13868</v>
      </c>
      <c r="E99" s="2" t="s">
        <v>13869</v>
      </c>
      <c r="F99" s="2" t="s">
        <v>13936</v>
      </c>
      <c r="G99" s="2"/>
      <c r="H99" s="2"/>
      <c r="I99" s="2" t="s">
        <v>14196</v>
      </c>
      <c r="J99" s="2"/>
      <c r="K99" s="2" t="n">
        <v>31</v>
      </c>
      <c r="L99" s="2"/>
      <c r="M99" s="2" t="s">
        <v>14197</v>
      </c>
      <c r="N99" s="2" t="n">
        <f aca="false">COUNTA('Layout Mercado Libre'!AH99:AM99)</f>
        <v>3</v>
      </c>
      <c r="O99" s="2" t="s">
        <v>13875</v>
      </c>
      <c r="P99" s="2" t="n">
        <v>0</v>
      </c>
      <c r="Q99" s="2" t="s">
        <v>14198</v>
      </c>
    </row>
    <row r="100" customFormat="false" ht="15" hidden="false" customHeight="false" outlineLevel="0" collapsed="false">
      <c r="A100" s="8" t="s">
        <v>1307</v>
      </c>
      <c r="B100" s="10" t="str">
        <f aca="false">'Layout Mercado Libre'!C100</f>
        <v>Dorixina Flam Clonixinato de Lisina Diclofenaco 14 Tabletas</v>
      </c>
      <c r="C100" s="2" t="s">
        <v>89</v>
      </c>
      <c r="D100" s="2" t="s">
        <v>13868</v>
      </c>
      <c r="E100" s="2" t="s">
        <v>13869</v>
      </c>
      <c r="F100" s="2" t="s">
        <v>13870</v>
      </c>
      <c r="G100" s="2" t="s">
        <v>13944</v>
      </c>
      <c r="H100" s="2" t="s">
        <v>13945</v>
      </c>
      <c r="I100" s="2" t="s">
        <v>14199</v>
      </c>
      <c r="J100" s="2"/>
      <c r="K100" s="2" t="n">
        <v>34</v>
      </c>
      <c r="L100" s="2"/>
      <c r="M100" s="2" t="s">
        <v>14200</v>
      </c>
      <c r="N100" s="2" t="n">
        <f aca="false">COUNTA('Layout Mercado Libre'!AH100:AM100)</f>
        <v>3</v>
      </c>
      <c r="O100" s="2" t="s">
        <v>13886</v>
      </c>
      <c r="P100" s="2" t="n">
        <v>0</v>
      </c>
      <c r="Q100" s="2" t="s">
        <v>14201</v>
      </c>
    </row>
    <row r="101" customFormat="false" ht="15" hidden="false" customHeight="false" outlineLevel="0" collapsed="false">
      <c r="A101" s="8" t="s">
        <v>1319</v>
      </c>
      <c r="B101" s="10" t="str">
        <f aca="false">'Layout Mercado Libre'!C101</f>
        <v>Pañales Huggies Supreme Unisex Etapa 3 36 Piezas</v>
      </c>
      <c r="C101" s="2" t="s">
        <v>89</v>
      </c>
      <c r="D101" s="2" t="s">
        <v>13868</v>
      </c>
      <c r="E101" s="2" t="s">
        <v>13869</v>
      </c>
      <c r="F101" s="2" t="s">
        <v>13877</v>
      </c>
      <c r="G101" s="2"/>
      <c r="H101" s="2"/>
      <c r="I101" s="2" t="s">
        <v>14202</v>
      </c>
      <c r="J101" s="2"/>
      <c r="K101" s="2" t="n">
        <v>307</v>
      </c>
      <c r="L101" s="2"/>
      <c r="M101" s="2" t="s">
        <v>14203</v>
      </c>
      <c r="N101" s="2" t="n">
        <f aca="false">COUNTA('Layout Mercado Libre'!AH101:AM101)</f>
        <v>1</v>
      </c>
      <c r="O101" s="2" t="s">
        <v>13875</v>
      </c>
      <c r="P101" s="2" t="n">
        <v>0</v>
      </c>
      <c r="Q101" s="2" t="s">
        <v>14204</v>
      </c>
    </row>
    <row r="102" customFormat="false" ht="15" hidden="false" customHeight="false" outlineLevel="0" collapsed="false">
      <c r="A102" s="8" t="s">
        <v>1327</v>
      </c>
      <c r="B102" s="10" t="str">
        <f aca="false">'Layout Mercado Libre'!C102</f>
        <v>Dolo-Neurobión Forte Diclofenaco Vitaminas B 10 Tabletas</v>
      </c>
      <c r="C102" s="2" t="s">
        <v>89</v>
      </c>
      <c r="D102" s="2" t="s">
        <v>13868</v>
      </c>
      <c r="E102" s="2" t="s">
        <v>13869</v>
      </c>
      <c r="F102" s="2" t="s">
        <v>13936</v>
      </c>
      <c r="G102" s="2"/>
      <c r="H102" s="2"/>
      <c r="I102" s="2" t="s">
        <v>14205</v>
      </c>
      <c r="J102" s="2"/>
      <c r="K102" s="2" t="n">
        <v>1282</v>
      </c>
      <c r="L102" s="2"/>
      <c r="M102" s="2" t="s">
        <v>14206</v>
      </c>
      <c r="N102" s="2" t="n">
        <f aca="false">COUNTA('Layout Mercado Libre'!AH102:AM102)</f>
        <v>4</v>
      </c>
      <c r="O102" s="2" t="s">
        <v>13886</v>
      </c>
      <c r="P102" s="2" t="n">
        <v>0</v>
      </c>
      <c r="Q102" s="2" t="s">
        <v>14207</v>
      </c>
    </row>
    <row r="103" customFormat="false" ht="15" hidden="false" customHeight="false" outlineLevel="0" collapsed="false">
      <c r="A103" s="8" t="s">
        <v>1340</v>
      </c>
      <c r="B103" s="10" t="str">
        <f aca="false">'Layout Mercado Libre'!C103</f>
        <v>Buscapina Compositum 10 mg/250 mg 36 Tabletas</v>
      </c>
      <c r="C103" s="2" t="s">
        <v>89</v>
      </c>
      <c r="D103" s="2" t="s">
        <v>13868</v>
      </c>
      <c r="E103" s="2" t="s">
        <v>13869</v>
      </c>
      <c r="F103" s="2" t="s">
        <v>13870</v>
      </c>
      <c r="G103" s="2" t="s">
        <v>13893</v>
      </c>
      <c r="H103" s="2" t="s">
        <v>13894</v>
      </c>
      <c r="I103" s="2" t="s">
        <v>14208</v>
      </c>
      <c r="J103" s="2"/>
      <c r="K103" s="2" t="n">
        <v>1136</v>
      </c>
      <c r="L103" s="2"/>
      <c r="M103" s="2" t="s">
        <v>14209</v>
      </c>
      <c r="N103" s="2" t="n">
        <f aca="false">COUNTA('Layout Mercado Libre'!AH103:AM103)</f>
        <v>3</v>
      </c>
      <c r="O103" s="2" t="s">
        <v>13886</v>
      </c>
      <c r="P103" s="2" t="n">
        <v>0</v>
      </c>
      <c r="Q103" s="2" t="s">
        <v>14210</v>
      </c>
    </row>
    <row r="104" customFormat="false" ht="15" hidden="false" customHeight="false" outlineLevel="0" collapsed="false">
      <c r="A104" s="8" t="s">
        <v>1353</v>
      </c>
      <c r="B104" s="10" t="str">
        <f aca="false">'Layout Mercado Libre'!C104</f>
        <v>Tempra Gotas Pediátricas Paracetamol 100 mg/ml 30 ml</v>
      </c>
      <c r="C104" s="2" t="s">
        <v>89</v>
      </c>
      <c r="D104" s="2" t="s">
        <v>13868</v>
      </c>
      <c r="E104" s="2" t="s">
        <v>13869</v>
      </c>
      <c r="F104" s="2" t="s">
        <v>13918</v>
      </c>
      <c r="G104" s="2"/>
      <c r="H104" s="2"/>
      <c r="I104" s="2" t="s">
        <v>14211</v>
      </c>
      <c r="J104" s="2"/>
      <c r="K104" s="2" t="n">
        <v>888</v>
      </c>
      <c r="L104" s="2"/>
      <c r="M104" s="2" t="s">
        <v>14212</v>
      </c>
      <c r="N104" s="2" t="n">
        <f aca="false">COUNTA('Layout Mercado Libre'!AH104:AM104)</f>
        <v>2</v>
      </c>
      <c r="O104" s="2" t="s">
        <v>13875</v>
      </c>
      <c r="P104" s="2" t="n">
        <v>0</v>
      </c>
      <c r="Q104" s="2" t="s">
        <v>14213</v>
      </c>
    </row>
    <row r="105" customFormat="false" ht="15" hidden="false" customHeight="false" outlineLevel="0" collapsed="false">
      <c r="A105" s="8" t="s">
        <v>1368</v>
      </c>
      <c r="B105" s="10" t="str">
        <f aca="false">'Layout Mercado Libre'!C105</f>
        <v>Toallitas Húmedas Huggies Cuidado Hidratante 80 Piezas</v>
      </c>
      <c r="C105" s="2" t="s">
        <v>89</v>
      </c>
      <c r="D105" s="2" t="s">
        <v>13868</v>
      </c>
      <c r="E105" s="2" t="s">
        <v>13869</v>
      </c>
      <c r="F105" s="2" t="s">
        <v>13877</v>
      </c>
      <c r="G105" s="2"/>
      <c r="H105" s="2"/>
      <c r="I105" s="2" t="s">
        <v>14214</v>
      </c>
      <c r="J105" s="2"/>
      <c r="K105" s="2" t="n">
        <v>610</v>
      </c>
      <c r="L105" s="2"/>
      <c r="M105" s="2" t="s">
        <v>14215</v>
      </c>
      <c r="N105" s="2" t="n">
        <f aca="false">COUNTA('Layout Mercado Libre'!AH105:AM105)</f>
        <v>2</v>
      </c>
      <c r="O105" s="2" t="s">
        <v>13942</v>
      </c>
      <c r="P105" s="2" t="n">
        <v>0</v>
      </c>
      <c r="Q105" s="2" t="s">
        <v>14216</v>
      </c>
    </row>
    <row r="106" customFormat="false" ht="15" hidden="false" customHeight="false" outlineLevel="0" collapsed="false">
      <c r="A106" s="8" t="s">
        <v>1382</v>
      </c>
      <c r="B106" s="10" t="str">
        <f aca="false">'Layout Mercado Libre'!C106</f>
        <v>Magnesia Coyoacán Carbonato de Magnesio 7 g 3 Cubos</v>
      </c>
      <c r="C106" s="2" t="s">
        <v>89</v>
      </c>
      <c r="D106" s="2" t="s">
        <v>13949</v>
      </c>
      <c r="E106" s="2" t="s">
        <v>13950</v>
      </c>
      <c r="F106" s="2" t="s">
        <v>13877</v>
      </c>
      <c r="G106" s="2"/>
      <c r="H106" s="2"/>
      <c r="I106" s="2" t="s">
        <v>14217</v>
      </c>
      <c r="J106" s="2"/>
      <c r="K106" s="2" t="n">
        <v>11321</v>
      </c>
      <c r="L106" s="2"/>
      <c r="M106" s="2" t="s">
        <v>14218</v>
      </c>
      <c r="N106" s="2" t="n">
        <f aca="false">COUNTA('Layout Mercado Libre'!AH106:AM106)</f>
        <v>1</v>
      </c>
      <c r="O106" s="2" t="s">
        <v>13942</v>
      </c>
      <c r="P106" s="2" t="n">
        <v>0</v>
      </c>
      <c r="Q106" s="2" t="s">
        <v>14219</v>
      </c>
    </row>
    <row r="107" customFormat="false" ht="15" hidden="false" customHeight="false" outlineLevel="0" collapsed="false">
      <c r="A107" s="8" t="s">
        <v>1394</v>
      </c>
      <c r="B107" s="10" t="str">
        <f aca="false">'Layout Mercado Libre'!C107</f>
        <v>Prueba de Embarazo Clearblue Digital 1 Pieza</v>
      </c>
      <c r="C107" s="2" t="s">
        <v>89</v>
      </c>
      <c r="D107" s="2" t="s">
        <v>13868</v>
      </c>
      <c r="E107" s="2" t="s">
        <v>13869</v>
      </c>
      <c r="F107" s="2" t="s">
        <v>13877</v>
      </c>
      <c r="G107" s="2"/>
      <c r="H107" s="2"/>
      <c r="I107" s="2" t="s">
        <v>14220</v>
      </c>
      <c r="J107" s="2"/>
      <c r="K107" s="2" t="n">
        <v>186</v>
      </c>
      <c r="L107" s="2"/>
      <c r="M107" s="2" t="s">
        <v>14221</v>
      </c>
      <c r="N107" s="2" t="n">
        <f aca="false">COUNTA('Layout Mercado Libre'!AH107:AM107)</f>
        <v>5</v>
      </c>
      <c r="O107" s="2" t="s">
        <v>13886</v>
      </c>
      <c r="P107" s="2" t="n">
        <v>0</v>
      </c>
      <c r="Q107" s="2" t="s">
        <v>14222</v>
      </c>
    </row>
    <row r="108" customFormat="false" ht="15" hidden="false" customHeight="false" outlineLevel="0" collapsed="false">
      <c r="A108" s="8" t="s">
        <v>1411</v>
      </c>
      <c r="B108" s="10" t="str">
        <f aca="false">'Layout Mercado Libre'!C108</f>
        <v>Asoflon LP Tamsulosina 0.4 mg 30 Cápsulas</v>
      </c>
      <c r="C108" s="2" t="s">
        <v>89</v>
      </c>
      <c r="D108" s="2" t="s">
        <v>13868</v>
      </c>
      <c r="E108" s="2" t="s">
        <v>13869</v>
      </c>
      <c r="F108" s="2" t="s">
        <v>13870</v>
      </c>
      <c r="G108" s="2" t="s">
        <v>14146</v>
      </c>
      <c r="H108" s="2" t="s">
        <v>14147</v>
      </c>
      <c r="I108" s="2" t="s">
        <v>14223</v>
      </c>
      <c r="J108" s="2"/>
      <c r="K108" s="2" t="n">
        <v>254</v>
      </c>
      <c r="L108" s="2"/>
      <c r="M108" s="2" t="s">
        <v>14224</v>
      </c>
      <c r="N108" s="2" t="n">
        <f aca="false">COUNTA('Layout Mercado Libre'!AH108:AM108)</f>
        <v>3</v>
      </c>
      <c r="O108" s="2" t="s">
        <v>13886</v>
      </c>
      <c r="P108" s="2" t="n">
        <v>0</v>
      </c>
      <c r="Q108" s="2" t="s">
        <v>14225</v>
      </c>
    </row>
    <row r="109" customFormat="false" ht="15" hidden="false" customHeight="false" outlineLevel="0" collapsed="false">
      <c r="A109" s="8" t="s">
        <v>1425</v>
      </c>
      <c r="B109" s="10" t="str">
        <f aca="false">'Layout Mercado Libre'!C109</f>
        <v>Vagitrol V Metronidazol Nistatina Fluocinolona 10 Óvulos</v>
      </c>
      <c r="C109" s="2" t="s">
        <v>89</v>
      </c>
      <c r="D109" s="2" t="s">
        <v>13868</v>
      </c>
      <c r="E109" s="2" t="s">
        <v>13869</v>
      </c>
      <c r="F109" s="2" t="s">
        <v>13870</v>
      </c>
      <c r="G109" s="2" t="s">
        <v>14146</v>
      </c>
      <c r="H109" s="2" t="s">
        <v>14147</v>
      </c>
      <c r="I109" s="2" t="s">
        <v>14226</v>
      </c>
      <c r="J109" s="2"/>
      <c r="K109" s="2" t="n">
        <v>6</v>
      </c>
      <c r="L109" s="2"/>
      <c r="M109" s="2" t="s">
        <v>14227</v>
      </c>
      <c r="N109" s="2" t="n">
        <f aca="false">COUNTA('Layout Mercado Libre'!AH109:AM109)</f>
        <v>4</v>
      </c>
      <c r="O109" s="2" t="s">
        <v>13875</v>
      </c>
      <c r="P109" s="2" t="n">
        <v>0</v>
      </c>
      <c r="Q109" s="2" t="s">
        <v>14228</v>
      </c>
    </row>
    <row r="110" customFormat="false" ht="15" hidden="false" customHeight="false" outlineLevel="0" collapsed="false">
      <c r="A110" s="8" t="s">
        <v>1441</v>
      </c>
      <c r="B110" s="10" t="str">
        <f aca="false">'Layout Mercado Libre'!C110</f>
        <v>Diprospan Hypak Betametasona Inyectable 1 Jeringa 1 ml</v>
      </c>
      <c r="C110" s="2" t="s">
        <v>89</v>
      </c>
      <c r="D110" s="2" t="s">
        <v>13868</v>
      </c>
      <c r="E110" s="2" t="s">
        <v>13869</v>
      </c>
      <c r="F110" s="2" t="s">
        <v>13870</v>
      </c>
      <c r="G110" s="2" t="s">
        <v>14229</v>
      </c>
      <c r="H110" s="2" t="s">
        <v>14230</v>
      </c>
      <c r="I110" s="2" t="s">
        <v>14231</v>
      </c>
      <c r="J110" s="2"/>
      <c r="K110" s="2" t="n">
        <v>73</v>
      </c>
      <c r="L110" s="2"/>
      <c r="M110" s="2" t="s">
        <v>14232</v>
      </c>
      <c r="N110" s="2" t="n">
        <f aca="false">COUNTA('Layout Mercado Libre'!AH110:AM110)</f>
        <v>2</v>
      </c>
      <c r="O110" s="2" t="s">
        <v>13886</v>
      </c>
      <c r="P110" s="2" t="n">
        <v>0</v>
      </c>
      <c r="Q110" s="2" t="s">
        <v>14233</v>
      </c>
    </row>
    <row r="111" customFormat="false" ht="15" hidden="false" customHeight="false" outlineLevel="0" collapsed="false">
      <c r="A111" s="8" t="s">
        <v>1455</v>
      </c>
      <c r="B111" s="10" t="str">
        <f aca="false">'Layout Mercado Libre'!C111</f>
        <v>Tempra Jarabe Infantil Paracetamol 3.2 g/100 ml 120 ml</v>
      </c>
      <c r="C111" s="2" t="s">
        <v>89</v>
      </c>
      <c r="D111" s="2" t="s">
        <v>13868</v>
      </c>
      <c r="E111" s="2" t="s">
        <v>13869</v>
      </c>
      <c r="F111" s="2" t="s">
        <v>13918</v>
      </c>
      <c r="G111" s="2"/>
      <c r="H111" s="2"/>
      <c r="I111" s="2" t="s">
        <v>14234</v>
      </c>
      <c r="J111" s="2"/>
      <c r="K111" s="2" t="n">
        <v>965</v>
      </c>
      <c r="L111" s="2"/>
      <c r="M111" s="2" t="s">
        <v>14235</v>
      </c>
      <c r="N111" s="2" t="n">
        <f aca="false">COUNTA('Layout Mercado Libre'!AH111:AM111)</f>
        <v>2</v>
      </c>
      <c r="O111" s="2" t="s">
        <v>13875</v>
      </c>
      <c r="P111" s="2" t="n">
        <v>0</v>
      </c>
      <c r="Q111" s="2" t="s">
        <v>14236</v>
      </c>
    </row>
    <row r="112" customFormat="false" ht="15" hidden="false" customHeight="false" outlineLevel="0" collapsed="false">
      <c r="A112" s="8" t="s">
        <v>1466</v>
      </c>
      <c r="B112" s="10" t="str">
        <f aca="false">'Layout Mercado Libre'!C112</f>
        <v>Ensure Líquido Abbott Sabor Fresa 237 ml</v>
      </c>
      <c r="C112" s="2" t="s">
        <v>89</v>
      </c>
      <c r="D112" s="2" t="s">
        <v>13868</v>
      </c>
      <c r="E112" s="2" t="s">
        <v>13869</v>
      </c>
      <c r="F112" s="2" t="s">
        <v>13877</v>
      </c>
      <c r="G112" s="2"/>
      <c r="H112" s="2"/>
      <c r="I112" s="2" t="s">
        <v>14237</v>
      </c>
      <c r="J112" s="2"/>
      <c r="K112" s="2" t="n">
        <v>291</v>
      </c>
      <c r="L112" s="2"/>
      <c r="M112" s="2" t="s">
        <v>14238</v>
      </c>
      <c r="N112" s="2" t="n">
        <f aca="false">COUNTA('Layout Mercado Libre'!AH112:AM112)</f>
        <v>2</v>
      </c>
      <c r="O112" s="2" t="s">
        <v>13886</v>
      </c>
      <c r="P112" s="2" t="n">
        <v>0</v>
      </c>
      <c r="Q112" s="2" t="s">
        <v>14239</v>
      </c>
    </row>
    <row r="113" customFormat="false" ht="15" hidden="false" customHeight="false" outlineLevel="0" collapsed="false">
      <c r="A113" s="8" t="s">
        <v>1479</v>
      </c>
      <c r="B113" s="10" t="str">
        <f aca="false">'Layout Mercado Libre'!C113</f>
        <v>Similaxol 78 Fenolftaleína Amarilla 100 mg 50 Tabletas</v>
      </c>
      <c r="C113" s="2" t="s">
        <v>89</v>
      </c>
      <c r="D113" s="2" t="s">
        <v>13868</v>
      </c>
      <c r="E113" s="2" t="s">
        <v>13869</v>
      </c>
      <c r="F113" s="2" t="s">
        <v>13918</v>
      </c>
      <c r="G113" s="2"/>
      <c r="H113" s="2"/>
      <c r="I113" s="2" t="s">
        <v>14240</v>
      </c>
      <c r="J113" s="2"/>
      <c r="K113" s="2" t="n">
        <v>2910</v>
      </c>
      <c r="L113" s="2"/>
      <c r="M113" s="2" t="s">
        <v>14241</v>
      </c>
      <c r="N113" s="2" t="n">
        <f aca="false">COUNTA('Layout Mercado Libre'!AH113:AM113)</f>
        <v>2</v>
      </c>
      <c r="O113" s="2" t="s">
        <v>13875</v>
      </c>
      <c r="P113" s="2" t="n">
        <v>0</v>
      </c>
      <c r="Q113" s="2" t="s">
        <v>14242</v>
      </c>
    </row>
    <row r="114" customFormat="false" ht="15" hidden="false" customHeight="false" outlineLevel="0" collapsed="false">
      <c r="A114" s="8" t="s">
        <v>1493</v>
      </c>
      <c r="B114" s="10" t="str">
        <f aca="false">'Layout Mercado Libre'!C114</f>
        <v>Vasculflow Dobesilato Diosmina Hesperidina 30 Tabletas</v>
      </c>
      <c r="C114" s="2" t="s">
        <v>89</v>
      </c>
      <c r="D114" s="2" t="s">
        <v>13868</v>
      </c>
      <c r="E114" s="2" t="s">
        <v>13869</v>
      </c>
      <c r="F114" s="2" t="s">
        <v>13936</v>
      </c>
      <c r="G114" s="2"/>
      <c r="H114" s="2"/>
      <c r="I114" s="2" t="s">
        <v>14243</v>
      </c>
      <c r="J114" s="2"/>
      <c r="K114" s="2" t="n">
        <v>22</v>
      </c>
      <c r="L114" s="2"/>
      <c r="M114" s="2" t="s">
        <v>14244</v>
      </c>
      <c r="N114" s="2" t="n">
        <f aca="false">COUNTA('Layout Mercado Libre'!AH114:AM114)</f>
        <v>2</v>
      </c>
      <c r="O114" s="2" t="s">
        <v>13875</v>
      </c>
      <c r="P114" s="2" t="n">
        <v>0</v>
      </c>
      <c r="Q114" s="2" t="s">
        <v>14245</v>
      </c>
    </row>
    <row r="115" customFormat="false" ht="15" hidden="false" customHeight="false" outlineLevel="0" collapsed="false">
      <c r="A115" s="8" t="s">
        <v>1504</v>
      </c>
      <c r="B115" s="10" t="str">
        <f aca="false">'Layout Mercado Libre'!C115</f>
        <v>Splash Tears Solución Oftálmica Lubricante 15 ml</v>
      </c>
      <c r="C115" s="2" t="s">
        <v>89</v>
      </c>
      <c r="D115" s="2" t="s">
        <v>13868</v>
      </c>
      <c r="E115" s="2" t="s">
        <v>13869</v>
      </c>
      <c r="F115" s="2" t="s">
        <v>13918</v>
      </c>
      <c r="G115" s="2"/>
      <c r="H115" s="2"/>
      <c r="I115" s="2" t="s">
        <v>14246</v>
      </c>
      <c r="J115" s="2"/>
      <c r="K115" s="2" t="n">
        <v>1774</v>
      </c>
      <c r="L115" s="2"/>
      <c r="M115" s="2" t="s">
        <v>14247</v>
      </c>
      <c r="N115" s="2" t="n">
        <f aca="false">COUNTA('Layout Mercado Libre'!AH115:AM115)</f>
        <v>2</v>
      </c>
      <c r="O115" s="2" t="s">
        <v>13886</v>
      </c>
      <c r="P115" s="2" t="n">
        <v>0</v>
      </c>
      <c r="Q115" s="2" t="s">
        <v>14248</v>
      </c>
    </row>
    <row r="116" customFormat="false" ht="15" hidden="false" customHeight="false" outlineLevel="0" collapsed="false">
      <c r="A116" s="8" t="s">
        <v>1518</v>
      </c>
      <c r="B116" s="10" t="str">
        <f aca="false">'Layout Mercado Libre'!C116</f>
        <v>Xigduo XR Dapagliflozina Metformina 10/1000 mg 28 Tabletas</v>
      </c>
      <c r="C116" s="2" t="s">
        <v>89</v>
      </c>
      <c r="D116" s="2" t="s">
        <v>13868</v>
      </c>
      <c r="E116" s="2" t="s">
        <v>13869</v>
      </c>
      <c r="F116" s="2" t="s">
        <v>13870</v>
      </c>
      <c r="G116" s="2" t="s">
        <v>13893</v>
      </c>
      <c r="H116" s="2" t="s">
        <v>13894</v>
      </c>
      <c r="I116" s="2" t="s">
        <v>14249</v>
      </c>
      <c r="J116" s="2"/>
      <c r="K116" s="2" t="n">
        <v>196</v>
      </c>
      <c r="L116" s="2"/>
      <c r="M116" s="2" t="s">
        <v>14250</v>
      </c>
      <c r="N116" s="2" t="n">
        <f aca="false">COUNTA('Layout Mercado Libre'!AH116:AM116)</f>
        <v>2</v>
      </c>
      <c r="O116" s="2" t="s">
        <v>13886</v>
      </c>
      <c r="P116" s="2" t="n">
        <v>0</v>
      </c>
      <c r="Q116" s="2" t="s">
        <v>14251</v>
      </c>
    </row>
    <row r="117" customFormat="false" ht="15" hidden="false" customHeight="false" outlineLevel="0" collapsed="false">
      <c r="A117" s="8" t="s">
        <v>1530</v>
      </c>
      <c r="B117" s="10" t="str">
        <f aca="false">'Layout Mercado Libre'!C117</f>
        <v>Ampigrin Adulto Ampicilina 500 mg 3 Frascos Ámpula</v>
      </c>
      <c r="C117" s="2" t="s">
        <v>89</v>
      </c>
      <c r="D117" s="2" t="s">
        <v>13868</v>
      </c>
      <c r="E117" s="2" t="s">
        <v>13869</v>
      </c>
      <c r="F117" s="2" t="s">
        <v>13870</v>
      </c>
      <c r="G117" s="2" t="s">
        <v>13971</v>
      </c>
      <c r="H117" s="2" t="s">
        <v>13972</v>
      </c>
      <c r="I117" s="2" t="s">
        <v>14252</v>
      </c>
      <c r="J117" s="2"/>
      <c r="K117" s="2" t="n">
        <v>1257</v>
      </c>
      <c r="L117" s="2"/>
      <c r="M117" s="2" t="s">
        <v>14253</v>
      </c>
      <c r="N117" s="2" t="n">
        <f aca="false">COUNTA('Layout Mercado Libre'!AH117:AM117)</f>
        <v>2</v>
      </c>
      <c r="O117" s="2" t="s">
        <v>13886</v>
      </c>
      <c r="P117" s="2" t="n">
        <v>0</v>
      </c>
      <c r="Q117" s="2" t="s">
        <v>14254</v>
      </c>
    </row>
    <row r="118" customFormat="false" ht="15" hidden="false" customHeight="false" outlineLevel="0" collapsed="false">
      <c r="A118" s="8" t="s">
        <v>1543</v>
      </c>
      <c r="B118" s="10" t="str">
        <f aca="false">'Layout Mercado Libre'!C118</f>
        <v>Glucerna Abbott Fresa Suplemento Líquido 237 ml</v>
      </c>
      <c r="C118" s="2" t="s">
        <v>89</v>
      </c>
      <c r="D118" s="2" t="s">
        <v>13868</v>
      </c>
      <c r="E118" s="2" t="s">
        <v>13869</v>
      </c>
      <c r="F118" s="2" t="s">
        <v>13877</v>
      </c>
      <c r="G118" s="2"/>
      <c r="H118" s="2"/>
      <c r="I118" s="2" t="s">
        <v>14255</v>
      </c>
      <c r="J118" s="2"/>
      <c r="K118" s="2" t="n">
        <v>239</v>
      </c>
      <c r="L118" s="2" t="s">
        <v>14256</v>
      </c>
      <c r="M118" s="2" t="s">
        <v>14257</v>
      </c>
      <c r="N118" s="2" t="n">
        <f aca="false">COUNTA('Layout Mercado Libre'!AH118:AM118)</f>
        <v>3</v>
      </c>
      <c r="O118" s="2" t="s">
        <v>13886</v>
      </c>
      <c r="P118" s="2" t="n">
        <v>0</v>
      </c>
      <c r="Q118" s="2" t="s">
        <v>14258</v>
      </c>
    </row>
    <row r="119" customFormat="false" ht="15" hidden="false" customHeight="false" outlineLevel="0" collapsed="false">
      <c r="A119" s="8" t="s">
        <v>1554</v>
      </c>
      <c r="B119" s="10" t="str">
        <f aca="false">'Layout Mercado Libre'!C119</f>
        <v>Terramicina Ungüento Oftálmico Oxitetraciclina 10 g</v>
      </c>
      <c r="C119" s="2" t="s">
        <v>89</v>
      </c>
      <c r="D119" s="2" t="s">
        <v>13868</v>
      </c>
      <c r="E119" s="2" t="s">
        <v>13869</v>
      </c>
      <c r="F119" s="2" t="s">
        <v>13870</v>
      </c>
      <c r="G119" s="2" t="s">
        <v>14082</v>
      </c>
      <c r="H119" s="2" t="s">
        <v>14083</v>
      </c>
      <c r="I119" s="2" t="s">
        <v>14259</v>
      </c>
      <c r="J119" s="2"/>
      <c r="K119" s="2" t="n">
        <v>422</v>
      </c>
      <c r="L119" s="2"/>
      <c r="M119" s="2" t="s">
        <v>14260</v>
      </c>
      <c r="N119" s="2" t="n">
        <f aca="false">COUNTA('Layout Mercado Libre'!AH119:AM119)</f>
        <v>3</v>
      </c>
      <c r="O119" s="2" t="s">
        <v>13886</v>
      </c>
      <c r="P119" s="2" t="n">
        <v>0</v>
      </c>
      <c r="Q119" s="2" t="s">
        <v>14261</v>
      </c>
    </row>
    <row r="120" customFormat="false" ht="15" hidden="false" customHeight="false" outlineLevel="0" collapsed="false">
      <c r="A120" s="8" t="s">
        <v>1567</v>
      </c>
      <c r="B120" s="10" t="str">
        <f aca="false">'Layout Mercado Libre'!C120</f>
        <v>Geslutin Progesterona 200 mg 15 Cápsulas</v>
      </c>
      <c r="C120" s="2" t="s">
        <v>89</v>
      </c>
      <c r="D120" s="2" t="s">
        <v>13868</v>
      </c>
      <c r="E120" s="2" t="s">
        <v>13869</v>
      </c>
      <c r="F120" s="2" t="s">
        <v>13870</v>
      </c>
      <c r="G120" s="2" t="s">
        <v>14229</v>
      </c>
      <c r="H120" s="2" t="s">
        <v>14230</v>
      </c>
      <c r="I120" s="2" t="s">
        <v>14262</v>
      </c>
      <c r="J120" s="2"/>
      <c r="K120" s="2" t="n">
        <v>53</v>
      </c>
      <c r="L120" s="2"/>
      <c r="M120" s="2" t="s">
        <v>14263</v>
      </c>
      <c r="N120" s="2" t="n">
        <f aca="false">COUNTA('Layout Mercado Libre'!AH120:AM120)</f>
        <v>2</v>
      </c>
      <c r="O120" s="2" t="s">
        <v>13875</v>
      </c>
      <c r="P120" s="2" t="n">
        <v>0</v>
      </c>
      <c r="Q120" s="2" t="s">
        <v>14264</v>
      </c>
    </row>
    <row r="121" customFormat="false" ht="15" hidden="false" customHeight="false" outlineLevel="0" collapsed="false">
      <c r="A121" s="8" t="s">
        <v>1578</v>
      </c>
      <c r="B121" s="10" t="str">
        <f aca="false">'Layout Mercado Libre'!C121</f>
        <v>Riopan Gel Magaldrato Dimeticona 10 ml 10 Sobres</v>
      </c>
      <c r="C121" s="2" t="s">
        <v>89</v>
      </c>
      <c r="D121" s="2" t="s">
        <v>13868</v>
      </c>
      <c r="E121" s="2" t="s">
        <v>13869</v>
      </c>
      <c r="F121" s="2" t="s">
        <v>13918</v>
      </c>
      <c r="G121" s="2"/>
      <c r="H121" s="2"/>
      <c r="I121" s="2" t="s">
        <v>14265</v>
      </c>
      <c r="J121" s="2"/>
      <c r="K121" s="2" t="n">
        <v>30</v>
      </c>
      <c r="L121" s="2"/>
      <c r="M121" s="2" t="s">
        <v>14266</v>
      </c>
      <c r="N121" s="2" t="n">
        <f aca="false">COUNTA('Layout Mercado Libre'!AH121:AM121)</f>
        <v>2</v>
      </c>
      <c r="O121" s="2" t="s">
        <v>13886</v>
      </c>
      <c r="P121" s="2" t="n">
        <v>0</v>
      </c>
      <c r="Q121" s="2" t="s">
        <v>14267</v>
      </c>
    </row>
    <row r="122" customFormat="false" ht="15" hidden="false" customHeight="false" outlineLevel="0" collapsed="false">
      <c r="A122" s="8" t="s">
        <v>1586</v>
      </c>
      <c r="B122" s="10" t="str">
        <f aca="false">'Layout Mercado Libre'!C122</f>
        <v>Viternum Dihexazina Jarabe 60 mg/100 ml 140 ml</v>
      </c>
      <c r="C122" s="2" t="s">
        <v>89</v>
      </c>
      <c r="D122" s="2" t="s">
        <v>13868</v>
      </c>
      <c r="E122" s="2" t="s">
        <v>13869</v>
      </c>
      <c r="F122" s="2" t="s">
        <v>13918</v>
      </c>
      <c r="G122" s="2"/>
      <c r="H122" s="2"/>
      <c r="I122" s="2" t="s">
        <v>14268</v>
      </c>
      <c r="J122" s="2"/>
      <c r="K122" s="2" t="n">
        <v>464</v>
      </c>
      <c r="L122" s="2"/>
      <c r="M122" s="2" t="s">
        <v>14269</v>
      </c>
      <c r="N122" s="2" t="n">
        <f aca="false">COUNTA('Layout Mercado Libre'!AH122:AM122)</f>
        <v>2</v>
      </c>
      <c r="O122" s="2" t="s">
        <v>13875</v>
      </c>
      <c r="P122" s="2" t="n">
        <v>0</v>
      </c>
      <c r="Q122" s="2" t="s">
        <v>14270</v>
      </c>
    </row>
    <row r="123" customFormat="false" ht="15" hidden="false" customHeight="false" outlineLevel="0" collapsed="false">
      <c r="A123" s="8" t="s">
        <v>1599</v>
      </c>
      <c r="B123" s="10" t="str">
        <f aca="false">'Layout Mercado Libre'!C123</f>
        <v>Canesten V Clotrimazol 2% Crema Vaginal 20 g</v>
      </c>
      <c r="C123" s="2" t="s">
        <v>89</v>
      </c>
      <c r="D123" s="2" t="s">
        <v>13868</v>
      </c>
      <c r="E123" s="2" t="s">
        <v>13869</v>
      </c>
      <c r="F123" s="2" t="s">
        <v>13918</v>
      </c>
      <c r="G123" s="2"/>
      <c r="H123" s="2"/>
      <c r="I123" s="2" t="s">
        <v>14271</v>
      </c>
      <c r="J123" s="2"/>
      <c r="K123" s="2" t="n">
        <v>255</v>
      </c>
      <c r="L123" s="2"/>
      <c r="M123" s="2" t="s">
        <v>14272</v>
      </c>
      <c r="N123" s="2" t="n">
        <f aca="false">COUNTA('Layout Mercado Libre'!AH123:AM123)</f>
        <v>2</v>
      </c>
      <c r="O123" s="2" t="s">
        <v>13875</v>
      </c>
      <c r="P123" s="2" t="n">
        <v>0</v>
      </c>
      <c r="Q123" s="2" t="s">
        <v>14273</v>
      </c>
    </row>
    <row r="124" customFormat="false" ht="15" hidden="false" customHeight="false" outlineLevel="0" collapsed="false">
      <c r="A124" s="8" t="s">
        <v>1613</v>
      </c>
      <c r="B124" s="10" t="str">
        <f aca="false">'Layout Mercado Libre'!C124</f>
        <v>Nazil Ofteno Nafazolina 1 mg/ml Gotas Oftálmicas 15 ml</v>
      </c>
      <c r="C124" s="2" t="s">
        <v>89</v>
      </c>
      <c r="D124" s="2" t="s">
        <v>13868</v>
      </c>
      <c r="E124" s="2" t="s">
        <v>13869</v>
      </c>
      <c r="F124" s="2" t="s">
        <v>13918</v>
      </c>
      <c r="G124" s="2"/>
      <c r="H124" s="2"/>
      <c r="I124" s="2" t="s">
        <v>14274</v>
      </c>
      <c r="J124" s="2"/>
      <c r="K124" s="2" t="n">
        <v>269</v>
      </c>
      <c r="L124" s="2"/>
      <c r="M124" s="2" t="s">
        <v>14275</v>
      </c>
      <c r="N124" s="2" t="n">
        <f aca="false">COUNTA('Layout Mercado Libre'!AH124:AM124)</f>
        <v>2</v>
      </c>
      <c r="O124" s="2" t="s">
        <v>13886</v>
      </c>
      <c r="P124" s="2" t="n">
        <v>0</v>
      </c>
      <c r="Q124" s="2" t="s">
        <v>14276</v>
      </c>
    </row>
    <row r="125" customFormat="false" ht="15" hidden="false" customHeight="false" outlineLevel="0" collapsed="false">
      <c r="A125" s="8" t="s">
        <v>1625</v>
      </c>
      <c r="B125" s="10" t="str">
        <f aca="false">'Layout Mercado Libre'!C125</f>
        <v>Vick Vaporub Ungüento 12 g Caja Con 40 Latas</v>
      </c>
      <c r="C125" s="2" t="s">
        <v>89</v>
      </c>
      <c r="D125" s="2" t="s">
        <v>13868</v>
      </c>
      <c r="E125" s="2" t="s">
        <v>13869</v>
      </c>
      <c r="F125" s="2" t="s">
        <v>13918</v>
      </c>
      <c r="G125" s="2"/>
      <c r="H125" s="2"/>
      <c r="I125" s="2" t="s">
        <v>14277</v>
      </c>
      <c r="J125" s="2"/>
      <c r="K125" s="2" t="n">
        <v>290</v>
      </c>
      <c r="L125" s="2"/>
      <c r="M125" s="2" t="s">
        <v>14278</v>
      </c>
      <c r="N125" s="2" t="n">
        <f aca="false">COUNTA('Layout Mercado Libre'!AH125:AM125)</f>
        <v>2</v>
      </c>
      <c r="O125" s="2" t="s">
        <v>13942</v>
      </c>
      <c r="P125" s="2" t="n">
        <v>0</v>
      </c>
      <c r="Q125" s="2" t="s">
        <v>14279</v>
      </c>
    </row>
    <row r="126" customFormat="false" ht="15" hidden="false" customHeight="false" outlineLevel="0" collapsed="false">
      <c r="A126" s="8" t="s">
        <v>1636</v>
      </c>
      <c r="B126" s="10" t="str">
        <f aca="false">'Layout Mercado Libre'!C126</f>
        <v>Xl-3 Xtra Alivio De Gripa Y Tos 12 Cápsulas</v>
      </c>
      <c r="C126" s="2" t="s">
        <v>89</v>
      </c>
      <c r="D126" s="2" t="s">
        <v>13868</v>
      </c>
      <c r="E126" s="2" t="s">
        <v>13869</v>
      </c>
      <c r="F126" s="2" t="s">
        <v>13918</v>
      </c>
      <c r="G126" s="2"/>
      <c r="H126" s="2"/>
      <c r="I126" s="2" t="s">
        <v>14280</v>
      </c>
      <c r="J126" s="2"/>
      <c r="K126" s="2" t="n">
        <v>3899</v>
      </c>
      <c r="L126" s="2"/>
      <c r="M126" s="2" t="s">
        <v>14281</v>
      </c>
      <c r="N126" s="2" t="n">
        <f aca="false">COUNTA('Layout Mercado Libre'!AH126:AM126)</f>
        <v>2</v>
      </c>
      <c r="O126" s="2" t="s">
        <v>13875</v>
      </c>
      <c r="P126" s="2" t="n">
        <v>0</v>
      </c>
      <c r="Q126" s="2" t="s">
        <v>14282</v>
      </c>
    </row>
    <row r="127" customFormat="false" ht="15" hidden="false" customHeight="false" outlineLevel="0" collapsed="false">
      <c r="A127" s="8" t="s">
        <v>1649</v>
      </c>
      <c r="B127" s="10" t="str">
        <f aca="false">'Layout Mercado Libre'!C127</f>
        <v>Espaven Pediátrico Dimeticona Gotas 100 mg/ml 30 ml</v>
      </c>
      <c r="C127" s="2" t="s">
        <v>89</v>
      </c>
      <c r="D127" s="2" t="s">
        <v>13868</v>
      </c>
      <c r="E127" s="2" t="s">
        <v>13869</v>
      </c>
      <c r="F127" s="2" t="s">
        <v>13918</v>
      </c>
      <c r="G127" s="2"/>
      <c r="H127" s="2"/>
      <c r="I127" s="2" t="s">
        <v>14283</v>
      </c>
      <c r="J127" s="2"/>
      <c r="K127" s="2" t="n">
        <v>641</v>
      </c>
      <c r="L127" s="2"/>
      <c r="M127" s="2" t="s">
        <v>14284</v>
      </c>
      <c r="N127" s="2" t="n">
        <f aca="false">COUNTA('Layout Mercado Libre'!AH127:AM127)</f>
        <v>2</v>
      </c>
      <c r="O127" s="2" t="s">
        <v>13886</v>
      </c>
      <c r="P127" s="2" t="n">
        <v>0</v>
      </c>
      <c r="Q127" s="2" t="s">
        <v>14285</v>
      </c>
    </row>
    <row r="128" customFormat="false" ht="15" hidden="false" customHeight="false" outlineLevel="0" collapsed="false">
      <c r="A128" s="8" t="s">
        <v>1662</v>
      </c>
      <c r="B128" s="10" t="str">
        <f aca="false">'Layout Mercado Libre'!C128</f>
        <v>Motrin Pediátrico Ibuprofeno 40 mg/ml Gotas 15 ml</v>
      </c>
      <c r="C128" s="2" t="s">
        <v>89</v>
      </c>
      <c r="D128" s="2" t="s">
        <v>13868</v>
      </c>
      <c r="E128" s="2" t="s">
        <v>13869</v>
      </c>
      <c r="F128" s="2" t="s">
        <v>13918</v>
      </c>
      <c r="G128" s="2"/>
      <c r="H128" s="2"/>
      <c r="I128" s="2" t="s">
        <v>14286</v>
      </c>
      <c r="J128" s="2"/>
      <c r="K128" s="2" t="n">
        <v>0</v>
      </c>
      <c r="L128" s="2"/>
      <c r="M128" s="2" t="s">
        <v>14287</v>
      </c>
      <c r="N128" s="2" t="n">
        <f aca="false">COUNTA('Layout Mercado Libre'!AH128:AM128)</f>
        <v>2</v>
      </c>
      <c r="O128" s="2" t="s">
        <v>13886</v>
      </c>
      <c r="P128" s="2" t="n">
        <v>0</v>
      </c>
      <c r="Q128" s="2" t="s">
        <v>14288</v>
      </c>
    </row>
    <row r="129" customFormat="false" ht="15" hidden="false" customHeight="false" outlineLevel="0" collapsed="false">
      <c r="A129" s="8" t="s">
        <v>1675</v>
      </c>
      <c r="B129" s="10" t="str">
        <f aca="false">'Layout Mercado Libre'!C129</f>
        <v>Enjuague Bucal Oral-B Gingivitis Menta Fresca 350 ml</v>
      </c>
      <c r="C129" s="2" t="s">
        <v>89</v>
      </c>
      <c r="D129" s="2" t="s">
        <v>13868</v>
      </c>
      <c r="E129" s="2" t="s">
        <v>13869</v>
      </c>
      <c r="F129" s="2" t="s">
        <v>13877</v>
      </c>
      <c r="G129" s="2"/>
      <c r="H129" s="2"/>
      <c r="I129" s="2" t="s">
        <v>14289</v>
      </c>
      <c r="J129" s="2" t="s">
        <v>14290</v>
      </c>
      <c r="K129" s="2" t="n">
        <v>253</v>
      </c>
      <c r="L129" s="2"/>
      <c r="M129" s="2" t="s">
        <v>14291</v>
      </c>
      <c r="N129" s="2" t="n">
        <f aca="false">COUNTA('Layout Mercado Libre'!AH129:AM129)</f>
        <v>1</v>
      </c>
      <c r="O129" s="2" t="s">
        <v>13875</v>
      </c>
      <c r="P129" s="2" t="n">
        <v>0</v>
      </c>
      <c r="Q129" s="2" t="s">
        <v>14292</v>
      </c>
    </row>
    <row r="130" customFormat="false" ht="15" hidden="false" customHeight="false" outlineLevel="0" collapsed="false">
      <c r="A130" s="8" t="s">
        <v>1688</v>
      </c>
      <c r="B130" s="10" t="str">
        <f aca="false">'Layout Mercado Libre'!C130</f>
        <v>Histofil Colecalciferol 4000 UI 60 Tabletas</v>
      </c>
      <c r="C130" s="2" t="s">
        <v>89</v>
      </c>
      <c r="D130" s="2" t="s">
        <v>13868</v>
      </c>
      <c r="E130" s="2" t="s">
        <v>13869</v>
      </c>
      <c r="F130" s="2" t="s">
        <v>13936</v>
      </c>
      <c r="G130" s="2"/>
      <c r="H130" s="2"/>
      <c r="I130" s="2" t="s">
        <v>14293</v>
      </c>
      <c r="J130" s="2"/>
      <c r="K130" s="2" t="n">
        <v>1</v>
      </c>
      <c r="L130" s="2"/>
      <c r="M130" s="2" t="s">
        <v>14294</v>
      </c>
      <c r="N130" s="2" t="n">
        <f aca="false">COUNTA('Layout Mercado Libre'!AH130:AM130)</f>
        <v>5</v>
      </c>
      <c r="O130" s="2" t="s">
        <v>13886</v>
      </c>
      <c r="P130" s="2" t="n">
        <v>0</v>
      </c>
      <c r="Q130" s="2" t="s">
        <v>14295</v>
      </c>
    </row>
    <row r="131" customFormat="false" ht="15" hidden="false" customHeight="false" outlineLevel="0" collapsed="false">
      <c r="A131" s="8" t="s">
        <v>1704</v>
      </c>
      <c r="B131" s="10" t="str">
        <f aca="false">'Layout Mercado Libre'!C131</f>
        <v>Xigduo XR Dapagliflozina/Metformina 5/1000 mg 28 Tabletas</v>
      </c>
      <c r="C131" s="2" t="s">
        <v>89</v>
      </c>
      <c r="D131" s="2" t="s">
        <v>13868</v>
      </c>
      <c r="E131" s="2" t="s">
        <v>13869</v>
      </c>
      <c r="F131" s="2" t="s">
        <v>13870</v>
      </c>
      <c r="G131" s="2" t="s">
        <v>13893</v>
      </c>
      <c r="H131" s="2" t="s">
        <v>13894</v>
      </c>
      <c r="I131" s="2" t="s">
        <v>14296</v>
      </c>
      <c r="J131" s="2"/>
      <c r="K131" s="2" t="n">
        <v>0</v>
      </c>
      <c r="L131" s="2"/>
      <c r="M131" s="2" t="s">
        <v>14297</v>
      </c>
      <c r="N131" s="2" t="n">
        <f aca="false">COUNTA('Layout Mercado Libre'!AH131:AM131)</f>
        <v>3</v>
      </c>
      <c r="O131" s="2" t="s">
        <v>13886</v>
      </c>
      <c r="P131" s="2" t="n">
        <v>0</v>
      </c>
      <c r="Q131" s="2" t="s">
        <v>14298</v>
      </c>
    </row>
    <row r="132" customFormat="false" ht="15" hidden="false" customHeight="false" outlineLevel="0" collapsed="false">
      <c r="A132" s="8" t="s">
        <v>1717</v>
      </c>
      <c r="B132" s="10" t="str">
        <f aca="false">'Layout Mercado Libre'!C132</f>
        <v>Clendix Clindamicina 300 mg 16 Cápsulas</v>
      </c>
      <c r="C132" s="2" t="s">
        <v>89</v>
      </c>
      <c r="D132" s="2" t="s">
        <v>13868</v>
      </c>
      <c r="E132" s="2" t="s">
        <v>13869</v>
      </c>
      <c r="F132" s="2" t="s">
        <v>13870</v>
      </c>
      <c r="G132" s="2" t="s">
        <v>13971</v>
      </c>
      <c r="H132" s="2" t="s">
        <v>13972</v>
      </c>
      <c r="I132" s="2" t="s">
        <v>14299</v>
      </c>
      <c r="J132" s="2"/>
      <c r="K132" s="2" t="n">
        <v>549</v>
      </c>
      <c r="L132" s="2"/>
      <c r="M132" s="2" t="s">
        <v>14300</v>
      </c>
      <c r="N132" s="2" t="n">
        <f aca="false">COUNTA('Layout Mercado Libre'!AH132:AM132)</f>
        <v>2</v>
      </c>
      <c r="O132" s="2" t="s">
        <v>13886</v>
      </c>
      <c r="P132" s="2" t="n">
        <v>0</v>
      </c>
      <c r="Q132" s="2" t="s">
        <v>14301</v>
      </c>
    </row>
    <row r="133" customFormat="false" ht="15" hidden="false" customHeight="false" outlineLevel="0" collapsed="false">
      <c r="A133" s="8" t="s">
        <v>1729</v>
      </c>
      <c r="B133" s="10" t="str">
        <f aca="false">'Layout Mercado Libre'!C133</f>
        <v>Libertrim SII Trimebutina/Simeticona 200/75 mg 24 Comp</v>
      </c>
      <c r="C133" s="2" t="s">
        <v>89</v>
      </c>
      <c r="D133" s="2" t="s">
        <v>13868</v>
      </c>
      <c r="E133" s="2" t="s">
        <v>13869</v>
      </c>
      <c r="F133" s="2" t="s">
        <v>13870</v>
      </c>
      <c r="G133" s="2" t="s">
        <v>13893</v>
      </c>
      <c r="H133" s="2" t="s">
        <v>13894</v>
      </c>
      <c r="I133" s="2" t="s">
        <v>14302</v>
      </c>
      <c r="J133" s="2"/>
      <c r="K133" s="2" t="n">
        <v>0</v>
      </c>
      <c r="L133" s="2"/>
      <c r="M133" s="2" t="s">
        <v>14303</v>
      </c>
      <c r="N133" s="2" t="n">
        <f aca="false">COUNTA('Layout Mercado Libre'!AH133:AM133)</f>
        <v>2</v>
      </c>
      <c r="O133" s="2" t="s">
        <v>13886</v>
      </c>
      <c r="P133" s="2" t="n">
        <v>0</v>
      </c>
      <c r="Q133" s="2" t="s">
        <v>14301</v>
      </c>
    </row>
    <row r="134" customFormat="false" ht="15" hidden="false" customHeight="false" outlineLevel="0" collapsed="false">
      <c r="A134" s="8" t="s">
        <v>1743</v>
      </c>
      <c r="B134" s="10" t="str">
        <f aca="false">'Layout Mercado Libre'!C134</f>
        <v>Kit Glucómetro Accu-Chek Instant con Softclix 50 Tiras</v>
      </c>
      <c r="C134" s="2" t="s">
        <v>89</v>
      </c>
      <c r="D134" s="2" t="s">
        <v>13868</v>
      </c>
      <c r="E134" s="2" t="s">
        <v>13869</v>
      </c>
      <c r="F134" s="2" t="s">
        <v>13877</v>
      </c>
      <c r="G134" s="2"/>
      <c r="H134" s="2"/>
      <c r="I134" s="2" t="s">
        <v>14304</v>
      </c>
      <c r="J134" s="2"/>
      <c r="K134" s="2" t="n">
        <v>46</v>
      </c>
      <c r="L134" s="2"/>
      <c r="M134" s="2" t="s">
        <v>14305</v>
      </c>
      <c r="N134" s="2" t="n">
        <f aca="false">COUNTA('Layout Mercado Libre'!AH134:AM134)</f>
        <v>1</v>
      </c>
      <c r="O134" s="2" t="s">
        <v>13875</v>
      </c>
      <c r="P134" s="2" t="n">
        <v>0</v>
      </c>
      <c r="Q134" s="2" t="s">
        <v>14306</v>
      </c>
    </row>
    <row r="135" customFormat="false" ht="15" hidden="false" customHeight="false" outlineLevel="0" collapsed="false">
      <c r="A135" s="8" t="s">
        <v>1752</v>
      </c>
      <c r="B135" s="10" t="str">
        <f aca="false">'Layout Mercado Libre'!C135</f>
        <v>Libertrim Alfa Trimebutina/Simeticona 200/75/45 mg 24 Comp</v>
      </c>
      <c r="C135" s="2" t="s">
        <v>89</v>
      </c>
      <c r="D135" s="2" t="s">
        <v>13868</v>
      </c>
      <c r="E135" s="2" t="s">
        <v>13869</v>
      </c>
      <c r="F135" s="2" t="s">
        <v>13870</v>
      </c>
      <c r="G135" s="2" t="s">
        <v>13893</v>
      </c>
      <c r="H135" s="2" t="s">
        <v>13894</v>
      </c>
      <c r="I135" s="2" t="s">
        <v>14307</v>
      </c>
      <c r="J135" s="2"/>
      <c r="K135" s="2" t="n">
        <v>270</v>
      </c>
      <c r="L135" s="2"/>
      <c r="M135" s="2" t="s">
        <v>14308</v>
      </c>
      <c r="N135" s="2" t="n">
        <f aca="false">COUNTA('Layout Mercado Libre'!AH135:AM135)</f>
        <v>2</v>
      </c>
      <c r="O135" s="2" t="s">
        <v>13875</v>
      </c>
      <c r="P135" s="2" t="n">
        <v>0</v>
      </c>
      <c r="Q135" s="2" t="s">
        <v>14309</v>
      </c>
    </row>
    <row r="136" customFormat="false" ht="15" hidden="false" customHeight="false" outlineLevel="0" collapsed="false">
      <c r="A136" s="8" t="s">
        <v>1762</v>
      </c>
      <c r="B136" s="10" t="str">
        <f aca="false">'Layout Mercado Libre'!C136</f>
        <v>Sedalmerck Paracetamol/Cafeína/Fenilefrina 200 Tabletas</v>
      </c>
      <c r="C136" s="2" t="s">
        <v>89</v>
      </c>
      <c r="D136" s="2" t="s">
        <v>13868</v>
      </c>
      <c r="E136" s="2" t="s">
        <v>13869</v>
      </c>
      <c r="F136" s="2" t="s">
        <v>13918</v>
      </c>
      <c r="G136" s="2"/>
      <c r="H136" s="2"/>
      <c r="I136" s="2" t="s">
        <v>14310</v>
      </c>
      <c r="J136" s="2"/>
      <c r="K136" s="2" t="n">
        <v>160</v>
      </c>
      <c r="L136" s="2"/>
      <c r="M136" s="2" t="s">
        <v>14311</v>
      </c>
      <c r="N136" s="2" t="n">
        <f aca="false">COUNTA('Layout Mercado Libre'!AH136:AM136)</f>
        <v>2</v>
      </c>
      <c r="O136" s="2" t="s">
        <v>13886</v>
      </c>
      <c r="P136" s="2" t="n">
        <v>0</v>
      </c>
      <c r="Q136" s="2" t="s">
        <v>14312</v>
      </c>
    </row>
    <row r="137" customFormat="false" ht="15" hidden="false" customHeight="false" outlineLevel="0" collapsed="false">
      <c r="A137" s="8" t="s">
        <v>1773</v>
      </c>
      <c r="B137" s="10" t="str">
        <f aca="false">'Layout Mercado Libre'!C137</f>
        <v>Eutirox Levotiroxina Sódica 50 mcg 50 Tabletas</v>
      </c>
      <c r="C137" s="2" t="s">
        <v>89</v>
      </c>
      <c r="D137" s="2" t="s">
        <v>13868</v>
      </c>
      <c r="E137" s="2" t="s">
        <v>13869</v>
      </c>
      <c r="F137" s="2" t="s">
        <v>13870</v>
      </c>
      <c r="G137" s="2" t="s">
        <v>14229</v>
      </c>
      <c r="H137" s="2" t="s">
        <v>14230</v>
      </c>
      <c r="I137" s="2" t="s">
        <v>14313</v>
      </c>
      <c r="J137" s="2"/>
      <c r="K137" s="2" t="n">
        <v>0</v>
      </c>
      <c r="L137" s="2"/>
      <c r="M137" s="2" t="s">
        <v>14314</v>
      </c>
      <c r="N137" s="2" t="n">
        <f aca="false">COUNTA('Layout Mercado Libre'!AH137:AM137)</f>
        <v>3</v>
      </c>
      <c r="O137" s="2" t="s">
        <v>13875</v>
      </c>
      <c r="P137" s="2" t="n">
        <v>0</v>
      </c>
      <c r="Q137" s="2" t="s">
        <v>14315</v>
      </c>
    </row>
    <row r="138" customFormat="false" ht="15" hidden="false" customHeight="false" outlineLevel="0" collapsed="false">
      <c r="A138" s="8" t="s">
        <v>1785</v>
      </c>
      <c r="B138" s="10" t="str">
        <f aca="false">'Layout Mercado Libre'!C138</f>
        <v>Riopan Gel Antiácido Magaldrato/Dimeticona 250 ml</v>
      </c>
      <c r="C138" s="2" t="s">
        <v>89</v>
      </c>
      <c r="D138" s="2" t="s">
        <v>13868</v>
      </c>
      <c r="E138" s="2" t="s">
        <v>13869</v>
      </c>
      <c r="F138" s="2" t="s">
        <v>13918</v>
      </c>
      <c r="G138" s="2"/>
      <c r="H138" s="2"/>
      <c r="I138" s="2" t="s">
        <v>14316</v>
      </c>
      <c r="J138" s="2"/>
      <c r="K138" s="2" t="n">
        <v>643</v>
      </c>
      <c r="L138" s="2"/>
      <c r="M138" s="2" t="s">
        <v>14317</v>
      </c>
      <c r="N138" s="2" t="n">
        <f aca="false">COUNTA('Layout Mercado Libre'!AH138:AM138)</f>
        <v>2</v>
      </c>
      <c r="O138" s="2" t="s">
        <v>13886</v>
      </c>
      <c r="P138" s="2" t="n">
        <v>0</v>
      </c>
      <c r="Q138" s="2" t="s">
        <v>14309</v>
      </c>
    </row>
    <row r="139" customFormat="false" ht="15" hidden="false" customHeight="false" outlineLevel="0" collapsed="false">
      <c r="A139" s="8" t="s">
        <v>1797</v>
      </c>
      <c r="B139" s="10" t="str">
        <f aca="false">'Layout Mercado Libre'!C139</f>
        <v>Cafiaspirina Ácido Acetilsalicílico/Cafeína 100 Tabletas</v>
      </c>
      <c r="C139" s="2" t="s">
        <v>89</v>
      </c>
      <c r="D139" s="2" t="s">
        <v>13868</v>
      </c>
      <c r="E139" s="2" t="s">
        <v>13869</v>
      </c>
      <c r="F139" s="2" t="s">
        <v>13918</v>
      </c>
      <c r="G139" s="2"/>
      <c r="H139" s="2"/>
      <c r="I139" s="2" t="s">
        <v>14318</v>
      </c>
      <c r="J139" s="2"/>
      <c r="K139" s="2" t="n">
        <v>346</v>
      </c>
      <c r="L139" s="2"/>
      <c r="M139" s="2" t="s">
        <v>14319</v>
      </c>
      <c r="N139" s="2" t="n">
        <f aca="false">COUNTA('Layout Mercado Libre'!AH139:AM139)</f>
        <v>3</v>
      </c>
      <c r="O139" s="2" t="s">
        <v>13886</v>
      </c>
      <c r="P139" s="2" t="n">
        <v>0</v>
      </c>
      <c r="Q139" s="2" t="s">
        <v>14309</v>
      </c>
    </row>
    <row r="140" customFormat="false" ht="15" hidden="false" customHeight="false" outlineLevel="0" collapsed="false">
      <c r="A140" s="8" t="s">
        <v>1809</v>
      </c>
      <c r="B140" s="10" t="str">
        <f aca="false">'Layout Mercado Libre'!C140</f>
        <v>Bepanthen Pomada Protectora Dexpantenol 5% 30 g</v>
      </c>
      <c r="C140" s="2" t="s">
        <v>89</v>
      </c>
      <c r="D140" s="2" t="s">
        <v>13868</v>
      </c>
      <c r="E140" s="2" t="s">
        <v>13869</v>
      </c>
      <c r="F140" s="2" t="s">
        <v>13918</v>
      </c>
      <c r="G140" s="2"/>
      <c r="H140" s="2"/>
      <c r="I140" s="2" t="s">
        <v>14320</v>
      </c>
      <c r="J140" s="2"/>
      <c r="K140" s="2" t="n">
        <v>694</v>
      </c>
      <c r="L140" s="2"/>
      <c r="M140" s="2" t="s">
        <v>14321</v>
      </c>
      <c r="N140" s="2" t="n">
        <f aca="false">COUNTA('Layout Mercado Libre'!AH140:AM140)</f>
        <v>2</v>
      </c>
      <c r="O140" s="2" t="s">
        <v>13875</v>
      </c>
      <c r="P140" s="2" t="n">
        <v>0</v>
      </c>
      <c r="Q140" s="2" t="s">
        <v>14322</v>
      </c>
    </row>
    <row r="141" customFormat="false" ht="15" hidden="false" customHeight="false" outlineLevel="0" collapsed="false">
      <c r="A141" s="8" t="s">
        <v>1825</v>
      </c>
      <c r="B141" s="10" t="str">
        <f aca="false">'Layout Mercado Libre'!C141</f>
        <v>Microlax Microenemas Laxante 90 mg/9 mg 4 Piezas de 5 ml</v>
      </c>
      <c r="C141" s="2" t="s">
        <v>89</v>
      </c>
      <c r="D141" s="2" t="s">
        <v>13868</v>
      </c>
      <c r="E141" s="2" t="s">
        <v>13869</v>
      </c>
      <c r="F141" s="2" t="s">
        <v>13918</v>
      </c>
      <c r="G141" s="2"/>
      <c r="H141" s="2"/>
      <c r="I141" s="2" t="s">
        <v>14323</v>
      </c>
      <c r="J141" s="2"/>
      <c r="K141" s="2" t="n">
        <v>547</v>
      </c>
      <c r="L141" s="2"/>
      <c r="M141" s="2" t="s">
        <v>14324</v>
      </c>
      <c r="N141" s="2" t="n">
        <f aca="false">COUNTA('Layout Mercado Libre'!AH141:AM141)</f>
        <v>3</v>
      </c>
      <c r="O141" s="2" t="s">
        <v>13875</v>
      </c>
      <c r="P141" s="2" t="n">
        <v>2</v>
      </c>
      <c r="Q141" s="2" t="s">
        <v>14325</v>
      </c>
    </row>
    <row r="142" customFormat="false" ht="15" hidden="false" customHeight="false" outlineLevel="0" collapsed="false">
      <c r="A142" s="8" t="s">
        <v>1841</v>
      </c>
      <c r="B142" s="10" t="str">
        <f aca="false">'Layout Mercado Libre'!C142</f>
        <v>Glucerna Vainilla Suplemento Alimenticio Líquido 237 ml</v>
      </c>
      <c r="C142" s="2" t="s">
        <v>89</v>
      </c>
      <c r="D142" s="2" t="s">
        <v>13868</v>
      </c>
      <c r="E142" s="2" t="s">
        <v>13869</v>
      </c>
      <c r="F142" s="2" t="s">
        <v>13877</v>
      </c>
      <c r="G142" s="2"/>
      <c r="H142" s="2"/>
      <c r="I142" s="2" t="s">
        <v>14326</v>
      </c>
      <c r="J142" s="2"/>
      <c r="K142" s="2" t="n">
        <v>934</v>
      </c>
      <c r="L142" s="2" t="s">
        <v>14327</v>
      </c>
      <c r="M142" s="2" t="s">
        <v>14328</v>
      </c>
      <c r="N142" s="2" t="n">
        <f aca="false">COUNTA('Layout Mercado Libre'!AH142:AM142)</f>
        <v>2</v>
      </c>
      <c r="O142" s="2" t="s">
        <v>13942</v>
      </c>
      <c r="P142" s="2" t="n">
        <v>0</v>
      </c>
      <c r="Q142" s="2" t="s">
        <v>14329</v>
      </c>
    </row>
    <row r="143" customFormat="false" ht="15" hidden="false" customHeight="false" outlineLevel="0" collapsed="false">
      <c r="A143" s="8" t="s">
        <v>1851</v>
      </c>
      <c r="B143" s="10" t="str">
        <f aca="false">'Layout Mercado Libre'!C143</f>
        <v>Daflon 1000 Diosmina/Hesperidina 900/100 mg 30 Sobres</v>
      </c>
      <c r="C143" s="2" t="s">
        <v>89</v>
      </c>
      <c r="D143" s="2" t="s">
        <v>13868</v>
      </c>
      <c r="E143" s="2" t="s">
        <v>13869</v>
      </c>
      <c r="F143" s="2" t="s">
        <v>13918</v>
      </c>
      <c r="G143" s="2"/>
      <c r="H143" s="2"/>
      <c r="I143" s="2" t="s">
        <v>14330</v>
      </c>
      <c r="J143" s="2"/>
      <c r="K143" s="2" t="n">
        <v>0</v>
      </c>
      <c r="L143" s="2"/>
      <c r="M143" s="2" t="s">
        <v>14331</v>
      </c>
      <c r="N143" s="2" t="n">
        <f aca="false">COUNTA('Layout Mercado Libre'!AH143:AM143)</f>
        <v>2</v>
      </c>
      <c r="O143" s="2" t="s">
        <v>13886</v>
      </c>
      <c r="P143" s="2" t="n">
        <v>0</v>
      </c>
      <c r="Q143" s="2" t="s">
        <v>14332</v>
      </c>
    </row>
    <row r="144" customFormat="false" ht="15" hidden="false" customHeight="false" outlineLevel="0" collapsed="false">
      <c r="A144" s="8" t="s">
        <v>1865</v>
      </c>
      <c r="B144" s="10" t="str">
        <f aca="false">'Layout Mercado Libre'!C144</f>
        <v>Ensure Vainilla Suplemento Alimenticio Líquido 237 ml</v>
      </c>
      <c r="C144" s="2" t="s">
        <v>89</v>
      </c>
      <c r="D144" s="2" t="s">
        <v>13868</v>
      </c>
      <c r="E144" s="2" t="s">
        <v>13869</v>
      </c>
      <c r="F144" s="2" t="s">
        <v>13877</v>
      </c>
      <c r="G144" s="2"/>
      <c r="H144" s="2"/>
      <c r="I144" s="2" t="s">
        <v>14333</v>
      </c>
      <c r="J144" s="2"/>
      <c r="K144" s="2" t="n">
        <v>526</v>
      </c>
      <c r="L144" s="2" t="s">
        <v>14334</v>
      </c>
      <c r="M144" s="2" t="s">
        <v>14335</v>
      </c>
      <c r="N144" s="2" t="n">
        <f aca="false">COUNTA('Layout Mercado Libre'!AH144:AM144)</f>
        <v>2</v>
      </c>
      <c r="O144" s="2" t="s">
        <v>13886</v>
      </c>
      <c r="P144" s="2" t="n">
        <v>0</v>
      </c>
      <c r="Q144" s="2" t="s">
        <v>14336</v>
      </c>
    </row>
    <row r="145" customFormat="false" ht="15" hidden="false" customHeight="false" outlineLevel="0" collapsed="false">
      <c r="A145" s="8" t="s">
        <v>1873</v>
      </c>
      <c r="B145" s="10" t="str">
        <f aca="false">'Layout Mercado Libre'!C145</f>
        <v>Eutirox Levotiroxina Sódica 100 mcg 50 Tabletas</v>
      </c>
      <c r="C145" s="2" t="s">
        <v>89</v>
      </c>
      <c r="D145" s="2" t="s">
        <v>13868</v>
      </c>
      <c r="E145" s="2" t="s">
        <v>13869</v>
      </c>
      <c r="F145" s="2" t="s">
        <v>13870</v>
      </c>
      <c r="G145" s="2" t="s">
        <v>14229</v>
      </c>
      <c r="H145" s="2" t="s">
        <v>14230</v>
      </c>
      <c r="I145" s="2" t="s">
        <v>14337</v>
      </c>
      <c r="J145" s="2"/>
      <c r="K145" s="2" t="n">
        <v>3</v>
      </c>
      <c r="L145" s="2"/>
      <c r="M145" s="2" t="s">
        <v>14338</v>
      </c>
      <c r="N145" s="2" t="n">
        <f aca="false">COUNTA('Layout Mercado Libre'!AH145:AM145)</f>
        <v>4</v>
      </c>
      <c r="O145" s="2" t="s">
        <v>13875</v>
      </c>
      <c r="P145" s="2" t="n">
        <v>0</v>
      </c>
      <c r="Q145" s="2" t="s">
        <v>14339</v>
      </c>
    </row>
    <row r="146" customFormat="false" ht="15" hidden="false" customHeight="false" outlineLevel="0" collapsed="false">
      <c r="A146" s="8" t="s">
        <v>1885</v>
      </c>
      <c r="B146" s="10" t="str">
        <f aca="false">'Layout Mercado Libre'!C146</f>
        <v>Jardianz Duo Empagliflozina/Metformina 12.5/1000 mg 60 Tab</v>
      </c>
      <c r="C146" s="2" t="s">
        <v>89</v>
      </c>
      <c r="D146" s="2" t="s">
        <v>13868</v>
      </c>
      <c r="E146" s="2" t="s">
        <v>13869</v>
      </c>
      <c r="F146" s="2" t="s">
        <v>13870</v>
      </c>
      <c r="G146" s="2" t="s">
        <v>13893</v>
      </c>
      <c r="H146" s="2" t="s">
        <v>13894</v>
      </c>
      <c r="I146" s="2" t="s">
        <v>14340</v>
      </c>
      <c r="J146" s="2"/>
      <c r="K146" s="2" t="n">
        <v>3</v>
      </c>
      <c r="L146" s="2" t="s">
        <v>14341</v>
      </c>
      <c r="M146" s="2" t="s">
        <v>14342</v>
      </c>
      <c r="N146" s="2" t="n">
        <f aca="false">COUNTA('Layout Mercado Libre'!AH146:AM146)</f>
        <v>3</v>
      </c>
      <c r="O146" s="2" t="s">
        <v>13886</v>
      </c>
      <c r="P146" s="2" t="n">
        <v>0</v>
      </c>
      <c r="Q146" s="2" t="s">
        <v>14343</v>
      </c>
    </row>
    <row r="147" customFormat="false" ht="15" hidden="false" customHeight="false" outlineLevel="0" collapsed="false">
      <c r="A147" s="8" t="s">
        <v>1898</v>
      </c>
      <c r="B147" s="10" t="str">
        <f aca="false">'Layout Mercado Libre'!C147</f>
        <v>Tabcin Active Pods Alivio de Gripe y Tos 12 Cápsulas</v>
      </c>
      <c r="C147" s="2" t="s">
        <v>89</v>
      </c>
      <c r="D147" s="2" t="s">
        <v>13868</v>
      </c>
      <c r="E147" s="2" t="s">
        <v>13869</v>
      </c>
      <c r="F147" s="2" t="s">
        <v>13918</v>
      </c>
      <c r="G147" s="2"/>
      <c r="H147" s="2"/>
      <c r="I147" s="2" t="s">
        <v>14344</v>
      </c>
      <c r="J147" s="2"/>
      <c r="K147" s="2" t="n">
        <v>1097</v>
      </c>
      <c r="L147" s="2"/>
      <c r="M147" s="2" t="s">
        <v>14345</v>
      </c>
      <c r="N147" s="2" t="n">
        <f aca="false">COUNTA('Layout Mercado Libre'!AH147:AM147)</f>
        <v>2</v>
      </c>
      <c r="O147" s="2" t="s">
        <v>13875</v>
      </c>
      <c r="P147" s="2" t="n">
        <v>0</v>
      </c>
      <c r="Q147" s="2" t="s">
        <v>14346</v>
      </c>
    </row>
    <row r="148" customFormat="false" ht="15" hidden="false" customHeight="false" outlineLevel="0" collapsed="false">
      <c r="A148" s="8" t="s">
        <v>1910</v>
      </c>
      <c r="B148" s="10" t="str">
        <f aca="false">'Layout Mercado Libre'!C148</f>
        <v>Humylub PF Ofteno Condroitina/Hialuronato 10 ml</v>
      </c>
      <c r="C148" s="2" t="s">
        <v>89</v>
      </c>
      <c r="D148" s="2" t="s">
        <v>13868</v>
      </c>
      <c r="E148" s="2" t="s">
        <v>13869</v>
      </c>
      <c r="F148" s="2" t="s">
        <v>13870</v>
      </c>
      <c r="G148" s="2" t="s">
        <v>14082</v>
      </c>
      <c r="H148" s="2" t="s">
        <v>14083</v>
      </c>
      <c r="I148" s="2" t="s">
        <v>14347</v>
      </c>
      <c r="J148" s="2"/>
      <c r="K148" s="2" t="n">
        <v>83</v>
      </c>
      <c r="L148" s="2"/>
      <c r="M148" s="2" t="s">
        <v>14348</v>
      </c>
      <c r="N148" s="2" t="n">
        <f aca="false">COUNTA('Layout Mercado Libre'!AH148:AM148)</f>
        <v>4</v>
      </c>
      <c r="O148" s="2" t="s">
        <v>13875</v>
      </c>
      <c r="P148" s="2" t="n">
        <v>0</v>
      </c>
      <c r="Q148" s="2" t="s">
        <v>14349</v>
      </c>
    </row>
    <row r="149" customFormat="false" ht="15" hidden="false" customHeight="false" outlineLevel="0" collapsed="false">
      <c r="A149" s="8" t="s">
        <v>1926</v>
      </c>
      <c r="B149" s="10" t="str">
        <f aca="false">'Layout Mercado Libre'!C149</f>
        <v>A.S. Cor Norfenefrina 1 g/100 ml Solución Gotas 24 ml</v>
      </c>
      <c r="C149" s="2" t="s">
        <v>89</v>
      </c>
      <c r="D149" s="2" t="s">
        <v>13868</v>
      </c>
      <c r="E149" s="2" t="s">
        <v>13869</v>
      </c>
      <c r="F149" s="2" t="s">
        <v>13936</v>
      </c>
      <c r="G149" s="2"/>
      <c r="H149" s="2"/>
      <c r="I149" s="2" t="s">
        <v>14350</v>
      </c>
      <c r="J149" s="2"/>
      <c r="K149" s="2" t="n">
        <v>400</v>
      </c>
      <c r="L149" s="2"/>
      <c r="M149" s="2" t="s">
        <v>14351</v>
      </c>
      <c r="N149" s="2" t="n">
        <f aca="false">COUNTA('Layout Mercado Libre'!AH149:AM149)</f>
        <v>2</v>
      </c>
      <c r="O149" s="2" t="s">
        <v>13886</v>
      </c>
      <c r="P149" s="2" t="n">
        <v>0</v>
      </c>
      <c r="Q149" s="2" t="s">
        <v>14352</v>
      </c>
    </row>
    <row r="150" customFormat="false" ht="15" hidden="false" customHeight="false" outlineLevel="0" collapsed="false">
      <c r="A150" s="8" t="s">
        <v>1938</v>
      </c>
      <c r="B150" s="10" t="str">
        <f aca="false">'Layout Mercado Libre'!C150</f>
        <v>Pepto-Bismol Original Suspensión Oral 118 ml</v>
      </c>
      <c r="C150" s="2" t="s">
        <v>89</v>
      </c>
      <c r="D150" s="2" t="s">
        <v>13868</v>
      </c>
      <c r="E150" s="2" t="s">
        <v>13869</v>
      </c>
      <c r="F150" s="2" t="s">
        <v>13918</v>
      </c>
      <c r="G150" s="2"/>
      <c r="H150" s="2"/>
      <c r="I150" s="2" t="s">
        <v>14353</v>
      </c>
      <c r="J150" s="2"/>
      <c r="K150" s="2" t="n">
        <v>1511</v>
      </c>
      <c r="L150" s="2"/>
      <c r="M150" s="2" t="s">
        <v>14354</v>
      </c>
      <c r="N150" s="2" t="n">
        <f aca="false">COUNTA('Layout Mercado Libre'!AH150:AM150)</f>
        <v>2</v>
      </c>
      <c r="O150" s="2" t="s">
        <v>13886</v>
      </c>
      <c r="P150" s="2" t="n">
        <v>0</v>
      </c>
      <c r="Q150" s="2" t="s">
        <v>14355</v>
      </c>
    </row>
    <row r="151" customFormat="false" ht="15" hidden="false" customHeight="false" outlineLevel="0" collapsed="false">
      <c r="A151" s="8" t="s">
        <v>1948</v>
      </c>
      <c r="B151" s="10" t="str">
        <f aca="false">'Layout Mercado Libre'!C151</f>
        <v>Ensure Chocolate Suplemento Alimenticio Líquido 237 ml</v>
      </c>
      <c r="C151" s="2" t="s">
        <v>89</v>
      </c>
      <c r="D151" s="2" t="s">
        <v>13868</v>
      </c>
      <c r="E151" s="2" t="s">
        <v>13869</v>
      </c>
      <c r="F151" s="2" t="s">
        <v>13877</v>
      </c>
      <c r="G151" s="2"/>
      <c r="H151" s="2"/>
      <c r="I151" s="2" t="s">
        <v>14333</v>
      </c>
      <c r="J151" s="2"/>
      <c r="K151" s="2" t="n">
        <v>735</v>
      </c>
      <c r="L151" s="2" t="s">
        <v>14334</v>
      </c>
      <c r="M151" s="2" t="s">
        <v>14356</v>
      </c>
      <c r="N151" s="2" t="n">
        <f aca="false">COUNTA('Layout Mercado Libre'!AH151:AM151)</f>
        <v>1</v>
      </c>
      <c r="O151" s="2" t="s">
        <v>13942</v>
      </c>
      <c r="P151" s="2" t="n">
        <v>0</v>
      </c>
      <c r="Q151" s="2" t="s">
        <v>14336</v>
      </c>
    </row>
    <row r="152" customFormat="false" ht="15" hidden="false" customHeight="false" outlineLevel="0" collapsed="false">
      <c r="A152" s="8" t="s">
        <v>1955</v>
      </c>
      <c r="B152" s="10" t="str">
        <f aca="false">'Layout Mercado Libre'!C152</f>
        <v>Gasa Simple Estéril Dibar 10 x 10 cm Caja con 10 Piezas</v>
      </c>
      <c r="C152" s="2" t="s">
        <v>89</v>
      </c>
      <c r="D152" s="2" t="s">
        <v>13868</v>
      </c>
      <c r="E152" s="2" t="s">
        <v>13869</v>
      </c>
      <c r="F152" s="2" t="s">
        <v>13877</v>
      </c>
      <c r="G152" s="2"/>
      <c r="H152" s="2"/>
      <c r="I152" s="2" t="s">
        <v>14357</v>
      </c>
      <c r="J152" s="2"/>
      <c r="K152" s="2" t="n">
        <v>192</v>
      </c>
      <c r="L152" s="2"/>
      <c r="M152" s="2" t="s">
        <v>14358</v>
      </c>
      <c r="N152" s="2" t="n">
        <f aca="false">COUNTA('Layout Mercado Libre'!AH152:AM152)</f>
        <v>2</v>
      </c>
      <c r="O152" s="2" t="s">
        <v>13942</v>
      </c>
      <c r="P152" s="2" t="n">
        <v>0</v>
      </c>
      <c r="Q152" s="2" t="s">
        <v>14359</v>
      </c>
    </row>
    <row r="153" customFormat="false" ht="15" hidden="false" customHeight="false" outlineLevel="0" collapsed="false">
      <c r="A153" s="8" t="s">
        <v>1965</v>
      </c>
      <c r="B153" s="10" t="str">
        <f aca="false">'Layout Mercado Libre'!C153</f>
        <v>Hidrasec Racecadotrilo 100 mg 9 Cápsulas</v>
      </c>
      <c r="C153" s="2" t="s">
        <v>89</v>
      </c>
      <c r="D153" s="2" t="s">
        <v>13868</v>
      </c>
      <c r="E153" s="2" t="s">
        <v>13869</v>
      </c>
      <c r="F153" s="2" t="s">
        <v>13870</v>
      </c>
      <c r="G153" s="2" t="s">
        <v>13893</v>
      </c>
      <c r="H153" s="2" t="s">
        <v>13894</v>
      </c>
      <c r="I153" s="2" t="s">
        <v>14360</v>
      </c>
      <c r="J153" s="2"/>
      <c r="K153" s="2" t="n">
        <v>150</v>
      </c>
      <c r="L153" s="2"/>
      <c r="M153" s="2" t="s">
        <v>14361</v>
      </c>
      <c r="N153" s="2" t="n">
        <f aca="false">COUNTA('Layout Mercado Libre'!AH153:AM153)</f>
        <v>2</v>
      </c>
      <c r="O153" s="2" t="s">
        <v>13886</v>
      </c>
      <c r="P153" s="2" t="n">
        <v>0</v>
      </c>
      <c r="Q153" s="2" t="s">
        <v>14309</v>
      </c>
    </row>
    <row r="154" customFormat="false" ht="15" hidden="false" customHeight="false" outlineLevel="0" collapsed="false">
      <c r="A154" s="8" t="s">
        <v>1976</v>
      </c>
      <c r="B154" s="10" t="str">
        <f aca="false">'Layout Mercado Libre'!C154</f>
        <v>Daflon 500 mg Diosmina/Hesperidina 20 Tabletas</v>
      </c>
      <c r="C154" s="2" t="s">
        <v>89</v>
      </c>
      <c r="D154" s="2" t="s">
        <v>13868</v>
      </c>
      <c r="E154" s="2" t="s">
        <v>13869</v>
      </c>
      <c r="F154" s="2" t="s">
        <v>13918</v>
      </c>
      <c r="G154" s="2"/>
      <c r="H154" s="2"/>
      <c r="I154" s="2" t="s">
        <v>14362</v>
      </c>
      <c r="J154" s="2"/>
      <c r="K154" s="2" t="n">
        <v>211</v>
      </c>
      <c r="L154" s="2"/>
      <c r="M154" s="2" t="s">
        <v>14363</v>
      </c>
      <c r="N154" s="2" t="n">
        <f aca="false">COUNTA('Layout Mercado Libre'!AH154:AM154)</f>
        <v>2</v>
      </c>
      <c r="O154" s="2" t="s">
        <v>13886</v>
      </c>
      <c r="P154" s="2" t="n">
        <v>0</v>
      </c>
      <c r="Q154" s="2" t="s">
        <v>14325</v>
      </c>
    </row>
    <row r="155" customFormat="false" ht="15" hidden="false" customHeight="false" outlineLevel="0" collapsed="false">
      <c r="A155" s="8" t="s">
        <v>1986</v>
      </c>
      <c r="B155" s="10" t="str">
        <f aca="false">'Layout Mercado Libre'!C155</f>
        <v>Alcohol Etílico Dibar 96° G.L. 1 l Caja con 12 Piezas</v>
      </c>
      <c r="C155" s="2" t="s">
        <v>89</v>
      </c>
      <c r="D155" s="2" t="s">
        <v>13868</v>
      </c>
      <c r="E155" s="2" t="s">
        <v>13869</v>
      </c>
      <c r="F155" s="2" t="s">
        <v>13877</v>
      </c>
      <c r="G155" s="2"/>
      <c r="H155" s="2"/>
      <c r="I155" s="2" t="s">
        <v>14364</v>
      </c>
      <c r="J155" s="2"/>
      <c r="K155" s="2" t="n">
        <v>0</v>
      </c>
      <c r="L155" s="2"/>
      <c r="M155" s="2" t="s">
        <v>14365</v>
      </c>
      <c r="N155" s="2" t="n">
        <f aca="false">COUNTA('Layout Mercado Libre'!AH155:AM155)</f>
        <v>3</v>
      </c>
      <c r="O155" s="2" t="s">
        <v>13886</v>
      </c>
      <c r="P155" s="2" t="n">
        <v>0</v>
      </c>
      <c r="Q155" s="2" t="s">
        <v>14366</v>
      </c>
    </row>
    <row r="156" customFormat="false" ht="15" hidden="false" customHeight="false" outlineLevel="0" collapsed="false">
      <c r="A156" s="8" t="s">
        <v>2002</v>
      </c>
      <c r="B156" s="10" t="str">
        <f aca="false">'Layout Mercado Libre'!C156</f>
        <v>Unival Sucralfato 1 g/5 ml Suspensión Oral 230 ml</v>
      </c>
      <c r="C156" s="2" t="s">
        <v>89</v>
      </c>
      <c r="D156" s="2" t="s">
        <v>13868</v>
      </c>
      <c r="E156" s="2" t="s">
        <v>13869</v>
      </c>
      <c r="F156" s="2" t="s">
        <v>13870</v>
      </c>
      <c r="G156" s="2" t="s">
        <v>13893</v>
      </c>
      <c r="H156" s="2" t="s">
        <v>13894</v>
      </c>
      <c r="I156" s="2" t="s">
        <v>14367</v>
      </c>
      <c r="J156" s="2"/>
      <c r="K156" s="2" t="n">
        <v>275</v>
      </c>
      <c r="L156" s="2"/>
      <c r="M156" s="2" t="s">
        <v>14368</v>
      </c>
      <c r="N156" s="2" t="n">
        <f aca="false">COUNTA('Layout Mercado Libre'!AH156:AM156)</f>
        <v>3</v>
      </c>
      <c r="O156" s="2" t="s">
        <v>13875</v>
      </c>
      <c r="P156" s="2" t="n">
        <v>0</v>
      </c>
      <c r="Q156" s="2" t="s">
        <v>14369</v>
      </c>
    </row>
    <row r="157" customFormat="false" ht="15" hidden="false" customHeight="false" outlineLevel="0" collapsed="false">
      <c r="A157" s="8" t="s">
        <v>2016</v>
      </c>
      <c r="B157" s="10" t="str">
        <f aca="false">'Layout Mercado Libre'!C157</f>
        <v>Cafiaspirina 500 mg/30 mg 40 Tabletas</v>
      </c>
      <c r="C157" s="2" t="s">
        <v>89</v>
      </c>
      <c r="D157" s="2" t="s">
        <v>13868</v>
      </c>
      <c r="E157" s="2" t="s">
        <v>13869</v>
      </c>
      <c r="F157" s="2" t="s">
        <v>13918</v>
      </c>
      <c r="G157" s="2"/>
      <c r="H157" s="2"/>
      <c r="I157" s="2" t="s">
        <v>14370</v>
      </c>
      <c r="J157" s="2"/>
      <c r="K157" s="2" t="n">
        <v>13016</v>
      </c>
      <c r="L157" s="2"/>
      <c r="M157" s="2" t="s">
        <v>14371</v>
      </c>
      <c r="N157" s="2" t="n">
        <f aca="false">COUNTA('Layout Mercado Libre'!AH157:AM157)</f>
        <v>2</v>
      </c>
      <c r="O157" s="2" t="s">
        <v>13875</v>
      </c>
      <c r="P157" s="2" t="n">
        <v>0</v>
      </c>
      <c r="Q157" s="2" t="s">
        <v>14372</v>
      </c>
    </row>
    <row r="158" customFormat="false" ht="15" hidden="false" customHeight="false" outlineLevel="0" collapsed="false">
      <c r="A158" s="8" t="s">
        <v>2026</v>
      </c>
      <c r="B158" s="10" t="str">
        <f aca="false">'Layout Mercado Libre'!C158</f>
        <v>Pañales Huggies Supreme Unisex Etapa Recién Nacido 40 Piezas</v>
      </c>
      <c r="C158" s="2" t="s">
        <v>89</v>
      </c>
      <c r="D158" s="2" t="s">
        <v>13868</v>
      </c>
      <c r="E158" s="2" t="s">
        <v>13869</v>
      </c>
      <c r="F158" s="2" t="s">
        <v>13877</v>
      </c>
      <c r="G158" s="2"/>
      <c r="H158" s="2"/>
      <c r="I158" s="2" t="s">
        <v>14373</v>
      </c>
      <c r="J158" s="2"/>
      <c r="K158" s="2" t="n">
        <v>355</v>
      </c>
      <c r="L158" s="2" t="s">
        <v>13898</v>
      </c>
      <c r="M158" s="2" t="s">
        <v>14374</v>
      </c>
      <c r="N158" s="2" t="n">
        <f aca="false">COUNTA('Layout Mercado Libre'!AH158:AM158)</f>
        <v>1</v>
      </c>
      <c r="O158" s="2" t="s">
        <v>13942</v>
      </c>
      <c r="P158" s="2" t="n">
        <v>0</v>
      </c>
      <c r="Q158" s="2" t="s">
        <v>14375</v>
      </c>
    </row>
    <row r="159" customFormat="false" ht="15" hidden="false" customHeight="false" outlineLevel="0" collapsed="false">
      <c r="A159" s="8" t="s">
        <v>2035</v>
      </c>
      <c r="B159" s="10" t="str">
        <f aca="false">'Layout Mercado Libre'!C159</f>
        <v>Regenesis Max Omega 3 Ácido Fólico 30 Cápsulas</v>
      </c>
      <c r="C159" s="2" t="s">
        <v>89</v>
      </c>
      <c r="D159" s="2" t="s">
        <v>13868</v>
      </c>
      <c r="E159" s="2" t="s">
        <v>13869</v>
      </c>
      <c r="F159" s="2" t="s">
        <v>13877</v>
      </c>
      <c r="G159" s="2"/>
      <c r="H159" s="2"/>
      <c r="I159" s="2" t="s">
        <v>14376</v>
      </c>
      <c r="J159" s="2"/>
      <c r="K159" s="2" t="n">
        <v>0</v>
      </c>
      <c r="L159" s="2" t="s">
        <v>14377</v>
      </c>
      <c r="M159" s="2" t="s">
        <v>14378</v>
      </c>
      <c r="N159" s="2" t="n">
        <f aca="false">COUNTA('Layout Mercado Libre'!AH159:AM159)</f>
        <v>6</v>
      </c>
      <c r="O159" s="2" t="s">
        <v>14021</v>
      </c>
      <c r="P159" s="2" t="n">
        <v>0</v>
      </c>
      <c r="Q159" s="2" t="s">
        <v>14379</v>
      </c>
    </row>
    <row r="160" customFormat="false" ht="15" hidden="false" customHeight="false" outlineLevel="0" collapsed="false">
      <c r="A160" s="8" t="s">
        <v>2052</v>
      </c>
      <c r="B160" s="10" t="str">
        <f aca="false">'Layout Mercado Libre'!C160</f>
        <v>Reumophan Clorzoxazona/Ketoprofeno 250/50 mg 20 Tabletas</v>
      </c>
      <c r="C160" s="2" t="s">
        <v>89</v>
      </c>
      <c r="D160" s="2" t="s">
        <v>13868</v>
      </c>
      <c r="E160" s="2" t="s">
        <v>13869</v>
      </c>
      <c r="F160" s="2" t="s">
        <v>13918</v>
      </c>
      <c r="G160" s="2"/>
      <c r="H160" s="2"/>
      <c r="I160" s="2" t="s">
        <v>14380</v>
      </c>
      <c r="J160" s="2"/>
      <c r="K160" s="2" t="n">
        <v>170</v>
      </c>
      <c r="L160" s="2" t="s">
        <v>14381</v>
      </c>
      <c r="M160" s="2" t="s">
        <v>14382</v>
      </c>
      <c r="N160" s="2" t="n">
        <f aca="false">COUNTA('Layout Mercado Libre'!AH160:AM160)</f>
        <v>3</v>
      </c>
      <c r="O160" s="2" t="s">
        <v>13875</v>
      </c>
      <c r="P160" s="2" t="n">
        <v>0</v>
      </c>
      <c r="Q160" s="2" t="s">
        <v>14383</v>
      </c>
    </row>
    <row r="161" customFormat="false" ht="15" hidden="false" customHeight="false" outlineLevel="0" collapsed="false">
      <c r="A161" s="8" t="s">
        <v>2065</v>
      </c>
      <c r="B161" s="10" t="str">
        <f aca="false">'Layout Mercado Libre'!C161</f>
        <v>Sedalmerck Paracetamol 500 mg 10 Sobres con 4 Tabletas</v>
      </c>
      <c r="C161" s="2" t="s">
        <v>89</v>
      </c>
      <c r="D161" s="2" t="s">
        <v>13868</v>
      </c>
      <c r="E161" s="2" t="s">
        <v>13869</v>
      </c>
      <c r="F161" s="2" t="s">
        <v>13918</v>
      </c>
      <c r="G161" s="2"/>
      <c r="H161" s="2"/>
      <c r="I161" s="2" t="s">
        <v>14384</v>
      </c>
      <c r="J161" s="2"/>
      <c r="K161" s="2" t="n">
        <v>176</v>
      </c>
      <c r="L161" s="2"/>
      <c r="M161" s="2" t="s">
        <v>14385</v>
      </c>
      <c r="N161" s="2" t="n">
        <f aca="false">COUNTA('Layout Mercado Libre'!AH161:AM161)</f>
        <v>2</v>
      </c>
      <c r="O161" s="2" t="s">
        <v>13875</v>
      </c>
      <c r="P161" s="2" t="n">
        <v>0</v>
      </c>
      <c r="Q161" s="2" t="s">
        <v>14386</v>
      </c>
    </row>
    <row r="162" customFormat="false" ht="15" hidden="false" customHeight="false" outlineLevel="0" collapsed="false">
      <c r="A162" s="8" t="s">
        <v>2078</v>
      </c>
      <c r="B162" s="10" t="str">
        <f aca="false">'Layout Mercado Libre'!C162</f>
        <v>Bepanthen Pomada Regeneradora Multiusos Dexpantenol 5% 30 g</v>
      </c>
      <c r="C162" s="2" t="s">
        <v>89</v>
      </c>
      <c r="D162" s="2" t="s">
        <v>13868</v>
      </c>
      <c r="E162" s="2" t="s">
        <v>13869</v>
      </c>
      <c r="F162" s="2" t="s">
        <v>13918</v>
      </c>
      <c r="G162" s="2"/>
      <c r="H162" s="2"/>
      <c r="I162" s="2" t="s">
        <v>14387</v>
      </c>
      <c r="J162" s="2"/>
      <c r="K162" s="2" t="n">
        <v>980</v>
      </c>
      <c r="L162" s="2"/>
      <c r="M162" s="2" t="s">
        <v>14388</v>
      </c>
      <c r="N162" s="2" t="n">
        <f aca="false">COUNTA('Layout Mercado Libre'!AH162:AM162)</f>
        <v>3</v>
      </c>
      <c r="O162" s="2" t="s">
        <v>13886</v>
      </c>
      <c r="P162" s="2" t="n">
        <v>0</v>
      </c>
      <c r="Q162" s="2" t="s">
        <v>14389</v>
      </c>
    </row>
    <row r="163" customFormat="false" ht="15" hidden="false" customHeight="false" outlineLevel="0" collapsed="false">
      <c r="A163" s="8" t="s">
        <v>2092</v>
      </c>
      <c r="B163" s="10" t="str">
        <f aca="false">'Layout Mercado Libre'!C163</f>
        <v>Cefaxona I.M. Ceftriaxona 1 g Solución Inyectable</v>
      </c>
      <c r="C163" s="2" t="s">
        <v>89</v>
      </c>
      <c r="D163" s="2" t="s">
        <v>13868</v>
      </c>
      <c r="E163" s="2" t="s">
        <v>13869</v>
      </c>
      <c r="F163" s="2" t="s">
        <v>13870</v>
      </c>
      <c r="G163" s="2" t="s">
        <v>13971</v>
      </c>
      <c r="H163" s="2" t="s">
        <v>13972</v>
      </c>
      <c r="I163" s="2" t="s">
        <v>14390</v>
      </c>
      <c r="J163" s="2"/>
      <c r="K163" s="2" t="n">
        <v>211</v>
      </c>
      <c r="L163" s="2"/>
      <c r="M163" s="2" t="s">
        <v>14391</v>
      </c>
      <c r="N163" s="2" t="n">
        <f aca="false">COUNTA('Layout Mercado Libre'!AH163:AM163)</f>
        <v>2</v>
      </c>
      <c r="O163" s="2" t="s">
        <v>13875</v>
      </c>
      <c r="P163" s="2" t="n">
        <v>0</v>
      </c>
      <c r="Q163" s="2" t="s">
        <v>14392</v>
      </c>
    </row>
    <row r="164" customFormat="false" ht="15" hidden="false" customHeight="false" outlineLevel="0" collapsed="false">
      <c r="A164" s="8" t="s">
        <v>2106</v>
      </c>
      <c r="B164" s="10" t="str">
        <f aca="false">'Layout Mercado Libre'!C164</f>
        <v>XL-3 VR Antigripal 375 mg/50 mg/3 mg 24 Tabletas</v>
      </c>
      <c r="C164" s="2" t="s">
        <v>89</v>
      </c>
      <c r="D164" s="2" t="s">
        <v>13868</v>
      </c>
      <c r="E164" s="2" t="s">
        <v>13869</v>
      </c>
      <c r="F164" s="2" t="s">
        <v>13918</v>
      </c>
      <c r="G164" s="2"/>
      <c r="H164" s="2"/>
      <c r="I164" s="2" t="s">
        <v>14393</v>
      </c>
      <c r="J164" s="2"/>
      <c r="K164" s="2" t="n">
        <v>3159</v>
      </c>
      <c r="L164" s="2"/>
      <c r="M164" s="2" t="s">
        <v>14394</v>
      </c>
      <c r="N164" s="2" t="n">
        <f aca="false">COUNTA('Layout Mercado Libre'!AH164:AM164)</f>
        <v>3</v>
      </c>
      <c r="O164" s="2" t="s">
        <v>13886</v>
      </c>
      <c r="P164" s="2" t="n">
        <v>0</v>
      </c>
      <c r="Q164" s="2" t="s">
        <v>14395</v>
      </c>
    </row>
    <row r="165" customFormat="false" ht="15" hidden="false" customHeight="false" outlineLevel="0" collapsed="false">
      <c r="A165" s="8" t="s">
        <v>2118</v>
      </c>
      <c r="B165" s="10" t="str">
        <f aca="false">'Layout Mercado Libre'!C165</f>
        <v>Italdermol Gasas Crema Triticum Vulgare 150 mg/g 10 Piezas</v>
      </c>
      <c r="C165" s="2" t="s">
        <v>89</v>
      </c>
      <c r="D165" s="2" t="s">
        <v>13868</v>
      </c>
      <c r="E165" s="2" t="s">
        <v>13869</v>
      </c>
      <c r="F165" s="2" t="s">
        <v>13918</v>
      </c>
      <c r="G165" s="2"/>
      <c r="H165" s="2"/>
      <c r="I165" s="2" t="s">
        <v>14396</v>
      </c>
      <c r="J165" s="2"/>
      <c r="K165" s="2" t="n">
        <v>11</v>
      </c>
      <c r="L165" s="2"/>
      <c r="M165" s="2" t="s">
        <v>14397</v>
      </c>
      <c r="N165" s="2" t="n">
        <f aca="false">COUNTA('Layout Mercado Libre'!AH165:AM165)</f>
        <v>2</v>
      </c>
      <c r="O165" s="2" t="s">
        <v>13886</v>
      </c>
      <c r="P165" s="2" t="n">
        <v>0</v>
      </c>
      <c r="Q165" s="2" t="s">
        <v>14398</v>
      </c>
    </row>
    <row r="166" customFormat="false" ht="15" hidden="false" customHeight="false" outlineLevel="0" collapsed="false">
      <c r="A166" s="8" t="s">
        <v>2133</v>
      </c>
      <c r="B166" s="10" t="str">
        <f aca="false">'Layout Mercado Libre'!C166</f>
        <v>Flumil Gotas Aminofenazona Bufenina Difenilpiralina 25 ml</v>
      </c>
      <c r="C166" s="2" t="s">
        <v>89</v>
      </c>
      <c r="D166" s="2" t="s">
        <v>13868</v>
      </c>
      <c r="E166" s="2" t="s">
        <v>13869</v>
      </c>
      <c r="F166" s="2" t="s">
        <v>13870</v>
      </c>
      <c r="G166" s="2" t="s">
        <v>14399</v>
      </c>
      <c r="H166" s="2" t="s">
        <v>14400</v>
      </c>
      <c r="I166" s="2" t="s">
        <v>14401</v>
      </c>
      <c r="J166" s="2"/>
      <c r="K166" s="2" t="n">
        <v>219</v>
      </c>
      <c r="L166" s="2"/>
      <c r="M166" s="2" t="s">
        <v>14402</v>
      </c>
      <c r="N166" s="2" t="n">
        <f aca="false">COUNTA('Layout Mercado Libre'!AH166:AM166)</f>
        <v>4</v>
      </c>
      <c r="O166" s="2" t="s">
        <v>13875</v>
      </c>
      <c r="P166" s="2" t="n">
        <v>0</v>
      </c>
      <c r="Q166" s="2" t="s">
        <v>14403</v>
      </c>
    </row>
    <row r="167" customFormat="false" ht="15" hidden="false" customHeight="false" outlineLevel="0" collapsed="false">
      <c r="A167" s="8" t="s">
        <v>2148</v>
      </c>
      <c r="B167" s="10" t="str">
        <f aca="false">'Layout Mercado Libre'!C167</f>
        <v>Pañales Kleenbebé Absorsec Etapa 4 Grande 40 Piezas</v>
      </c>
      <c r="C167" s="2" t="s">
        <v>89</v>
      </c>
      <c r="D167" s="2" t="s">
        <v>13868</v>
      </c>
      <c r="E167" s="2" t="s">
        <v>13869</v>
      </c>
      <c r="F167" s="2" t="s">
        <v>13877</v>
      </c>
      <c r="G167" s="2"/>
      <c r="H167" s="2"/>
      <c r="I167" s="2" t="s">
        <v>14404</v>
      </c>
      <c r="J167" s="2"/>
      <c r="K167" s="2" t="n">
        <v>274</v>
      </c>
      <c r="L167" s="2"/>
      <c r="M167" s="2" t="s">
        <v>14405</v>
      </c>
      <c r="N167" s="2" t="n">
        <f aca="false">COUNTA('Layout Mercado Libre'!AH167:AM167)</f>
        <v>2</v>
      </c>
      <c r="O167" s="2" t="s">
        <v>13875</v>
      </c>
      <c r="P167" s="2" t="n">
        <v>0</v>
      </c>
      <c r="Q167" s="2" t="s">
        <v>14406</v>
      </c>
    </row>
    <row r="168" customFormat="false" ht="15" hidden="false" customHeight="false" outlineLevel="0" collapsed="false">
      <c r="A168" s="8" t="s">
        <v>2157</v>
      </c>
      <c r="B168" s="10" t="str">
        <f aca="false">'Layout Mercado Libre'!C168</f>
        <v>Biomics Cefixima 400 mg 6 Cápsulas</v>
      </c>
      <c r="C168" s="2" t="s">
        <v>89</v>
      </c>
      <c r="D168" s="2" t="s">
        <v>13868</v>
      </c>
      <c r="E168" s="2" t="s">
        <v>13869</v>
      </c>
      <c r="F168" s="2" t="s">
        <v>13870</v>
      </c>
      <c r="G168" s="2" t="s">
        <v>13971</v>
      </c>
      <c r="H168" s="2" t="s">
        <v>13972</v>
      </c>
      <c r="I168" s="2" t="s">
        <v>14407</v>
      </c>
      <c r="J168" s="2"/>
      <c r="K168" s="2" t="n">
        <v>131</v>
      </c>
      <c r="L168" s="2"/>
      <c r="M168" s="2" t="s">
        <v>14408</v>
      </c>
      <c r="N168" s="2" t="n">
        <f aca="false">COUNTA('Layout Mercado Libre'!AH168:AM168)</f>
        <v>4</v>
      </c>
      <c r="O168" s="2" t="s">
        <v>13875</v>
      </c>
      <c r="P168" s="2" t="n">
        <v>0</v>
      </c>
      <c r="Q168" s="2" t="s">
        <v>14409</v>
      </c>
    </row>
    <row r="169" customFormat="false" ht="15" hidden="false" customHeight="false" outlineLevel="0" collapsed="false">
      <c r="A169" s="8" t="s">
        <v>2172</v>
      </c>
      <c r="B169" s="10" t="str">
        <f aca="false">'Layout Mercado Libre'!C169</f>
        <v>Sedalmerck Max Paracetamol Cafeína 650 mg/65 mg 24 Tabletas</v>
      </c>
      <c r="C169" s="2" t="s">
        <v>89</v>
      </c>
      <c r="D169" s="2" t="s">
        <v>13868</v>
      </c>
      <c r="E169" s="2" t="s">
        <v>13869</v>
      </c>
      <c r="F169" s="2" t="s">
        <v>13918</v>
      </c>
      <c r="G169" s="2"/>
      <c r="H169" s="2"/>
      <c r="I169" s="2" t="s">
        <v>14410</v>
      </c>
      <c r="J169" s="2"/>
      <c r="K169" s="2" t="n">
        <v>620</v>
      </c>
      <c r="L169" s="2"/>
      <c r="M169" s="2" t="s">
        <v>14411</v>
      </c>
      <c r="N169" s="2" t="n">
        <f aca="false">COUNTA('Layout Mercado Libre'!AH169:AM169)</f>
        <v>4</v>
      </c>
      <c r="O169" s="2" t="s">
        <v>13875</v>
      </c>
      <c r="P169" s="2" t="n">
        <v>0</v>
      </c>
      <c r="Q169" s="2" t="s">
        <v>14412</v>
      </c>
    </row>
    <row r="170" customFormat="false" ht="15" hidden="false" customHeight="false" outlineLevel="0" collapsed="false">
      <c r="A170" s="8" t="s">
        <v>2185</v>
      </c>
      <c r="B170" s="10" t="str">
        <f aca="false">'Layout Mercado Libre'!C170</f>
        <v>Pañales Kleenbebé Suavelastic Jumbo Etapa 5 14 Piezas</v>
      </c>
      <c r="C170" s="2" t="s">
        <v>89</v>
      </c>
      <c r="D170" s="2" t="s">
        <v>13868</v>
      </c>
      <c r="E170" s="2" t="s">
        <v>13869</v>
      </c>
      <c r="F170" s="2" t="s">
        <v>13877</v>
      </c>
      <c r="G170" s="2"/>
      <c r="H170" s="2"/>
      <c r="I170" s="2" t="s">
        <v>14413</v>
      </c>
      <c r="J170" s="2"/>
      <c r="K170" s="2" t="n">
        <v>259</v>
      </c>
      <c r="L170" s="2"/>
      <c r="M170" s="2" t="s">
        <v>14414</v>
      </c>
      <c r="N170" s="2" t="n">
        <f aca="false">COUNTA('Layout Mercado Libre'!AH170:AM170)</f>
        <v>3</v>
      </c>
      <c r="O170" s="2" t="s">
        <v>13886</v>
      </c>
      <c r="P170" s="2" t="n">
        <v>0</v>
      </c>
      <c r="Q170" s="2" t="s">
        <v>14415</v>
      </c>
    </row>
    <row r="171" customFormat="false" ht="15" hidden="false" customHeight="false" outlineLevel="0" collapsed="false">
      <c r="A171" s="8" t="s">
        <v>2195</v>
      </c>
      <c r="B171" s="10" t="str">
        <f aca="false">'Layout Mercado Libre'!C171</f>
        <v>Trixona I.M. Ceftriaxona 1 g Solución Inyectable</v>
      </c>
      <c r="C171" s="2" t="s">
        <v>89</v>
      </c>
      <c r="D171" s="2" t="s">
        <v>13868</v>
      </c>
      <c r="E171" s="2" t="s">
        <v>13869</v>
      </c>
      <c r="F171" s="2" t="s">
        <v>13870</v>
      </c>
      <c r="G171" s="2" t="s">
        <v>13971</v>
      </c>
      <c r="H171" s="2" t="s">
        <v>13972</v>
      </c>
      <c r="I171" s="2" t="s">
        <v>14416</v>
      </c>
      <c r="J171" s="2"/>
      <c r="K171" s="2" t="n">
        <v>20315</v>
      </c>
      <c r="L171" s="2"/>
      <c r="M171" s="2" t="s">
        <v>14417</v>
      </c>
      <c r="N171" s="2" t="n">
        <f aca="false">COUNTA('Layout Mercado Libre'!AH171:AM171)</f>
        <v>3</v>
      </c>
      <c r="O171" s="2" t="s">
        <v>13886</v>
      </c>
      <c r="P171" s="2" t="n">
        <v>1</v>
      </c>
      <c r="Q171" s="2" t="s">
        <v>14418</v>
      </c>
    </row>
    <row r="172" customFormat="false" ht="15" hidden="false" customHeight="false" outlineLevel="0" collapsed="false">
      <c r="A172" s="8" t="s">
        <v>2206</v>
      </c>
      <c r="B172" s="10" t="str">
        <f aca="false">'Layout Mercado Libre'!C172</f>
        <v>Glucerna Suplemento Alimenticio Sabor Chocolate 237 ml</v>
      </c>
      <c r="C172" s="2" t="s">
        <v>89</v>
      </c>
      <c r="D172" s="2" t="s">
        <v>13868</v>
      </c>
      <c r="E172" s="2" t="s">
        <v>13869</v>
      </c>
      <c r="F172" s="2" t="s">
        <v>13877</v>
      </c>
      <c r="G172" s="2"/>
      <c r="H172" s="2"/>
      <c r="I172" s="2" t="s">
        <v>14419</v>
      </c>
      <c r="J172" s="2"/>
      <c r="K172" s="2" t="n">
        <v>634</v>
      </c>
      <c r="L172" s="2"/>
      <c r="M172" s="2" t="s">
        <v>14420</v>
      </c>
      <c r="N172" s="2" t="n">
        <f aca="false">COUNTA('Layout Mercado Libre'!AH172:AM172)</f>
        <v>3</v>
      </c>
      <c r="O172" s="2" t="s">
        <v>13875</v>
      </c>
      <c r="P172" s="2" t="n">
        <v>0</v>
      </c>
      <c r="Q172" s="2" t="s">
        <v>14421</v>
      </c>
    </row>
    <row r="173" customFormat="false" ht="15" hidden="false" customHeight="false" outlineLevel="0" collapsed="false">
      <c r="A173" s="8" t="s">
        <v>2216</v>
      </c>
      <c r="B173" s="10" t="str">
        <f aca="false">'Layout Mercado Libre'!C173</f>
        <v>Tempra Forte Paracetamol 650 mg 24 Tabletas</v>
      </c>
      <c r="C173" s="2" t="s">
        <v>89</v>
      </c>
      <c r="D173" s="2" t="s">
        <v>13868</v>
      </c>
      <c r="E173" s="2" t="s">
        <v>13869</v>
      </c>
      <c r="F173" s="2" t="s">
        <v>13918</v>
      </c>
      <c r="G173" s="2"/>
      <c r="H173" s="2"/>
      <c r="I173" s="2" t="s">
        <v>14422</v>
      </c>
      <c r="J173" s="2"/>
      <c r="K173" s="2" t="n">
        <v>907</v>
      </c>
      <c r="L173" s="2"/>
      <c r="M173" s="2" t="s">
        <v>14423</v>
      </c>
      <c r="N173" s="2" t="n">
        <f aca="false">COUNTA('Layout Mercado Libre'!AH173:AM173)</f>
        <v>3</v>
      </c>
      <c r="O173" s="2" t="s">
        <v>13886</v>
      </c>
      <c r="P173" s="2" t="n">
        <v>0</v>
      </c>
      <c r="Q173" s="2" t="s">
        <v>14424</v>
      </c>
    </row>
    <row r="174" customFormat="false" ht="15" hidden="false" customHeight="false" outlineLevel="0" collapsed="false">
      <c r="A174" s="8" t="s">
        <v>2226</v>
      </c>
      <c r="B174" s="10" t="str">
        <f aca="false">'Layout Mercado Libre'!C174</f>
        <v>Antiflu-Des Jr Jarabe Infantil 60 ml</v>
      </c>
      <c r="C174" s="2" t="s">
        <v>89</v>
      </c>
      <c r="D174" s="2" t="s">
        <v>13868</v>
      </c>
      <c r="E174" s="2" t="s">
        <v>13869</v>
      </c>
      <c r="F174" s="2" t="s">
        <v>13936</v>
      </c>
      <c r="G174" s="2"/>
      <c r="H174" s="2"/>
      <c r="I174" s="2" t="s">
        <v>14425</v>
      </c>
      <c r="J174" s="2"/>
      <c r="K174" s="2" t="n">
        <v>0</v>
      </c>
      <c r="L174" s="2"/>
      <c r="M174" s="2" t="s">
        <v>14426</v>
      </c>
      <c r="N174" s="2" t="n">
        <f aca="false">COUNTA('Layout Mercado Libre'!AH174:AM174)</f>
        <v>2</v>
      </c>
      <c r="O174" s="2" t="s">
        <v>13886</v>
      </c>
      <c r="P174" s="2" t="n">
        <v>0</v>
      </c>
      <c r="Q174" s="2" t="s">
        <v>14427</v>
      </c>
    </row>
    <row r="175" customFormat="false" ht="15" hidden="false" customHeight="false" outlineLevel="0" collapsed="false">
      <c r="A175" s="8" t="s">
        <v>2237</v>
      </c>
      <c r="B175" s="10" t="str">
        <f aca="false">'Layout Mercado Libre'!C175</f>
        <v>Tabcin Noche Bayer 325 mg / 10 mg 12 Cápsulas</v>
      </c>
      <c r="C175" s="2" t="s">
        <v>89</v>
      </c>
      <c r="D175" s="2" t="s">
        <v>13868</v>
      </c>
      <c r="E175" s="2" t="s">
        <v>13869</v>
      </c>
      <c r="F175" s="2" t="s">
        <v>13918</v>
      </c>
      <c r="G175" s="2"/>
      <c r="H175" s="2"/>
      <c r="I175" s="2" t="s">
        <v>14428</v>
      </c>
      <c r="J175" s="2"/>
      <c r="K175" s="2" t="n">
        <v>1817</v>
      </c>
      <c r="L175" s="2"/>
      <c r="M175" s="2" t="s">
        <v>14429</v>
      </c>
      <c r="N175" s="2" t="n">
        <f aca="false">COUNTA('Layout Mercado Libre'!AH175:AM175)</f>
        <v>2</v>
      </c>
      <c r="O175" s="2" t="s">
        <v>13875</v>
      </c>
      <c r="P175" s="2" t="n">
        <v>0</v>
      </c>
      <c r="Q175" s="2" t="s">
        <v>14430</v>
      </c>
    </row>
    <row r="176" customFormat="false" ht="15" hidden="false" customHeight="false" outlineLevel="0" collapsed="false">
      <c r="A176" s="8" t="s">
        <v>2248</v>
      </c>
      <c r="B176" s="10" t="str">
        <f aca="false">'Layout Mercado Libre'!C176</f>
        <v>Depo-Provera Medroxiprogesterona 150 mg/ml Inyectable 1 ml</v>
      </c>
      <c r="C176" s="2" t="s">
        <v>89</v>
      </c>
      <c r="D176" s="2" t="s">
        <v>13868</v>
      </c>
      <c r="E176" s="2" t="s">
        <v>13869</v>
      </c>
      <c r="F176" s="2" t="s">
        <v>13870</v>
      </c>
      <c r="G176" s="2" t="s">
        <v>14229</v>
      </c>
      <c r="H176" s="2" t="s">
        <v>14230</v>
      </c>
      <c r="I176" s="2" t="s">
        <v>14431</v>
      </c>
      <c r="J176" s="2"/>
      <c r="K176" s="2" t="n">
        <v>230</v>
      </c>
      <c r="L176" s="2"/>
      <c r="M176" s="2" t="s">
        <v>14432</v>
      </c>
      <c r="N176" s="2" t="n">
        <f aca="false">COUNTA('Layout Mercado Libre'!AH176:AM176)</f>
        <v>2</v>
      </c>
      <c r="O176" s="2" t="s">
        <v>13886</v>
      </c>
      <c r="P176" s="2" t="n">
        <v>0</v>
      </c>
      <c r="Q176" s="2" t="s">
        <v>14433</v>
      </c>
    </row>
    <row r="177" customFormat="false" ht="15" hidden="false" customHeight="false" outlineLevel="0" collapsed="false">
      <c r="A177" s="8" t="s">
        <v>2261</v>
      </c>
      <c r="B177" s="10" t="str">
        <f aca="false">'Layout Mercado Libre'!C177</f>
        <v>Danzen Serratiopeptidasa 10 mg 20 Tabletas</v>
      </c>
      <c r="C177" s="2" t="s">
        <v>89</v>
      </c>
      <c r="D177" s="2" t="s">
        <v>13868</v>
      </c>
      <c r="E177" s="2" t="s">
        <v>13869</v>
      </c>
      <c r="F177" s="2" t="s">
        <v>13936</v>
      </c>
      <c r="G177" s="2"/>
      <c r="H177" s="2"/>
      <c r="I177" s="2" t="s">
        <v>14434</v>
      </c>
      <c r="J177" s="2"/>
      <c r="K177" s="2" t="n">
        <v>0</v>
      </c>
      <c r="L177" s="2"/>
      <c r="M177" s="2" t="s">
        <v>14435</v>
      </c>
      <c r="N177" s="2" t="n">
        <f aca="false">COUNTA('Layout Mercado Libre'!AH177:AM177)</f>
        <v>2</v>
      </c>
      <c r="O177" s="2" t="s">
        <v>13886</v>
      </c>
      <c r="P177" s="2" t="n">
        <v>0</v>
      </c>
      <c r="Q177" s="2" t="s">
        <v>14436</v>
      </c>
    </row>
    <row r="178" customFormat="false" ht="15" hidden="false" customHeight="false" outlineLevel="0" collapsed="false">
      <c r="A178" s="8" t="s">
        <v>2274</v>
      </c>
      <c r="B178" s="10" t="str">
        <f aca="false">'Layout Mercado Libre'!C178</f>
        <v>Arfla Rifaximina 550 mg 15 Tabletas</v>
      </c>
      <c r="C178" s="2" t="s">
        <v>89</v>
      </c>
      <c r="D178" s="2" t="s">
        <v>13868</v>
      </c>
      <c r="E178" s="2" t="s">
        <v>13869</v>
      </c>
      <c r="F178" s="2" t="s">
        <v>13870</v>
      </c>
      <c r="G178" s="2" t="s">
        <v>13893</v>
      </c>
      <c r="H178" s="2" t="s">
        <v>13894</v>
      </c>
      <c r="I178" s="2" t="s">
        <v>14437</v>
      </c>
      <c r="J178" s="2"/>
      <c r="K178" s="2" t="n">
        <v>101</v>
      </c>
      <c r="L178" s="2"/>
      <c r="M178" s="2" t="s">
        <v>14438</v>
      </c>
      <c r="N178" s="2" t="n">
        <f aca="false">COUNTA('Layout Mercado Libre'!AH178:AM178)</f>
        <v>3</v>
      </c>
      <c r="O178" s="2" t="s">
        <v>13875</v>
      </c>
      <c r="P178" s="2" t="n">
        <v>2</v>
      </c>
      <c r="Q178" s="2" t="s">
        <v>14439</v>
      </c>
    </row>
    <row r="179" customFormat="false" ht="15" hidden="false" customHeight="false" outlineLevel="0" collapsed="false">
      <c r="A179" s="8" t="s">
        <v>2285</v>
      </c>
      <c r="B179" s="10" t="str">
        <f aca="false">'Layout Mercado Libre'!C179</f>
        <v>Pañales Adulto Diapro Confort Manzanilla Grande 10 Piezas</v>
      </c>
      <c r="C179" s="2" t="s">
        <v>89</v>
      </c>
      <c r="D179" s="2" t="s">
        <v>13868</v>
      </c>
      <c r="E179" s="2" t="s">
        <v>13869</v>
      </c>
      <c r="F179" s="2" t="s">
        <v>13877</v>
      </c>
      <c r="G179" s="2"/>
      <c r="H179" s="2"/>
      <c r="I179" s="2" t="s">
        <v>14440</v>
      </c>
      <c r="J179" s="2"/>
      <c r="K179" s="2" t="n">
        <v>194</v>
      </c>
      <c r="L179" s="2"/>
      <c r="M179" s="2" t="s">
        <v>14441</v>
      </c>
      <c r="N179" s="2" t="n">
        <f aca="false">COUNTA('Layout Mercado Libre'!AH179:AM179)</f>
        <v>3</v>
      </c>
      <c r="O179" s="2" t="s">
        <v>13886</v>
      </c>
      <c r="P179" s="2" t="n">
        <v>0</v>
      </c>
      <c r="Q179" s="2" t="s">
        <v>14442</v>
      </c>
    </row>
    <row r="180" customFormat="false" ht="15" hidden="false" customHeight="false" outlineLevel="0" collapsed="false">
      <c r="A180" s="8" t="s">
        <v>2297</v>
      </c>
      <c r="B180" s="10" t="str">
        <f aca="false">'Layout Mercado Libre'!C180</f>
        <v>Enterogermina Bacillus Clausii 2 Billones 20 Ampolletas</v>
      </c>
      <c r="C180" s="2" t="s">
        <v>89</v>
      </c>
      <c r="D180" s="2" t="s">
        <v>13868</v>
      </c>
      <c r="E180" s="2" t="s">
        <v>13869</v>
      </c>
      <c r="F180" s="2" t="s">
        <v>13918</v>
      </c>
      <c r="G180" s="2"/>
      <c r="H180" s="2"/>
      <c r="I180" s="2" t="s">
        <v>14443</v>
      </c>
      <c r="J180" s="2"/>
      <c r="K180" s="2" t="n">
        <v>914</v>
      </c>
      <c r="L180" s="2"/>
      <c r="M180" s="2" t="s">
        <v>14444</v>
      </c>
      <c r="N180" s="2" t="n">
        <f aca="false">COUNTA('Layout Mercado Libre'!AH180:AM180)</f>
        <v>2</v>
      </c>
      <c r="O180" s="2" t="s">
        <v>13886</v>
      </c>
      <c r="P180" s="2" t="n">
        <v>0</v>
      </c>
      <c r="Q180" s="2" t="s">
        <v>14445</v>
      </c>
    </row>
    <row r="181" customFormat="false" ht="15" hidden="false" customHeight="false" outlineLevel="0" collapsed="false">
      <c r="A181" s="8" t="s">
        <v>2308</v>
      </c>
      <c r="B181" s="10" t="str">
        <f aca="false">'Layout Mercado Libre'!C181</f>
        <v>Adhesivo para Dentadura Corega Ultra Crema Sin Sabor 40 g</v>
      </c>
      <c r="C181" s="2" t="s">
        <v>89</v>
      </c>
      <c r="D181" s="2" t="s">
        <v>13868</v>
      </c>
      <c r="E181" s="2" t="s">
        <v>13869</v>
      </c>
      <c r="F181" s="2" t="s">
        <v>13877</v>
      </c>
      <c r="G181" s="2"/>
      <c r="H181" s="2"/>
      <c r="I181" s="2" t="s">
        <v>14446</v>
      </c>
      <c r="J181" s="2"/>
      <c r="K181" s="2" t="n">
        <v>22</v>
      </c>
      <c r="L181" s="2"/>
      <c r="M181" s="2" t="s">
        <v>14447</v>
      </c>
      <c r="N181" s="2" t="n">
        <f aca="false">COUNTA('Layout Mercado Libre'!AH181:AM181)</f>
        <v>2</v>
      </c>
      <c r="O181" s="2" t="s">
        <v>13875</v>
      </c>
      <c r="P181" s="2" t="n">
        <v>0</v>
      </c>
      <c r="Q181" s="2" t="s">
        <v>14448</v>
      </c>
    </row>
    <row r="182" customFormat="false" ht="15" hidden="false" customHeight="false" outlineLevel="0" collapsed="false">
      <c r="A182" s="8" t="s">
        <v>2321</v>
      </c>
      <c r="B182" s="10" t="str">
        <f aca="false">'Layout Mercado Libre'!C182</f>
        <v>Ampliron Duo Amoxicilina 875 mg/125 mg 14 Comprimidos</v>
      </c>
      <c r="C182" s="2" t="s">
        <v>89</v>
      </c>
      <c r="D182" s="2" t="s">
        <v>13868</v>
      </c>
      <c r="E182" s="2" t="s">
        <v>13869</v>
      </c>
      <c r="F182" s="2" t="s">
        <v>13870</v>
      </c>
      <c r="G182" s="2" t="s">
        <v>13971</v>
      </c>
      <c r="H182" s="2" t="s">
        <v>13972</v>
      </c>
      <c r="I182" s="2" t="s">
        <v>14449</v>
      </c>
      <c r="J182" s="2"/>
      <c r="K182" s="2" t="n">
        <v>106</v>
      </c>
      <c r="L182" s="2"/>
      <c r="M182" s="2" t="s">
        <v>14450</v>
      </c>
      <c r="N182" s="2" t="n">
        <f aca="false">COUNTA('Layout Mercado Libre'!AH182:AM182)</f>
        <v>4</v>
      </c>
      <c r="O182" s="2" t="s">
        <v>13875</v>
      </c>
      <c r="P182" s="2" t="n">
        <v>0</v>
      </c>
      <c r="Q182" s="2" t="s">
        <v>14451</v>
      </c>
    </row>
    <row r="183" customFormat="false" ht="15" hidden="false" customHeight="false" outlineLevel="0" collapsed="false">
      <c r="A183" s="8" t="s">
        <v>2336</v>
      </c>
      <c r="B183" s="10" t="str">
        <f aca="false">'Layout Mercado Libre'!C183</f>
        <v>Pramigel Suspensión Metoclopramida Aluminio Magnesio 180 ml</v>
      </c>
      <c r="C183" s="2" t="s">
        <v>89</v>
      </c>
      <c r="D183" s="2" t="s">
        <v>13868</v>
      </c>
      <c r="E183" s="2" t="s">
        <v>13869</v>
      </c>
      <c r="F183" s="2" t="s">
        <v>13870</v>
      </c>
      <c r="G183" s="2" t="s">
        <v>13893</v>
      </c>
      <c r="H183" s="2" t="s">
        <v>13894</v>
      </c>
      <c r="I183" s="2" t="s">
        <v>14452</v>
      </c>
      <c r="J183" s="2"/>
      <c r="K183" s="2" t="n">
        <v>0</v>
      </c>
      <c r="L183" s="2"/>
      <c r="M183" s="2" t="s">
        <v>14453</v>
      </c>
      <c r="N183" s="2" t="n">
        <f aca="false">COUNTA('Layout Mercado Libre'!AH183:AM183)</f>
        <v>3</v>
      </c>
      <c r="O183" s="2" t="s">
        <v>13886</v>
      </c>
      <c r="P183" s="2" t="n">
        <v>1</v>
      </c>
      <c r="Q183" s="2" t="s">
        <v>14454</v>
      </c>
    </row>
    <row r="184" customFormat="false" ht="15" hidden="false" customHeight="false" outlineLevel="0" collapsed="false">
      <c r="A184" s="8" t="s">
        <v>2349</v>
      </c>
      <c r="B184" s="10" t="str">
        <f aca="false">'Layout Mercado Libre'!C184</f>
        <v>Fijador Spray Caprice Naturals Kiwi y Lavanda 316 ml</v>
      </c>
      <c r="C184" s="2" t="s">
        <v>89</v>
      </c>
      <c r="D184" s="2" t="s">
        <v>13868</v>
      </c>
      <c r="E184" s="2" t="s">
        <v>13869</v>
      </c>
      <c r="F184" s="2" t="s">
        <v>13877</v>
      </c>
      <c r="G184" s="2"/>
      <c r="H184" s="2"/>
      <c r="I184" s="2" t="s">
        <v>14455</v>
      </c>
      <c r="J184" s="2"/>
      <c r="K184" s="2" t="n">
        <v>357</v>
      </c>
      <c r="L184" s="2"/>
      <c r="M184" s="2" t="s">
        <v>14456</v>
      </c>
      <c r="N184" s="2" t="n">
        <f aca="false">COUNTA('Layout Mercado Libre'!AH184:AM184)</f>
        <v>2</v>
      </c>
      <c r="O184" s="2" t="s">
        <v>13875</v>
      </c>
      <c r="P184" s="2" t="n">
        <v>0</v>
      </c>
      <c r="Q184" s="2" t="s">
        <v>14457</v>
      </c>
    </row>
    <row r="185" customFormat="false" ht="15" hidden="false" customHeight="false" outlineLevel="0" collapsed="false">
      <c r="A185" s="8" t="s">
        <v>2363</v>
      </c>
      <c r="B185" s="10" t="str">
        <f aca="false">'Layout Mercado Libre'!C185</f>
        <v>Travatan Travoprost Solución Oftálmica 0.004% 2.5 ml</v>
      </c>
      <c r="C185" s="2" t="s">
        <v>89</v>
      </c>
      <c r="D185" s="2" t="s">
        <v>13868</v>
      </c>
      <c r="E185" s="2" t="s">
        <v>13869</v>
      </c>
      <c r="F185" s="2" t="s">
        <v>13870</v>
      </c>
      <c r="G185" s="2" t="s">
        <v>14082</v>
      </c>
      <c r="H185" s="2" t="s">
        <v>14083</v>
      </c>
      <c r="I185" s="2" t="s">
        <v>14458</v>
      </c>
      <c r="J185" s="2"/>
      <c r="K185" s="2" t="n">
        <v>146</v>
      </c>
      <c r="L185" s="2"/>
      <c r="M185" s="2" t="s">
        <v>14459</v>
      </c>
      <c r="N185" s="2" t="n">
        <f aca="false">COUNTA('Layout Mercado Libre'!AH185:AM185)</f>
        <v>2</v>
      </c>
      <c r="O185" s="2" t="s">
        <v>13875</v>
      </c>
      <c r="P185" s="2" t="n">
        <v>1</v>
      </c>
      <c r="Q185" s="2" t="s">
        <v>14460</v>
      </c>
    </row>
    <row r="186" customFormat="false" ht="15" hidden="false" customHeight="false" outlineLevel="0" collapsed="false">
      <c r="A186" s="8" t="s">
        <v>2375</v>
      </c>
      <c r="B186" s="10" t="str">
        <f aca="false">'Layout Mercado Libre'!C186</f>
        <v>Espavén Enzimático Pancreatina Simeticona 50 Tabletas</v>
      </c>
      <c r="C186" s="2" t="s">
        <v>89</v>
      </c>
      <c r="D186" s="2" t="s">
        <v>13868</v>
      </c>
      <c r="E186" s="2" t="s">
        <v>13869</v>
      </c>
      <c r="F186" s="2" t="s">
        <v>13918</v>
      </c>
      <c r="G186" s="2"/>
      <c r="H186" s="2"/>
      <c r="I186" s="2" t="s">
        <v>14461</v>
      </c>
      <c r="J186" s="2"/>
      <c r="K186" s="2" t="n">
        <v>375</v>
      </c>
      <c r="L186" s="2"/>
      <c r="M186" s="2" t="s">
        <v>14462</v>
      </c>
      <c r="N186" s="2" t="n">
        <f aca="false">COUNTA('Layout Mercado Libre'!AH186:AM186)</f>
        <v>2</v>
      </c>
      <c r="O186" s="2" t="s">
        <v>13886</v>
      </c>
      <c r="P186" s="2" t="n">
        <v>0</v>
      </c>
      <c r="Q186" s="2" t="s">
        <v>14463</v>
      </c>
    </row>
    <row r="187" customFormat="false" ht="15" hidden="false" customHeight="false" outlineLevel="0" collapsed="false">
      <c r="A187" s="8" t="s">
        <v>2389</v>
      </c>
      <c r="B187" s="10" t="str">
        <f aca="false">'Layout Mercado Libre'!C187</f>
        <v>Demus Colecalciferol 100000 UI 2 Cápsulas</v>
      </c>
      <c r="C187" s="2" t="s">
        <v>89</v>
      </c>
      <c r="D187" s="2" t="s">
        <v>13868</v>
      </c>
      <c r="E187" s="2" t="s">
        <v>13869</v>
      </c>
      <c r="F187" s="2" t="s">
        <v>13870</v>
      </c>
      <c r="G187" s="2" t="s">
        <v>14464</v>
      </c>
      <c r="H187" s="2" t="s">
        <v>14465</v>
      </c>
      <c r="I187" s="2" t="s">
        <v>14466</v>
      </c>
      <c r="J187" s="2"/>
      <c r="K187" s="2" t="n">
        <v>17</v>
      </c>
      <c r="L187" s="2"/>
      <c r="M187" s="2" t="s">
        <v>14467</v>
      </c>
      <c r="N187" s="2" t="n">
        <f aca="false">COUNTA('Layout Mercado Libre'!AH187:AM187)</f>
        <v>3</v>
      </c>
      <c r="O187" s="2" t="s">
        <v>13875</v>
      </c>
      <c r="P187" s="2" t="n">
        <v>0</v>
      </c>
      <c r="Q187" s="2" t="s">
        <v>14468</v>
      </c>
    </row>
    <row r="188" customFormat="false" ht="15" hidden="false" customHeight="false" outlineLevel="0" collapsed="false">
      <c r="A188" s="8" t="s">
        <v>2400</v>
      </c>
      <c r="B188" s="10" t="str">
        <f aca="false">'Layout Mercado Libre'!C188</f>
        <v>Sies Hidrosmina 200 mg 20 Cápsulas</v>
      </c>
      <c r="C188" s="2" t="s">
        <v>89</v>
      </c>
      <c r="D188" s="2" t="s">
        <v>13868</v>
      </c>
      <c r="E188" s="2" t="s">
        <v>13869</v>
      </c>
      <c r="F188" s="2" t="s">
        <v>13870</v>
      </c>
      <c r="G188" s="2" t="s">
        <v>14469</v>
      </c>
      <c r="H188" s="2" t="s">
        <v>14470</v>
      </c>
      <c r="I188" s="2" t="s">
        <v>14471</v>
      </c>
      <c r="J188" s="2"/>
      <c r="K188" s="2" t="n">
        <v>299</v>
      </c>
      <c r="L188" s="2" t="s">
        <v>14472</v>
      </c>
      <c r="M188" s="2" t="s">
        <v>14473</v>
      </c>
      <c r="N188" s="2" t="n">
        <f aca="false">COUNTA('Layout Mercado Libre'!AH188:AM188)</f>
        <v>1</v>
      </c>
      <c r="O188" s="2" t="s">
        <v>13875</v>
      </c>
      <c r="P188" s="2" t="n">
        <v>0</v>
      </c>
      <c r="Q188" s="2" t="s">
        <v>14474</v>
      </c>
    </row>
    <row r="189" customFormat="false" ht="15" hidden="false" customHeight="false" outlineLevel="0" collapsed="false">
      <c r="A189" s="8" t="s">
        <v>2409</v>
      </c>
      <c r="B189" s="10" t="str">
        <f aca="false">'Layout Mercado Libre'!C189</f>
        <v>Esoxx-One Barrera Bioadhesiva 20 Sticks de 10 ml</v>
      </c>
      <c r="C189" s="2" t="s">
        <v>89</v>
      </c>
      <c r="D189" s="2" t="s">
        <v>13868</v>
      </c>
      <c r="E189" s="2" t="s">
        <v>13869</v>
      </c>
      <c r="F189" s="2" t="s">
        <v>13877</v>
      </c>
      <c r="G189" s="2"/>
      <c r="H189" s="2"/>
      <c r="I189" s="2" t="s">
        <v>14475</v>
      </c>
      <c r="J189" s="2"/>
      <c r="K189" s="2" t="n">
        <v>317</v>
      </c>
      <c r="L189" s="2"/>
      <c r="M189" s="2" t="s">
        <v>14476</v>
      </c>
      <c r="N189" s="2" t="n">
        <f aca="false">COUNTA('Layout Mercado Libre'!AH189:AM189)</f>
        <v>2</v>
      </c>
      <c r="O189" s="2" t="s">
        <v>13875</v>
      </c>
      <c r="P189" s="2" t="n">
        <v>0</v>
      </c>
      <c r="Q189" s="2" t="s">
        <v>14477</v>
      </c>
    </row>
    <row r="190" customFormat="false" ht="15" hidden="false" customHeight="false" outlineLevel="0" collapsed="false">
      <c r="A190" s="8" t="s">
        <v>2422</v>
      </c>
      <c r="B190" s="10" t="str">
        <f aca="false">'Layout Mercado Libre'!C190</f>
        <v>Amoxiclav Bid 875 mg/125 mg 14 Tabletas</v>
      </c>
      <c r="C190" s="2" t="s">
        <v>89</v>
      </c>
      <c r="D190" s="2" t="s">
        <v>13868</v>
      </c>
      <c r="E190" s="2" t="s">
        <v>13869</v>
      </c>
      <c r="F190" s="2" t="s">
        <v>13870</v>
      </c>
      <c r="G190" s="2" t="s">
        <v>13971</v>
      </c>
      <c r="H190" s="2" t="s">
        <v>13972</v>
      </c>
      <c r="I190" s="2" t="s">
        <v>14478</v>
      </c>
      <c r="J190" s="2"/>
      <c r="K190" s="2" t="n">
        <v>15</v>
      </c>
      <c r="L190" s="2"/>
      <c r="M190" s="2" t="s">
        <v>14479</v>
      </c>
      <c r="N190" s="2" t="n">
        <f aca="false">COUNTA('Layout Mercado Libre'!AH190:AM190)</f>
        <v>3</v>
      </c>
      <c r="O190" s="2" t="s">
        <v>13886</v>
      </c>
      <c r="P190" s="2" t="n">
        <v>0</v>
      </c>
      <c r="Q190" s="2" t="s">
        <v>14480</v>
      </c>
    </row>
    <row r="191" customFormat="false" ht="15" hidden="false" customHeight="false" outlineLevel="0" collapsed="false">
      <c r="A191" s="8" t="s">
        <v>2438</v>
      </c>
      <c r="B191" s="10" t="str">
        <f aca="false">'Layout Mercado Libre'!C191</f>
        <v>Manzanilla Sophia Gotas Oftálmicas 15 ml</v>
      </c>
      <c r="C191" s="2" t="s">
        <v>89</v>
      </c>
      <c r="D191" s="2" t="s">
        <v>13868</v>
      </c>
      <c r="E191" s="2" t="s">
        <v>13869</v>
      </c>
      <c r="F191" s="2" t="s">
        <v>13918</v>
      </c>
      <c r="G191" s="2"/>
      <c r="H191" s="2"/>
      <c r="I191" s="2" t="s">
        <v>14481</v>
      </c>
      <c r="J191" s="2"/>
      <c r="K191" s="2" t="n">
        <v>1894</v>
      </c>
      <c r="L191" s="2"/>
      <c r="M191" s="2" t="s">
        <v>14482</v>
      </c>
      <c r="N191" s="2" t="n">
        <f aca="false">COUNTA('Layout Mercado Libre'!AH191:AM191)</f>
        <v>2</v>
      </c>
      <c r="O191" s="2" t="s">
        <v>13886</v>
      </c>
      <c r="P191" s="2" t="n">
        <v>0</v>
      </c>
      <c r="Q191" s="2" t="s">
        <v>14483</v>
      </c>
    </row>
    <row r="192" customFormat="false" ht="15" hidden="false" customHeight="false" outlineLevel="0" collapsed="false">
      <c r="A192" s="8" t="s">
        <v>2450</v>
      </c>
      <c r="B192" s="10" t="str">
        <f aca="false">'Layout Mercado Libre'!C192</f>
        <v>Neo-Melubrina Infantil Jarabe 250 mg/5 ml 100 ml</v>
      </c>
      <c r="C192" s="2" t="s">
        <v>89</v>
      </c>
      <c r="D192" s="2" t="s">
        <v>13868</v>
      </c>
      <c r="E192" s="2" t="s">
        <v>13869</v>
      </c>
      <c r="F192" s="2" t="s">
        <v>13936</v>
      </c>
      <c r="G192" s="2"/>
      <c r="H192" s="2"/>
      <c r="I192" s="2" t="s">
        <v>14484</v>
      </c>
      <c r="J192" s="2"/>
      <c r="K192" s="2" t="n">
        <v>753</v>
      </c>
      <c r="L192" s="2"/>
      <c r="M192" s="2" t="s">
        <v>14485</v>
      </c>
      <c r="N192" s="2" t="n">
        <f aca="false">COUNTA('Layout Mercado Libre'!AH192:AM192)</f>
        <v>2</v>
      </c>
      <c r="O192" s="2" t="s">
        <v>13886</v>
      </c>
      <c r="P192" s="2" t="n">
        <v>0</v>
      </c>
      <c r="Q192" s="2" t="s">
        <v>14486</v>
      </c>
    </row>
    <row r="193" customFormat="false" ht="15" hidden="false" customHeight="false" outlineLevel="0" collapsed="false">
      <c r="A193" s="8" t="s">
        <v>2460</v>
      </c>
      <c r="B193" s="10" t="str">
        <f aca="false">'Layout Mercado Libre'!C193</f>
        <v>Fijador Caprice Especialidades Acti-Ceramidas 316 ml</v>
      </c>
      <c r="C193" s="2" t="s">
        <v>89</v>
      </c>
      <c r="D193" s="2" t="s">
        <v>13868</v>
      </c>
      <c r="E193" s="2" t="s">
        <v>13869</v>
      </c>
      <c r="F193" s="2" t="s">
        <v>13877</v>
      </c>
      <c r="G193" s="2"/>
      <c r="H193" s="2"/>
      <c r="I193" s="2" t="s">
        <v>14487</v>
      </c>
      <c r="J193" s="2"/>
      <c r="K193" s="2" t="n">
        <v>345</v>
      </c>
      <c r="L193" s="2"/>
      <c r="M193" s="2" t="s">
        <v>14488</v>
      </c>
      <c r="N193" s="2" t="n">
        <f aca="false">COUNTA('Layout Mercado Libre'!AH193:AM193)</f>
        <v>2</v>
      </c>
      <c r="O193" s="2" t="s">
        <v>13875</v>
      </c>
      <c r="P193" s="2" t="n">
        <v>0</v>
      </c>
      <c r="Q193" s="2" t="s">
        <v>14489</v>
      </c>
    </row>
    <row r="194" customFormat="false" ht="15" hidden="false" customHeight="false" outlineLevel="0" collapsed="false">
      <c r="A194" s="8" t="s">
        <v>2471</v>
      </c>
      <c r="B194" s="10" t="str">
        <f aca="false">'Layout Mercado Libre'!C194</f>
        <v>Nesajar Pinaverio Dimeticona 100 mg/300 mg 16 Cápsulas</v>
      </c>
      <c r="C194" s="2" t="s">
        <v>89</v>
      </c>
      <c r="D194" s="2" t="s">
        <v>13868</v>
      </c>
      <c r="E194" s="2" t="s">
        <v>13869</v>
      </c>
      <c r="F194" s="2" t="s">
        <v>13918</v>
      </c>
      <c r="G194" s="2"/>
      <c r="H194" s="2"/>
      <c r="I194" s="2" t="s">
        <v>14490</v>
      </c>
      <c r="J194" s="2"/>
      <c r="K194" s="2" t="n">
        <v>1418</v>
      </c>
      <c r="L194" s="2"/>
      <c r="M194" s="2" t="s">
        <v>14491</v>
      </c>
      <c r="N194" s="2" t="n">
        <f aca="false">COUNTA('Layout Mercado Libre'!AH194:AM194)</f>
        <v>2</v>
      </c>
      <c r="O194" s="2" t="s">
        <v>13875</v>
      </c>
      <c r="P194" s="2" t="n">
        <v>0</v>
      </c>
      <c r="Q194" s="2" t="s">
        <v>14492</v>
      </c>
    </row>
    <row r="195" customFormat="false" ht="15" hidden="false" customHeight="false" outlineLevel="0" collapsed="false">
      <c r="A195" s="8" t="s">
        <v>2483</v>
      </c>
      <c r="B195" s="10" t="str">
        <f aca="false">'Layout Mercado Libre'!C195</f>
        <v>Lactulax Lactulosa Jarabe 10 g/15 ml 125 ml</v>
      </c>
      <c r="C195" s="2" t="s">
        <v>89</v>
      </c>
      <c r="D195" s="2" t="s">
        <v>13868</v>
      </c>
      <c r="E195" s="2" t="s">
        <v>13869</v>
      </c>
      <c r="F195" s="2" t="s">
        <v>13918</v>
      </c>
      <c r="G195" s="2"/>
      <c r="H195" s="2"/>
      <c r="I195" s="2" t="s">
        <v>14493</v>
      </c>
      <c r="J195" s="2"/>
      <c r="K195" s="2" t="n">
        <v>105</v>
      </c>
      <c r="L195" s="2" t="s">
        <v>14494</v>
      </c>
      <c r="M195" s="2" t="s">
        <v>14495</v>
      </c>
      <c r="N195" s="2" t="n">
        <f aca="false">COUNTA('Layout Mercado Libre'!AH195:AM195)</f>
        <v>1</v>
      </c>
      <c r="O195" s="2" t="s">
        <v>13875</v>
      </c>
      <c r="P195" s="2" t="n">
        <v>0</v>
      </c>
      <c r="Q195" s="2" t="s">
        <v>14496</v>
      </c>
    </row>
    <row r="196" customFormat="false" ht="15" hidden="false" customHeight="false" outlineLevel="0" collapsed="false">
      <c r="A196" s="8" t="s">
        <v>2493</v>
      </c>
      <c r="B196" s="10" t="str">
        <f aca="false">'Layout Mercado Libre'!C196</f>
        <v>Barmicil Compuesto Betametasona Clotrimazol Gentamicina 40 g</v>
      </c>
      <c r="C196" s="2" t="s">
        <v>89</v>
      </c>
      <c r="D196" s="2" t="s">
        <v>13868</v>
      </c>
      <c r="E196" s="2" t="s">
        <v>13869</v>
      </c>
      <c r="F196" s="2" t="s">
        <v>13870</v>
      </c>
      <c r="G196" s="2" t="s">
        <v>14497</v>
      </c>
      <c r="H196" s="2" t="s">
        <v>14498</v>
      </c>
      <c r="I196" s="2" t="s">
        <v>14499</v>
      </c>
      <c r="J196" s="2"/>
      <c r="K196" s="2" t="n">
        <v>7401</v>
      </c>
      <c r="L196" s="2"/>
      <c r="M196" s="2" t="s">
        <v>14500</v>
      </c>
      <c r="N196" s="2" t="n">
        <f aca="false">COUNTA('Layout Mercado Libre'!AH196:AM196)</f>
        <v>2</v>
      </c>
      <c r="O196" s="2" t="s">
        <v>13875</v>
      </c>
      <c r="P196" s="2" t="n">
        <v>0</v>
      </c>
      <c r="Q196" s="2" t="s">
        <v>14501</v>
      </c>
    </row>
    <row r="197" customFormat="false" ht="15" hidden="false" customHeight="false" outlineLevel="0" collapsed="false">
      <c r="A197" s="8" t="s">
        <v>2506</v>
      </c>
      <c r="B197" s="10" t="str">
        <f aca="false">'Layout Mercado Libre'!C197</f>
        <v>Neuralin Relief Ketoprofeno y Complejo B 20 Tabletas</v>
      </c>
      <c r="C197" s="2" t="s">
        <v>89</v>
      </c>
      <c r="D197" s="2" t="s">
        <v>13868</v>
      </c>
      <c r="E197" s="2" t="s">
        <v>13869</v>
      </c>
      <c r="F197" s="2" t="s">
        <v>13936</v>
      </c>
      <c r="G197" s="2"/>
      <c r="H197" s="2"/>
      <c r="I197" s="2" t="s">
        <v>14502</v>
      </c>
      <c r="J197" s="2"/>
      <c r="K197" s="2" t="n">
        <v>288</v>
      </c>
      <c r="L197" s="2"/>
      <c r="M197" s="2" t="s">
        <v>14503</v>
      </c>
      <c r="N197" s="2" t="n">
        <f aca="false">COUNTA('Layout Mercado Libre'!AH197:AM197)</f>
        <v>2</v>
      </c>
      <c r="O197" s="2" t="s">
        <v>13875</v>
      </c>
      <c r="P197" s="2" t="n">
        <v>0</v>
      </c>
      <c r="Q197" s="2" t="s">
        <v>14504</v>
      </c>
    </row>
    <row r="198" customFormat="false" ht="15" hidden="false" customHeight="false" outlineLevel="0" collapsed="false">
      <c r="A198" s="8" t="s">
        <v>2519</v>
      </c>
      <c r="B198" s="10" t="str">
        <f aca="false">'Layout Mercado Libre'!C198</f>
        <v>Cetolan Alfa Cetoanálogos de Aminoácidos 630 mg 100 Tabletas</v>
      </c>
      <c r="C198" s="2" t="s">
        <v>89</v>
      </c>
      <c r="D198" s="2" t="s">
        <v>13868</v>
      </c>
      <c r="E198" s="2" t="s">
        <v>13869</v>
      </c>
      <c r="F198" s="2" t="s">
        <v>13936</v>
      </c>
      <c r="G198" s="2"/>
      <c r="H198" s="2"/>
      <c r="I198" s="2" t="s">
        <v>14505</v>
      </c>
      <c r="J198" s="2"/>
      <c r="K198" s="2" t="n">
        <v>151</v>
      </c>
      <c r="L198" s="2"/>
      <c r="M198" s="2" t="s">
        <v>14506</v>
      </c>
      <c r="N198" s="2" t="n">
        <f aca="false">COUNTA('Layout Mercado Libre'!AH198:AM198)</f>
        <v>2</v>
      </c>
      <c r="O198" s="2" t="s">
        <v>13875</v>
      </c>
      <c r="P198" s="2" t="n">
        <v>0</v>
      </c>
      <c r="Q198" s="2" t="s">
        <v>14507</v>
      </c>
    </row>
    <row r="199" customFormat="false" ht="15" hidden="false" customHeight="false" outlineLevel="0" collapsed="false">
      <c r="A199" s="8" t="s">
        <v>2531</v>
      </c>
      <c r="B199" s="10" t="str">
        <f aca="false">'Layout Mercado Libre'!C199</f>
        <v>Estericide Solución Antiséptica Spray 60 ml</v>
      </c>
      <c r="C199" s="2" t="s">
        <v>89</v>
      </c>
      <c r="D199" s="2" t="s">
        <v>13868</v>
      </c>
      <c r="E199" s="2" t="s">
        <v>13869</v>
      </c>
      <c r="F199" s="2" t="s">
        <v>13918</v>
      </c>
      <c r="G199" s="2"/>
      <c r="H199" s="2"/>
      <c r="I199" s="2" t="s">
        <v>14508</v>
      </c>
      <c r="J199" s="2"/>
      <c r="K199" s="2" t="n">
        <v>3015</v>
      </c>
      <c r="L199" s="2"/>
      <c r="M199" s="2" t="s">
        <v>14509</v>
      </c>
      <c r="N199" s="2" t="n">
        <f aca="false">COUNTA('Layout Mercado Libre'!AH199:AM199)</f>
        <v>2</v>
      </c>
      <c r="O199" s="2" t="s">
        <v>13875</v>
      </c>
      <c r="P199" s="2" t="n">
        <v>0</v>
      </c>
      <c r="Q199" s="2" t="s">
        <v>14510</v>
      </c>
    </row>
    <row r="200" customFormat="false" ht="15" hidden="false" customHeight="false" outlineLevel="0" collapsed="false">
      <c r="A200" s="8" t="s">
        <v>2542</v>
      </c>
      <c r="B200" s="10" t="str">
        <f aca="false">'Layout Mercado Libre'!C200</f>
        <v>Ceftrex I.M. Ceftriaxona 1 g Solución Inyectable</v>
      </c>
      <c r="C200" s="2" t="s">
        <v>89</v>
      </c>
      <c r="D200" s="2" t="s">
        <v>13868</v>
      </c>
      <c r="E200" s="2" t="s">
        <v>13869</v>
      </c>
      <c r="F200" s="2" t="s">
        <v>13870</v>
      </c>
      <c r="G200" s="2" t="s">
        <v>13971</v>
      </c>
      <c r="H200" s="2" t="s">
        <v>13972</v>
      </c>
      <c r="I200" s="2" t="s">
        <v>14511</v>
      </c>
      <c r="J200" s="2"/>
      <c r="K200" s="2" t="n">
        <v>474</v>
      </c>
      <c r="L200" s="2"/>
      <c r="M200" s="2" t="s">
        <v>14512</v>
      </c>
      <c r="N200" s="2" t="n">
        <f aca="false">COUNTA('Layout Mercado Libre'!AH200:AM200)</f>
        <v>2</v>
      </c>
      <c r="O200" s="2" t="s">
        <v>13886</v>
      </c>
      <c r="P200" s="2" t="n">
        <v>0</v>
      </c>
      <c r="Q200" s="2" t="s">
        <v>14486</v>
      </c>
    </row>
    <row r="201" customFormat="false" ht="15" hidden="false" customHeight="false" outlineLevel="0" collapsed="false">
      <c r="A201" s="8" t="s">
        <v>2553</v>
      </c>
      <c r="B201" s="10" t="str">
        <f aca="false">'Layout Mercado Libre'!C201</f>
        <v>Sinuberase Bacillus clausii Suspensión 10 Ampolletas</v>
      </c>
      <c r="C201" s="2" t="s">
        <v>89</v>
      </c>
      <c r="D201" s="2" t="s">
        <v>13868</v>
      </c>
      <c r="E201" s="2" t="s">
        <v>13869</v>
      </c>
      <c r="F201" s="2" t="s">
        <v>13918</v>
      </c>
      <c r="G201" s="2"/>
      <c r="H201" s="2"/>
      <c r="I201" s="2" t="s">
        <v>14513</v>
      </c>
      <c r="J201" s="2"/>
      <c r="K201" s="2" t="n">
        <v>874</v>
      </c>
      <c r="L201" s="2"/>
      <c r="M201" s="2" t="s">
        <v>14514</v>
      </c>
      <c r="N201" s="2" t="n">
        <f aca="false">COUNTA('Layout Mercado Libre'!AH201:AM201)</f>
        <v>1</v>
      </c>
      <c r="O201" s="2" t="s">
        <v>13942</v>
      </c>
      <c r="P201" s="2" t="n">
        <v>0</v>
      </c>
      <c r="Q201" s="2" t="s">
        <v>14515</v>
      </c>
    </row>
    <row r="202" customFormat="false" ht="15" hidden="false" customHeight="false" outlineLevel="0" collapsed="false">
      <c r="A202" s="8" t="s">
        <v>2562</v>
      </c>
      <c r="B202" s="10" t="str">
        <f aca="false">'Layout Mercado Libre'!C202</f>
        <v>Furacin Pomada Nitrofural 0.2% 85 g</v>
      </c>
      <c r="C202" s="2" t="s">
        <v>89</v>
      </c>
      <c r="D202" s="2" t="s">
        <v>13868</v>
      </c>
      <c r="E202" s="2" t="s">
        <v>13869</v>
      </c>
      <c r="F202" s="2" t="s">
        <v>13918</v>
      </c>
      <c r="G202" s="2"/>
      <c r="H202" s="2"/>
      <c r="I202" s="2" t="s">
        <v>14516</v>
      </c>
      <c r="J202" s="2"/>
      <c r="K202" s="2" t="n">
        <v>157</v>
      </c>
      <c r="L202" s="2"/>
      <c r="M202" s="2" t="s">
        <v>14517</v>
      </c>
      <c r="N202" s="2" t="n">
        <f aca="false">COUNTA('Layout Mercado Libre'!AH202:AM202)</f>
        <v>2</v>
      </c>
      <c r="O202" s="2" t="s">
        <v>13886</v>
      </c>
      <c r="P202" s="2" t="n">
        <v>0</v>
      </c>
      <c r="Q202" s="2" t="s">
        <v>14518</v>
      </c>
    </row>
    <row r="203" customFormat="false" ht="15" hidden="false" customHeight="false" outlineLevel="0" collapsed="false">
      <c r="A203" s="8" t="s">
        <v>2573</v>
      </c>
      <c r="B203" s="10" t="str">
        <f aca="false">'Layout Mercado Libre'!C203</f>
        <v>Pañales KleenBebé Absorsec Etapa 5 Jumbo 40 Piezas</v>
      </c>
      <c r="C203" s="2" t="s">
        <v>89</v>
      </c>
      <c r="D203" s="2" t="s">
        <v>13868</v>
      </c>
      <c r="E203" s="2" t="s">
        <v>13869</v>
      </c>
      <c r="F203" s="2" t="s">
        <v>13877</v>
      </c>
      <c r="G203" s="2"/>
      <c r="H203" s="2"/>
      <c r="I203" s="2" t="s">
        <v>14519</v>
      </c>
      <c r="J203" s="2"/>
      <c r="K203" s="2" t="n">
        <v>223</v>
      </c>
      <c r="L203" s="2"/>
      <c r="M203" s="2" t="s">
        <v>14520</v>
      </c>
      <c r="N203" s="2" t="n">
        <f aca="false">COUNTA('Layout Mercado Libre'!AH203:AM203)</f>
        <v>2</v>
      </c>
      <c r="O203" s="2" t="s">
        <v>13875</v>
      </c>
      <c r="P203" s="2" t="n">
        <v>0</v>
      </c>
      <c r="Q203" s="2" t="s">
        <v>14521</v>
      </c>
    </row>
    <row r="204" customFormat="false" ht="15" hidden="false" customHeight="false" outlineLevel="0" collapsed="false">
      <c r="A204" s="8" t="s">
        <v>2581</v>
      </c>
      <c r="B204" s="10" t="str">
        <f aca="false">'Layout Mercado Libre'!C204</f>
        <v>Dramamine Dimenhidrinato 50 mg 24 Tabletas</v>
      </c>
      <c r="C204" s="2" t="s">
        <v>89</v>
      </c>
      <c r="D204" s="2" t="s">
        <v>13868</v>
      </c>
      <c r="E204" s="2" t="s">
        <v>13869</v>
      </c>
      <c r="F204" s="2" t="s">
        <v>13918</v>
      </c>
      <c r="G204" s="2"/>
      <c r="H204" s="2"/>
      <c r="I204" s="2" t="s">
        <v>14522</v>
      </c>
      <c r="J204" s="2"/>
      <c r="K204" s="2" t="n">
        <v>846</v>
      </c>
      <c r="L204" s="2"/>
      <c r="M204" s="2" t="s">
        <v>14523</v>
      </c>
      <c r="N204" s="2" t="n">
        <f aca="false">COUNTA('Layout Mercado Libre'!AH204:AM204)</f>
        <v>2</v>
      </c>
      <c r="O204" s="2" t="s">
        <v>13875</v>
      </c>
      <c r="P204" s="2" t="n">
        <v>0</v>
      </c>
      <c r="Q204" s="2" t="s">
        <v>14524</v>
      </c>
    </row>
    <row r="205" customFormat="false" ht="15" hidden="false" customHeight="false" outlineLevel="0" collapsed="false">
      <c r="A205" s="8" t="s">
        <v>2592</v>
      </c>
      <c r="B205" s="10" t="str">
        <f aca="false">'Layout Mercado Libre'!C205</f>
        <v>Neuralin Solución Inyectable Complejo B 2 Ampolletas</v>
      </c>
      <c r="C205" s="2" t="s">
        <v>89</v>
      </c>
      <c r="D205" s="2" t="s">
        <v>13868</v>
      </c>
      <c r="E205" s="2" t="s">
        <v>13869</v>
      </c>
      <c r="F205" s="2" t="s">
        <v>13936</v>
      </c>
      <c r="G205" s="2"/>
      <c r="H205" s="2"/>
      <c r="I205" s="2" t="s">
        <v>14525</v>
      </c>
      <c r="J205" s="2"/>
      <c r="K205" s="2" t="n">
        <v>158</v>
      </c>
      <c r="L205" s="2"/>
      <c r="M205" s="2" t="s">
        <v>14526</v>
      </c>
      <c r="N205" s="2" t="n">
        <f aca="false">COUNTA('Layout Mercado Libre'!AH205:AM205)</f>
        <v>3</v>
      </c>
      <c r="O205" s="2" t="s">
        <v>13886</v>
      </c>
      <c r="P205" s="2" t="n">
        <v>0</v>
      </c>
      <c r="Q205" s="2" t="s">
        <v>14527</v>
      </c>
    </row>
    <row r="206" customFormat="false" ht="15" hidden="false" customHeight="false" outlineLevel="0" collapsed="false">
      <c r="A206" s="8" t="s">
        <v>2606</v>
      </c>
      <c r="B206" s="10" t="str">
        <f aca="false">'Layout Mercado Libre'!C206</f>
        <v>Dabex XR Metformina 750 mg 60 Tabletas</v>
      </c>
      <c r="C206" s="2" t="s">
        <v>89</v>
      </c>
      <c r="D206" s="2" t="s">
        <v>13868</v>
      </c>
      <c r="E206" s="2" t="s">
        <v>13869</v>
      </c>
      <c r="F206" s="2" t="s">
        <v>13870</v>
      </c>
      <c r="G206" s="2" t="s">
        <v>13893</v>
      </c>
      <c r="H206" s="2" t="s">
        <v>13894</v>
      </c>
      <c r="I206" s="2" t="s">
        <v>14528</v>
      </c>
      <c r="J206" s="2"/>
      <c r="K206" s="2" t="n">
        <v>175</v>
      </c>
      <c r="L206" s="2"/>
      <c r="M206" s="2" t="s">
        <v>14529</v>
      </c>
      <c r="N206" s="2" t="n">
        <f aca="false">COUNTA('Layout Mercado Libre'!AH206:AM206)</f>
        <v>3</v>
      </c>
      <c r="O206" s="2" t="s">
        <v>13886</v>
      </c>
      <c r="P206" s="2" t="n">
        <v>0</v>
      </c>
      <c r="Q206" s="2" t="s">
        <v>14530</v>
      </c>
    </row>
    <row r="207" customFormat="false" ht="15" hidden="false" customHeight="false" outlineLevel="0" collapsed="false">
      <c r="A207" s="8" t="s">
        <v>2617</v>
      </c>
      <c r="B207" s="10" t="str">
        <f aca="false">'Layout Mercado Libre'!C207</f>
        <v>Fijador Caprice Naturals Extracto de Sábila Spray 316 ml</v>
      </c>
      <c r="C207" s="2" t="s">
        <v>89</v>
      </c>
      <c r="D207" s="2" t="s">
        <v>13868</v>
      </c>
      <c r="E207" s="2" t="s">
        <v>13869</v>
      </c>
      <c r="F207" s="2" t="s">
        <v>13877</v>
      </c>
      <c r="G207" s="2"/>
      <c r="H207" s="2"/>
      <c r="I207" s="2" t="s">
        <v>14531</v>
      </c>
      <c r="J207" s="2"/>
      <c r="K207" s="2" t="n">
        <v>284</v>
      </c>
      <c r="L207" s="2"/>
      <c r="M207" s="2" t="s">
        <v>14532</v>
      </c>
      <c r="N207" s="2" t="n">
        <f aca="false">COUNTA('Layout Mercado Libre'!AH207:AM207)</f>
        <v>2</v>
      </c>
      <c r="O207" s="2" t="s">
        <v>13875</v>
      </c>
      <c r="P207" s="2" t="n">
        <v>0</v>
      </c>
      <c r="Q207" s="2" t="s">
        <v>14533</v>
      </c>
    </row>
    <row r="208" customFormat="false" ht="15" hidden="false" customHeight="false" outlineLevel="0" collapsed="false">
      <c r="A208" s="8" t="s">
        <v>2627</v>
      </c>
      <c r="B208" s="10" t="str">
        <f aca="false">'Layout Mercado Libre'!C208</f>
        <v>Graneodín B Benzocaína 10 mg Sabor Frambuesa 24 Pastillas</v>
      </c>
      <c r="C208" s="2" t="s">
        <v>89</v>
      </c>
      <c r="D208" s="2" t="s">
        <v>13868</v>
      </c>
      <c r="E208" s="2" t="s">
        <v>13869</v>
      </c>
      <c r="F208" s="2" t="s">
        <v>13918</v>
      </c>
      <c r="G208" s="2"/>
      <c r="H208" s="2"/>
      <c r="I208" s="2" t="s">
        <v>14534</v>
      </c>
      <c r="J208" s="2"/>
      <c r="K208" s="2" t="n">
        <v>948</v>
      </c>
      <c r="L208" s="2"/>
      <c r="M208" s="2" t="s">
        <v>14535</v>
      </c>
      <c r="N208" s="2" t="n">
        <f aca="false">COUNTA('Layout Mercado Libre'!AH208:AM208)</f>
        <v>2</v>
      </c>
      <c r="O208" s="2" t="s">
        <v>13886</v>
      </c>
      <c r="P208" s="2" t="n">
        <v>0</v>
      </c>
      <c r="Q208" s="2" t="s">
        <v>14536</v>
      </c>
    </row>
    <row r="209" customFormat="false" ht="15" hidden="false" customHeight="false" outlineLevel="0" collapsed="false">
      <c r="A209" s="8" t="s">
        <v>2642</v>
      </c>
      <c r="B209" s="10" t="str">
        <f aca="false">'Layout Mercado Libre'!C209</f>
        <v>Biocord Lisados Bacterianos Suspensión 5 Ampolletas 3 ml</v>
      </c>
      <c r="C209" s="2" t="s">
        <v>89</v>
      </c>
      <c r="D209" s="2" t="s">
        <v>13868</v>
      </c>
      <c r="E209" s="2" t="s">
        <v>13869</v>
      </c>
      <c r="F209" s="2" t="s">
        <v>13936</v>
      </c>
      <c r="G209" s="2"/>
      <c r="H209" s="2"/>
      <c r="I209" s="2" t="s">
        <v>14537</v>
      </c>
      <c r="J209" s="2"/>
      <c r="K209" s="2" t="n">
        <v>1143</v>
      </c>
      <c r="L209" s="2"/>
      <c r="M209" s="2" t="s">
        <v>14538</v>
      </c>
      <c r="N209" s="2" t="n">
        <f aca="false">COUNTA('Layout Mercado Libre'!AH209:AM209)</f>
        <v>3</v>
      </c>
      <c r="O209" s="2" t="s">
        <v>13886</v>
      </c>
      <c r="P209" s="2" t="n">
        <v>1</v>
      </c>
      <c r="Q209" s="2" t="s">
        <v>14539</v>
      </c>
    </row>
    <row r="210" customFormat="false" ht="15" hidden="false" customHeight="false" outlineLevel="0" collapsed="false">
      <c r="A210" s="8" t="s">
        <v>2658</v>
      </c>
      <c r="B210" s="10" t="str">
        <f aca="false">'Layout Mercado Libre'!C210</f>
        <v>Eutirox Levotiroxina Sódica 75 mcg 50 Tabletas</v>
      </c>
      <c r="C210" s="2" t="s">
        <v>89</v>
      </c>
      <c r="D210" s="2" t="s">
        <v>13868</v>
      </c>
      <c r="E210" s="2" t="s">
        <v>13869</v>
      </c>
      <c r="F210" s="2" t="s">
        <v>13870</v>
      </c>
      <c r="G210" s="2" t="s">
        <v>14229</v>
      </c>
      <c r="H210" s="2" t="s">
        <v>14230</v>
      </c>
      <c r="I210" s="2" t="s">
        <v>14540</v>
      </c>
      <c r="J210" s="2"/>
      <c r="K210" s="2" t="n">
        <v>96</v>
      </c>
      <c r="L210" s="2"/>
      <c r="M210" s="2" t="s">
        <v>14541</v>
      </c>
      <c r="N210" s="2" t="n">
        <f aca="false">COUNTA('Layout Mercado Libre'!AH210:AM210)</f>
        <v>3</v>
      </c>
      <c r="O210" s="2" t="s">
        <v>13886</v>
      </c>
      <c r="P210" s="2" t="n">
        <v>0</v>
      </c>
      <c r="Q210" s="2" t="s">
        <v>14542</v>
      </c>
    </row>
    <row r="211" customFormat="false" ht="15" hidden="false" customHeight="false" outlineLevel="0" collapsed="false">
      <c r="A211" s="8" t="s">
        <v>2668</v>
      </c>
      <c r="B211" s="10" t="str">
        <f aca="false">'Layout Mercado Libre'!C211</f>
        <v>Fijador Caprice Naturals Extracto de Algas Spray 316 ml</v>
      </c>
      <c r="C211" s="2" t="s">
        <v>89</v>
      </c>
      <c r="D211" s="2" t="s">
        <v>13868</v>
      </c>
      <c r="E211" s="2" t="s">
        <v>13869</v>
      </c>
      <c r="F211" s="2" t="s">
        <v>13877</v>
      </c>
      <c r="G211" s="2"/>
      <c r="H211" s="2"/>
      <c r="I211" s="2" t="s">
        <v>14531</v>
      </c>
      <c r="J211" s="2"/>
      <c r="K211" s="2" t="n">
        <v>416</v>
      </c>
      <c r="L211" s="2"/>
      <c r="M211" s="2" t="s">
        <v>14543</v>
      </c>
      <c r="N211" s="2" t="n">
        <f aca="false">COUNTA('Layout Mercado Libre'!AH211:AM211)</f>
        <v>2</v>
      </c>
      <c r="O211" s="2" t="s">
        <v>13875</v>
      </c>
      <c r="P211" s="2" t="n">
        <v>0</v>
      </c>
      <c r="Q211" s="2" t="s">
        <v>14533</v>
      </c>
    </row>
    <row r="212" customFormat="false" ht="15" hidden="false" customHeight="false" outlineLevel="0" collapsed="false">
      <c r="A212" s="8" t="s">
        <v>2677</v>
      </c>
      <c r="B212" s="10" t="str">
        <f aca="false">'Layout Mercado Libre'!C212</f>
        <v>Combivent Respimat Ipratropio y Salbutamol 120 Dosis</v>
      </c>
      <c r="C212" s="2" t="s">
        <v>89</v>
      </c>
      <c r="D212" s="2" t="s">
        <v>13868</v>
      </c>
      <c r="E212" s="2" t="s">
        <v>13869</v>
      </c>
      <c r="F212" s="2" t="s">
        <v>13870</v>
      </c>
      <c r="G212" s="2" t="s">
        <v>14399</v>
      </c>
      <c r="H212" s="2" t="s">
        <v>14400</v>
      </c>
      <c r="I212" s="2" t="s">
        <v>14544</v>
      </c>
      <c r="J212" s="2"/>
      <c r="K212" s="2" t="n">
        <v>11</v>
      </c>
      <c r="L212" s="2" t="s">
        <v>14545</v>
      </c>
      <c r="M212" s="2" t="s">
        <v>14546</v>
      </c>
      <c r="N212" s="2" t="n">
        <f aca="false">COUNTA('Layout Mercado Libre'!AH212:AM212)</f>
        <v>4</v>
      </c>
      <c r="O212" s="2" t="s">
        <v>14547</v>
      </c>
      <c r="P212" s="2" t="n">
        <v>0</v>
      </c>
      <c r="Q212" s="2" t="s">
        <v>14548</v>
      </c>
    </row>
    <row r="213" customFormat="false" ht="15" hidden="false" customHeight="false" outlineLevel="0" collapsed="false">
      <c r="A213" s="8" t="s">
        <v>2694</v>
      </c>
      <c r="B213" s="10" t="str">
        <f aca="false">'Layout Mercado Libre'!C213</f>
        <v>Dabex XR Metformina 750 mg 30 Tabletas Liberación Prolongada</v>
      </c>
      <c r="C213" s="2" t="s">
        <v>89</v>
      </c>
      <c r="D213" s="2" t="s">
        <v>13868</v>
      </c>
      <c r="E213" s="2" t="s">
        <v>13869</v>
      </c>
      <c r="F213" s="2" t="s">
        <v>13870</v>
      </c>
      <c r="G213" s="2" t="s">
        <v>13893</v>
      </c>
      <c r="H213" s="2" t="s">
        <v>13894</v>
      </c>
      <c r="I213" s="2" t="s">
        <v>14549</v>
      </c>
      <c r="J213" s="2"/>
      <c r="K213" s="2" t="n">
        <v>242</v>
      </c>
      <c r="L213" s="2"/>
      <c r="M213" s="2" t="s">
        <v>14550</v>
      </c>
      <c r="N213" s="2" t="n">
        <f aca="false">COUNTA('Layout Mercado Libre'!AH213:AM213)</f>
        <v>4</v>
      </c>
      <c r="O213" s="2" t="s">
        <v>13886</v>
      </c>
      <c r="P213" s="2" t="n">
        <v>1</v>
      </c>
      <c r="Q213" s="2" t="s">
        <v>14551</v>
      </c>
    </row>
    <row r="214" customFormat="false" ht="15" hidden="false" customHeight="false" outlineLevel="0" collapsed="false">
      <c r="A214" s="8" t="s">
        <v>2705</v>
      </c>
      <c r="B214" s="10" t="str">
        <f aca="false">'Layout Mercado Libre'!C214</f>
        <v>Enjuague Bucal Colgate Plax Ice Infinity 60 ml</v>
      </c>
      <c r="C214" s="2" t="s">
        <v>89</v>
      </c>
      <c r="D214" s="2" t="s">
        <v>13868</v>
      </c>
      <c r="E214" s="2" t="s">
        <v>13869</v>
      </c>
      <c r="F214" s="2" t="s">
        <v>13877</v>
      </c>
      <c r="G214" s="2"/>
      <c r="H214" s="2"/>
      <c r="I214" s="2" t="s">
        <v>14552</v>
      </c>
      <c r="J214" s="2"/>
      <c r="K214" s="2" t="n">
        <v>306</v>
      </c>
      <c r="L214" s="2" t="s">
        <v>14553</v>
      </c>
      <c r="M214" s="2" t="s">
        <v>14554</v>
      </c>
      <c r="N214" s="2" t="n">
        <f aca="false">COUNTA('Layout Mercado Libre'!AH214:AM214)</f>
        <v>2</v>
      </c>
      <c r="O214" s="2" t="s">
        <v>13875</v>
      </c>
      <c r="P214" s="2" t="n">
        <v>0</v>
      </c>
      <c r="Q214" s="2" t="s">
        <v>14555</v>
      </c>
    </row>
    <row r="215" customFormat="false" ht="15" hidden="false" customHeight="false" outlineLevel="0" collapsed="false">
      <c r="A215" s="8" t="s">
        <v>2717</v>
      </c>
      <c r="B215" s="10" t="str">
        <f aca="false">'Layout Mercado Libre'!C215</f>
        <v>Panoto-S Jarabe Hedera Helix 0.7 g/100 ml 100 ml</v>
      </c>
      <c r="C215" s="2" t="s">
        <v>89</v>
      </c>
      <c r="D215" s="2" t="s">
        <v>13868</v>
      </c>
      <c r="E215" s="2" t="s">
        <v>13869</v>
      </c>
      <c r="F215" s="2" t="s">
        <v>13918</v>
      </c>
      <c r="G215" s="2"/>
      <c r="H215" s="2"/>
      <c r="I215" s="2" t="s">
        <v>14556</v>
      </c>
      <c r="J215" s="2"/>
      <c r="K215" s="2" t="n">
        <v>73</v>
      </c>
      <c r="L215" s="2"/>
      <c r="M215" s="2" t="s">
        <v>14557</v>
      </c>
      <c r="N215" s="2" t="n">
        <f aca="false">COUNTA('Layout Mercado Libre'!AH215:AM215)</f>
        <v>2</v>
      </c>
      <c r="O215" s="2" t="s">
        <v>13875</v>
      </c>
      <c r="P215" s="2" t="n">
        <v>0</v>
      </c>
      <c r="Q215" s="2" t="s">
        <v>14558</v>
      </c>
    </row>
    <row r="216" customFormat="false" ht="15" hidden="false" customHeight="false" outlineLevel="0" collapsed="false">
      <c r="A216" s="8" t="s">
        <v>2730</v>
      </c>
      <c r="B216" s="10" t="str">
        <f aca="false">'Layout Mercado Libre'!C216</f>
        <v>Scarpett Betametasona Lidocaína Inyectable 2 Ampolletas</v>
      </c>
      <c r="C216" s="2" t="s">
        <v>89</v>
      </c>
      <c r="D216" s="2" t="s">
        <v>13868</v>
      </c>
      <c r="E216" s="2" t="s">
        <v>13869</v>
      </c>
      <c r="F216" s="2" t="s">
        <v>13870</v>
      </c>
      <c r="G216" s="2" t="s">
        <v>14229</v>
      </c>
      <c r="H216" s="2" t="s">
        <v>14230</v>
      </c>
      <c r="I216" s="2" t="s">
        <v>14559</v>
      </c>
      <c r="J216" s="2"/>
      <c r="K216" s="2" t="n">
        <v>608</v>
      </c>
      <c r="L216" s="2"/>
      <c r="M216" s="2" t="s">
        <v>14560</v>
      </c>
      <c r="N216" s="2" t="n">
        <f aca="false">COUNTA('Layout Mercado Libre'!AH216:AM216)</f>
        <v>2</v>
      </c>
      <c r="O216" s="2" t="s">
        <v>13875</v>
      </c>
      <c r="P216" s="2" t="n">
        <v>1</v>
      </c>
      <c r="Q216" s="2" t="s">
        <v>14561</v>
      </c>
    </row>
    <row r="217" customFormat="false" ht="15" hidden="false" customHeight="false" outlineLevel="0" collapsed="false">
      <c r="A217" s="8" t="s">
        <v>2742</v>
      </c>
      <c r="B217" s="10" t="str">
        <f aca="false">'Layout Mercado Libre'!C217</f>
        <v>Bactrim Suspensión Sulfametoxazol Trimetoprima 100 ml</v>
      </c>
      <c r="C217" s="2" t="s">
        <v>89</v>
      </c>
      <c r="D217" s="2" t="s">
        <v>13868</v>
      </c>
      <c r="E217" s="2" t="s">
        <v>13869</v>
      </c>
      <c r="F217" s="2" t="s">
        <v>13870</v>
      </c>
      <c r="G217" s="2" t="s">
        <v>13971</v>
      </c>
      <c r="H217" s="2" t="s">
        <v>13972</v>
      </c>
      <c r="I217" s="2" t="s">
        <v>14562</v>
      </c>
      <c r="J217" s="2"/>
      <c r="K217" s="2" t="n">
        <v>589</v>
      </c>
      <c r="L217" s="2"/>
      <c r="M217" s="2" t="s">
        <v>14563</v>
      </c>
      <c r="N217" s="2" t="n">
        <f aca="false">COUNTA('Layout Mercado Libre'!AH217:AM217)</f>
        <v>3</v>
      </c>
      <c r="O217" s="2" t="s">
        <v>13886</v>
      </c>
      <c r="P217" s="2" t="n">
        <v>0</v>
      </c>
      <c r="Q217" s="2" t="s">
        <v>14564</v>
      </c>
    </row>
    <row r="218" customFormat="false" ht="15" hidden="false" customHeight="false" outlineLevel="0" collapsed="false">
      <c r="A218" s="8" t="s">
        <v>2755</v>
      </c>
      <c r="B218" s="10" t="str">
        <f aca="false">'Layout Mercado Libre'!C218</f>
        <v>Tribedoce Compuesto Diclofenaco Complejo B 3 Dosis</v>
      </c>
      <c r="C218" s="2" t="s">
        <v>89</v>
      </c>
      <c r="D218" s="2" t="s">
        <v>13868</v>
      </c>
      <c r="E218" s="2" t="s">
        <v>13869</v>
      </c>
      <c r="F218" s="2" t="s">
        <v>13870</v>
      </c>
      <c r="G218" s="2" t="s">
        <v>13944</v>
      </c>
      <c r="H218" s="2" t="s">
        <v>13945</v>
      </c>
      <c r="I218" s="2" t="s">
        <v>14565</v>
      </c>
      <c r="J218" s="2"/>
      <c r="K218" s="2" t="n">
        <v>1045</v>
      </c>
      <c r="L218" s="2"/>
      <c r="M218" s="2" t="s">
        <v>14566</v>
      </c>
      <c r="N218" s="2" t="n">
        <f aca="false">COUNTA('Layout Mercado Libre'!AH218:AM218)</f>
        <v>5</v>
      </c>
      <c r="O218" s="2" t="s">
        <v>13886</v>
      </c>
      <c r="P218" s="2" t="n">
        <v>1</v>
      </c>
      <c r="Q218" s="2" t="s">
        <v>14567</v>
      </c>
    </row>
    <row r="219" customFormat="false" ht="15" hidden="false" customHeight="false" outlineLevel="0" collapsed="false">
      <c r="A219" s="8" t="s">
        <v>2771</v>
      </c>
      <c r="B219" s="10" t="str">
        <f aca="false">'Layout Mercado Libre'!C219</f>
        <v>Fórmula Infantil Nan Optipro 3 Lata 400 g</v>
      </c>
      <c r="C219" s="2" t="s">
        <v>89</v>
      </c>
      <c r="D219" s="2" t="s">
        <v>13868</v>
      </c>
      <c r="E219" s="2" t="s">
        <v>13869</v>
      </c>
      <c r="F219" s="2" t="s">
        <v>13877</v>
      </c>
      <c r="G219" s="2"/>
      <c r="H219" s="2"/>
      <c r="I219" s="2" t="s">
        <v>14568</v>
      </c>
      <c r="J219" s="2" t="s">
        <v>13879</v>
      </c>
      <c r="K219" s="2" t="n">
        <v>595</v>
      </c>
      <c r="L219" s="2" t="s">
        <v>13992</v>
      </c>
      <c r="M219" s="2" t="s">
        <v>14569</v>
      </c>
      <c r="N219" s="2" t="n">
        <f aca="false">COUNTA('Layout Mercado Libre'!AH219:AM219)</f>
        <v>2</v>
      </c>
      <c r="O219" s="2" t="s">
        <v>13875</v>
      </c>
      <c r="P219" s="2" t="n">
        <v>0</v>
      </c>
      <c r="Q219" s="2" t="s">
        <v>14570</v>
      </c>
    </row>
    <row r="220" customFormat="false" ht="15" hidden="false" customHeight="false" outlineLevel="0" collapsed="false">
      <c r="A220" s="8" t="s">
        <v>2779</v>
      </c>
      <c r="B220" s="10" t="str">
        <f aca="false">'Layout Mercado Libre'!C220</f>
        <v>Micardis Duo Telmisartán Amlodipino 80/5 mg 28 Tabletas</v>
      </c>
      <c r="C220" s="2" t="s">
        <v>89</v>
      </c>
      <c r="D220" s="2" t="s">
        <v>13868</v>
      </c>
      <c r="E220" s="2" t="s">
        <v>13869</v>
      </c>
      <c r="F220" s="2" t="s">
        <v>13870</v>
      </c>
      <c r="G220" s="2" t="s">
        <v>14469</v>
      </c>
      <c r="H220" s="2" t="s">
        <v>14470</v>
      </c>
      <c r="I220" s="2" t="s">
        <v>14571</v>
      </c>
      <c r="J220" s="2"/>
      <c r="K220" s="2" t="n">
        <v>15</v>
      </c>
      <c r="L220" s="2" t="s">
        <v>14572</v>
      </c>
      <c r="M220" s="2" t="s">
        <v>14573</v>
      </c>
      <c r="N220" s="2" t="n">
        <f aca="false">COUNTA('Layout Mercado Libre'!AH220:AM220)</f>
        <v>3</v>
      </c>
      <c r="O220" s="2" t="s">
        <v>14547</v>
      </c>
      <c r="P220" s="2" t="n">
        <v>0</v>
      </c>
      <c r="Q220" s="2" t="s">
        <v>14574</v>
      </c>
    </row>
    <row r="221" customFormat="false" ht="15" hidden="false" customHeight="false" outlineLevel="0" collapsed="false">
      <c r="A221" s="8" t="s">
        <v>2792</v>
      </c>
      <c r="B221" s="10" t="str">
        <f aca="false">'Layout Mercado Libre'!C221</f>
        <v>Indarzona Indometacina Dexametasona 25/0.5 mg 30 Cápsulas</v>
      </c>
      <c r="C221" s="2" t="s">
        <v>89</v>
      </c>
      <c r="D221" s="2" t="s">
        <v>13868</v>
      </c>
      <c r="E221" s="2" t="s">
        <v>13869</v>
      </c>
      <c r="F221" s="2" t="s">
        <v>13870</v>
      </c>
      <c r="G221" s="2" t="s">
        <v>13944</v>
      </c>
      <c r="H221" s="2" t="s">
        <v>13945</v>
      </c>
      <c r="I221" s="2" t="s">
        <v>14575</v>
      </c>
      <c r="J221" s="2"/>
      <c r="K221" s="2" t="n">
        <v>2372</v>
      </c>
      <c r="L221" s="2"/>
      <c r="M221" s="2" t="s">
        <v>14576</v>
      </c>
      <c r="N221" s="2" t="n">
        <f aca="false">COUNTA('Layout Mercado Libre'!AH221:AM221)</f>
        <v>2</v>
      </c>
      <c r="O221" s="2" t="s">
        <v>13875</v>
      </c>
      <c r="P221" s="2" t="n">
        <v>0</v>
      </c>
      <c r="Q221" s="2" t="s">
        <v>14577</v>
      </c>
    </row>
    <row r="222" customFormat="false" ht="15" hidden="false" customHeight="false" outlineLevel="0" collapsed="false">
      <c r="A222" s="8" t="s">
        <v>2803</v>
      </c>
      <c r="B222" s="10" t="str">
        <f aca="false">'Layout Mercado Libre'!C222</f>
        <v>Vartalon Compositum Glucosamina Condroitina 30 Sobres Limón</v>
      </c>
      <c r="C222" s="2" t="s">
        <v>89</v>
      </c>
      <c r="D222" s="2" t="s">
        <v>13868</v>
      </c>
      <c r="E222" s="2" t="s">
        <v>13869</v>
      </c>
      <c r="F222" s="2" t="s">
        <v>13918</v>
      </c>
      <c r="G222" s="2"/>
      <c r="H222" s="2"/>
      <c r="I222" s="2" t="s">
        <v>14578</v>
      </c>
      <c r="J222" s="2"/>
      <c r="K222" s="2" t="n">
        <v>181</v>
      </c>
      <c r="L222" s="2"/>
      <c r="M222" s="2" t="s">
        <v>14579</v>
      </c>
      <c r="N222" s="2" t="n">
        <f aca="false">COUNTA('Layout Mercado Libre'!AH222:AM222)</f>
        <v>6</v>
      </c>
      <c r="O222" s="2" t="s">
        <v>13886</v>
      </c>
      <c r="P222" s="2" t="n">
        <v>2</v>
      </c>
      <c r="Q222" s="2" t="s">
        <v>14580</v>
      </c>
    </row>
    <row r="223" customFormat="false" ht="15" hidden="false" customHeight="false" outlineLevel="0" collapsed="false">
      <c r="A223" s="8" t="s">
        <v>2818</v>
      </c>
      <c r="B223" s="10" t="str">
        <f aca="false">'Layout Mercado Libre'!C223</f>
        <v>Theraflu Td Sabor Limón Paracetamol Fenilefrina 10 Sobres</v>
      </c>
      <c r="C223" s="2" t="s">
        <v>89</v>
      </c>
      <c r="D223" s="2" t="s">
        <v>13868</v>
      </c>
      <c r="E223" s="2" t="s">
        <v>13869</v>
      </c>
      <c r="F223" s="2" t="s">
        <v>13918</v>
      </c>
      <c r="G223" s="2"/>
      <c r="H223" s="2"/>
      <c r="I223" s="2" t="s">
        <v>14581</v>
      </c>
      <c r="J223" s="2"/>
      <c r="K223" s="2" t="n">
        <v>1316</v>
      </c>
      <c r="L223" s="2"/>
      <c r="M223" s="2" t="s">
        <v>14582</v>
      </c>
      <c r="N223" s="2" t="n">
        <f aca="false">COUNTA('Layout Mercado Libre'!AH223:AM223)</f>
        <v>3</v>
      </c>
      <c r="O223" s="2" t="s">
        <v>13886</v>
      </c>
      <c r="P223" s="2" t="n">
        <v>0</v>
      </c>
      <c r="Q223" s="2" t="s">
        <v>14583</v>
      </c>
    </row>
    <row r="224" customFormat="false" ht="15" hidden="false" customHeight="false" outlineLevel="0" collapsed="false">
      <c r="A224" s="8" t="s">
        <v>2833</v>
      </c>
      <c r="B224" s="10" t="str">
        <f aca="false">'Layout Mercado Libre'!C224</f>
        <v>Zaditen Ofta Ketotifeno 0.025% Gotas Oftálmicas 5 ml</v>
      </c>
      <c r="C224" s="2" t="s">
        <v>89</v>
      </c>
      <c r="D224" s="2" t="s">
        <v>13868</v>
      </c>
      <c r="E224" s="2" t="s">
        <v>13869</v>
      </c>
      <c r="F224" s="2" t="s">
        <v>13870</v>
      </c>
      <c r="G224" s="2" t="s">
        <v>14082</v>
      </c>
      <c r="H224" s="2" t="s">
        <v>14083</v>
      </c>
      <c r="I224" s="2" t="s">
        <v>14584</v>
      </c>
      <c r="J224" s="2"/>
      <c r="K224" s="2" t="n">
        <v>34</v>
      </c>
      <c r="L224" s="2"/>
      <c r="M224" s="2" t="s">
        <v>14585</v>
      </c>
      <c r="N224" s="2" t="n">
        <f aca="false">COUNTA('Layout Mercado Libre'!AH224:AM224)</f>
        <v>1</v>
      </c>
      <c r="O224" s="2" t="s">
        <v>13942</v>
      </c>
      <c r="P224" s="2" t="n">
        <v>0</v>
      </c>
      <c r="Q224" s="2" t="s">
        <v>14586</v>
      </c>
    </row>
    <row r="225" customFormat="false" ht="15" hidden="false" customHeight="false" outlineLevel="0" collapsed="false">
      <c r="A225" s="8" t="s">
        <v>2848</v>
      </c>
      <c r="B225" s="10" t="str">
        <f aca="false">'Layout Mercado Libre'!C225</f>
        <v>Jarabe Vick 44 Todo Tipo de Tos Cereza 120 ml</v>
      </c>
      <c r="C225" s="2" t="s">
        <v>89</v>
      </c>
      <c r="D225" s="2" t="s">
        <v>13868</v>
      </c>
      <c r="E225" s="2" t="s">
        <v>13869</v>
      </c>
      <c r="F225" s="2" t="s">
        <v>13918</v>
      </c>
      <c r="G225" s="2"/>
      <c r="H225" s="2"/>
      <c r="I225" s="2" t="s">
        <v>14587</v>
      </c>
      <c r="J225" s="2"/>
      <c r="K225" s="2" t="n">
        <v>623</v>
      </c>
      <c r="L225" s="2"/>
      <c r="M225" s="2" t="s">
        <v>14588</v>
      </c>
      <c r="N225" s="2" t="n">
        <f aca="false">COUNTA('Layout Mercado Libre'!AH225:AM225)</f>
        <v>1</v>
      </c>
      <c r="O225" s="2" t="s">
        <v>13875</v>
      </c>
      <c r="P225" s="2" t="n">
        <v>0</v>
      </c>
      <c r="Q225" s="2" t="s">
        <v>14589</v>
      </c>
    </row>
    <row r="226" customFormat="false" ht="15" hidden="false" customHeight="false" outlineLevel="0" collapsed="false">
      <c r="A226" s="8" t="s">
        <v>2860</v>
      </c>
      <c r="B226" s="10" t="str">
        <f aca="false">'Layout Mercado Libre'!C226</f>
        <v>Gavindo N Gabapentina Tiamina Cianocobalamina 30 Cápsulas</v>
      </c>
      <c r="C226" s="2" t="s">
        <v>89</v>
      </c>
      <c r="D226" s="2" t="s">
        <v>13868</v>
      </c>
      <c r="E226" s="2" t="s">
        <v>13869</v>
      </c>
      <c r="F226" s="2" t="s">
        <v>13870</v>
      </c>
      <c r="G226" s="2" t="s">
        <v>13871</v>
      </c>
      <c r="H226" s="2" t="s">
        <v>13872</v>
      </c>
      <c r="I226" s="2" t="s">
        <v>14590</v>
      </c>
      <c r="J226" s="2"/>
      <c r="K226" s="2" t="n">
        <v>92</v>
      </c>
      <c r="L226" s="2"/>
      <c r="M226" s="2" t="s">
        <v>14591</v>
      </c>
      <c r="N226" s="2" t="n">
        <f aca="false">COUNTA('Layout Mercado Libre'!AH226:AM226)</f>
        <v>3</v>
      </c>
      <c r="O226" s="2" t="s">
        <v>13886</v>
      </c>
      <c r="P226" s="2" t="n">
        <v>0</v>
      </c>
      <c r="Q226" s="2" t="s">
        <v>14592</v>
      </c>
    </row>
    <row r="227" customFormat="false" ht="15" hidden="false" customHeight="false" outlineLevel="0" collapsed="false">
      <c r="A227" s="8" t="s">
        <v>2874</v>
      </c>
      <c r="B227" s="10" t="str">
        <f aca="false">'Layout Mercado Libre'!C227</f>
        <v>Materna Vitaminas y Minerales 30 Tabletas</v>
      </c>
      <c r="C227" s="2" t="s">
        <v>89</v>
      </c>
      <c r="D227" s="2" t="s">
        <v>13868</v>
      </c>
      <c r="E227" s="2" t="s">
        <v>13869</v>
      </c>
      <c r="F227" s="2" t="s">
        <v>13877</v>
      </c>
      <c r="G227" s="2"/>
      <c r="H227" s="2"/>
      <c r="I227" s="2" t="s">
        <v>14593</v>
      </c>
      <c r="J227" s="2"/>
      <c r="K227" s="2" t="n">
        <v>0</v>
      </c>
      <c r="L227" s="2"/>
      <c r="M227" s="2" t="s">
        <v>14594</v>
      </c>
      <c r="N227" s="2" t="n">
        <f aca="false">COUNTA('Layout Mercado Libre'!AH227:AM227)</f>
        <v>2</v>
      </c>
      <c r="O227" s="2" t="s">
        <v>13886</v>
      </c>
      <c r="P227" s="2" t="n">
        <v>0</v>
      </c>
      <c r="Q227" s="2" t="s">
        <v>14595</v>
      </c>
    </row>
    <row r="228" customFormat="false" ht="15" hidden="false" customHeight="false" outlineLevel="0" collapsed="false">
      <c r="A228" s="8" t="s">
        <v>2886</v>
      </c>
      <c r="B228" s="10" t="str">
        <f aca="false">'Layout Mercado Libre'!C228</f>
        <v>Alcohol Etílico Dibar 96° 500 ml Caja 24 Piezas</v>
      </c>
      <c r="C228" s="2" t="s">
        <v>89</v>
      </c>
      <c r="D228" s="2" t="s">
        <v>13949</v>
      </c>
      <c r="E228" s="2" t="s">
        <v>13869</v>
      </c>
      <c r="F228" s="2" t="s">
        <v>13877</v>
      </c>
      <c r="G228" s="2"/>
      <c r="H228" s="2"/>
      <c r="I228" s="2" t="s">
        <v>14596</v>
      </c>
      <c r="J228" s="2"/>
      <c r="K228" s="2" t="n">
        <v>66</v>
      </c>
      <c r="L228" s="2"/>
      <c r="M228" s="2" t="s">
        <v>14597</v>
      </c>
      <c r="N228" s="2" t="n">
        <f aca="false">COUNTA('Layout Mercado Libre'!AH228:AM228)</f>
        <v>1</v>
      </c>
      <c r="O228" s="2" t="s">
        <v>13875</v>
      </c>
      <c r="P228" s="2" t="n">
        <v>1</v>
      </c>
      <c r="Q228" s="2" t="s">
        <v>14598</v>
      </c>
    </row>
    <row r="229" customFormat="false" ht="15" hidden="false" customHeight="false" outlineLevel="0" collapsed="false">
      <c r="A229" s="8" t="s">
        <v>2895</v>
      </c>
      <c r="B229" s="10" t="str">
        <f aca="false">'Layout Mercado Libre'!C229</f>
        <v>Desenfriol D Antigripal 30 Tabletas</v>
      </c>
      <c r="C229" s="2" t="s">
        <v>89</v>
      </c>
      <c r="D229" s="2" t="s">
        <v>13868</v>
      </c>
      <c r="E229" s="2" t="s">
        <v>13869</v>
      </c>
      <c r="F229" s="2" t="s">
        <v>13918</v>
      </c>
      <c r="G229" s="2"/>
      <c r="H229" s="2"/>
      <c r="I229" s="2" t="s">
        <v>14599</v>
      </c>
      <c r="J229" s="2"/>
      <c r="K229" s="2" t="n">
        <v>1428</v>
      </c>
      <c r="L229" s="2"/>
      <c r="M229" s="2" t="s">
        <v>14600</v>
      </c>
      <c r="N229" s="2" t="n">
        <f aca="false">COUNTA('Layout Mercado Libre'!AH229:AM229)</f>
        <v>3</v>
      </c>
      <c r="O229" s="2" t="s">
        <v>13886</v>
      </c>
      <c r="P229" s="2" t="n">
        <v>1</v>
      </c>
      <c r="Q229" s="2" t="s">
        <v>14601</v>
      </c>
    </row>
    <row r="230" customFormat="false" ht="15" hidden="false" customHeight="false" outlineLevel="0" collapsed="false">
      <c r="A230" s="8" t="s">
        <v>2908</v>
      </c>
      <c r="B230" s="10" t="str">
        <f aca="false">'Layout Mercado Libre'!C230</f>
        <v>Prueba de Embarazo Clearblue Plus 1 Prueba</v>
      </c>
      <c r="C230" s="2" t="s">
        <v>89</v>
      </c>
      <c r="D230" s="2" t="s">
        <v>13868</v>
      </c>
      <c r="E230" s="2" t="s">
        <v>13869</v>
      </c>
      <c r="F230" s="2" t="s">
        <v>13877</v>
      </c>
      <c r="G230" s="2"/>
      <c r="H230" s="2"/>
      <c r="I230" s="2" t="s">
        <v>14602</v>
      </c>
      <c r="J230" s="2"/>
      <c r="K230" s="2" t="n">
        <v>1684</v>
      </c>
      <c r="L230" s="2"/>
      <c r="M230" s="2" t="s">
        <v>14603</v>
      </c>
      <c r="N230" s="2" t="n">
        <f aca="false">COUNTA('Layout Mercado Libre'!AH230:AM230)</f>
        <v>2</v>
      </c>
      <c r="O230" s="2" t="s">
        <v>13886</v>
      </c>
      <c r="P230" s="2" t="n">
        <v>0</v>
      </c>
      <c r="Q230" s="2" t="s">
        <v>14604</v>
      </c>
    </row>
    <row r="231" customFormat="false" ht="15" hidden="false" customHeight="false" outlineLevel="0" collapsed="false">
      <c r="A231" s="8" t="s">
        <v>2921</v>
      </c>
      <c r="B231" s="10" t="str">
        <f aca="false">'Layout Mercado Libre'!C231</f>
        <v>Hemosin-K Oral Carbazocromo Menadiona 25/5 mg 32 Tabletas</v>
      </c>
      <c r="C231" s="2" t="s">
        <v>89</v>
      </c>
      <c r="D231" s="2" t="s">
        <v>13868</v>
      </c>
      <c r="E231" s="2" t="s">
        <v>13869</v>
      </c>
      <c r="F231" s="2" t="s">
        <v>13936</v>
      </c>
      <c r="G231" s="2"/>
      <c r="H231" s="2"/>
      <c r="I231" s="2" t="s">
        <v>14605</v>
      </c>
      <c r="J231" s="2"/>
      <c r="K231" s="2" t="n">
        <v>38</v>
      </c>
      <c r="L231" s="2"/>
      <c r="M231" s="2" t="s">
        <v>14606</v>
      </c>
      <c r="N231" s="2" t="n">
        <f aca="false">COUNTA('Layout Mercado Libre'!AH231:AM231)</f>
        <v>2</v>
      </c>
      <c r="O231" s="2" t="s">
        <v>13875</v>
      </c>
      <c r="P231" s="2" t="n">
        <v>1</v>
      </c>
      <c r="Q231" s="2" t="s">
        <v>14607</v>
      </c>
    </row>
    <row r="232" customFormat="false" ht="15" hidden="false" customHeight="false" outlineLevel="0" collapsed="false">
      <c r="A232" s="8" t="s">
        <v>2932</v>
      </c>
      <c r="B232" s="10" t="str">
        <f aca="false">'Layout Mercado Libre'!C232</f>
        <v>Bepanthen Pomada Dexpantenol 5% Protectora 100 g</v>
      </c>
      <c r="C232" s="2" t="s">
        <v>89</v>
      </c>
      <c r="D232" s="2" t="s">
        <v>13868</v>
      </c>
      <c r="E232" s="2" t="s">
        <v>13869</v>
      </c>
      <c r="F232" s="2" t="s">
        <v>13918</v>
      </c>
      <c r="G232" s="2"/>
      <c r="H232" s="2"/>
      <c r="I232" s="2" t="s">
        <v>14608</v>
      </c>
      <c r="J232" s="2"/>
      <c r="K232" s="2" t="n">
        <v>724</v>
      </c>
      <c r="L232" s="2"/>
      <c r="M232" s="2" t="s">
        <v>14609</v>
      </c>
      <c r="N232" s="2" t="n">
        <f aca="false">COUNTA('Layout Mercado Libre'!AH232:AM232)</f>
        <v>2</v>
      </c>
      <c r="O232" s="2" t="s">
        <v>13875</v>
      </c>
      <c r="P232" s="2" t="n">
        <v>0</v>
      </c>
      <c r="Q232" s="2" t="s">
        <v>14610</v>
      </c>
    </row>
    <row r="233" customFormat="false" ht="15" hidden="false" customHeight="false" outlineLevel="0" collapsed="false">
      <c r="A233" s="8" t="s">
        <v>2943</v>
      </c>
      <c r="B233" s="10" t="str">
        <f aca="false">'Layout Mercado Libre'!C233</f>
        <v>Glucovance Metformina Glibenclamida 500/5 mg 60 Tabletas</v>
      </c>
      <c r="C233" s="2" t="s">
        <v>89</v>
      </c>
      <c r="D233" s="2" t="s">
        <v>13868</v>
      </c>
      <c r="E233" s="2" t="s">
        <v>13869</v>
      </c>
      <c r="F233" s="2" t="s">
        <v>13870</v>
      </c>
      <c r="G233" s="2" t="s">
        <v>13893</v>
      </c>
      <c r="H233" s="2" t="s">
        <v>13894</v>
      </c>
      <c r="I233" s="2" t="s">
        <v>14611</v>
      </c>
      <c r="J233" s="2"/>
      <c r="K233" s="2" t="n">
        <v>121</v>
      </c>
      <c r="L233" s="2"/>
      <c r="M233" s="2" t="s">
        <v>14612</v>
      </c>
      <c r="N233" s="2" t="n">
        <f aca="false">COUNTA('Layout Mercado Libre'!AH233:AM233)</f>
        <v>3</v>
      </c>
      <c r="O233" s="2" t="s">
        <v>13886</v>
      </c>
      <c r="P233" s="2" t="n">
        <v>1</v>
      </c>
      <c r="Q233" s="2" t="s">
        <v>14613</v>
      </c>
    </row>
    <row r="234" customFormat="false" ht="15" hidden="false" customHeight="false" outlineLevel="0" collapsed="false">
      <c r="A234" s="8" t="s">
        <v>2955</v>
      </c>
      <c r="B234" s="10" t="str">
        <f aca="false">'Layout Mercado Libre'!C234</f>
        <v>Concor Bisoprolol 2.5 mg 30 Tabletas</v>
      </c>
      <c r="C234" s="2" t="s">
        <v>89</v>
      </c>
      <c r="D234" s="2" t="s">
        <v>13868</v>
      </c>
      <c r="E234" s="2" t="s">
        <v>13869</v>
      </c>
      <c r="F234" s="2" t="s">
        <v>13870</v>
      </c>
      <c r="G234" s="2" t="s">
        <v>14469</v>
      </c>
      <c r="H234" s="2" t="s">
        <v>14470</v>
      </c>
      <c r="I234" s="2" t="s">
        <v>14614</v>
      </c>
      <c r="J234" s="2"/>
      <c r="K234" s="2" t="n">
        <v>63</v>
      </c>
      <c r="L234" s="2"/>
      <c r="M234" s="2" t="s">
        <v>14615</v>
      </c>
      <c r="N234" s="2" t="n">
        <f aca="false">COUNTA('Layout Mercado Libre'!AH234:AM234)</f>
        <v>2</v>
      </c>
      <c r="O234" s="2" t="s">
        <v>13875</v>
      </c>
      <c r="P234" s="2" t="n">
        <v>1</v>
      </c>
      <c r="Q234" s="2" t="s">
        <v>14616</v>
      </c>
    </row>
    <row r="235" customFormat="false" ht="15" hidden="false" customHeight="false" outlineLevel="0" collapsed="false">
      <c r="A235" s="8" t="s">
        <v>2965</v>
      </c>
      <c r="B235" s="10" t="str">
        <f aca="false">'Layout Mercado Libre'!C235</f>
        <v>Clamoxin 12h Amoxicilina Clavulanato 875/125 mg 10 Tabletas</v>
      </c>
      <c r="C235" s="2" t="s">
        <v>89</v>
      </c>
      <c r="D235" s="2" t="s">
        <v>13868</v>
      </c>
      <c r="E235" s="2" t="s">
        <v>13869</v>
      </c>
      <c r="F235" s="2" t="s">
        <v>13870</v>
      </c>
      <c r="G235" s="2" t="s">
        <v>13971</v>
      </c>
      <c r="H235" s="2" t="s">
        <v>13972</v>
      </c>
      <c r="I235" s="2" t="s">
        <v>14617</v>
      </c>
      <c r="J235" s="2"/>
      <c r="K235" s="2" t="n">
        <v>421</v>
      </c>
      <c r="L235" s="2"/>
      <c r="M235" s="2" t="s">
        <v>14618</v>
      </c>
      <c r="N235" s="2" t="n">
        <f aca="false">COUNTA('Layout Mercado Libre'!AH235:AM235)</f>
        <v>6</v>
      </c>
      <c r="O235" s="2" t="s">
        <v>13886</v>
      </c>
      <c r="P235" s="2" t="n">
        <v>2</v>
      </c>
      <c r="Q235" s="2" t="s">
        <v>14619</v>
      </c>
    </row>
    <row r="236" customFormat="false" ht="15" hidden="false" customHeight="false" outlineLevel="0" collapsed="false">
      <c r="A236" s="8" t="s">
        <v>2982</v>
      </c>
      <c r="B236" s="10" t="str">
        <f aca="false">'Layout Mercado Libre'!C236</f>
        <v>Tiaminal B12 Trivalente A.P. 30 Cápsulas</v>
      </c>
      <c r="C236" s="2" t="s">
        <v>89</v>
      </c>
      <c r="D236" s="2" t="s">
        <v>13868</v>
      </c>
      <c r="E236" s="2" t="s">
        <v>13869</v>
      </c>
      <c r="F236" s="2" t="s">
        <v>13918</v>
      </c>
      <c r="G236" s="2"/>
      <c r="H236" s="2"/>
      <c r="I236" s="2" t="s">
        <v>14620</v>
      </c>
      <c r="J236" s="2"/>
      <c r="K236" s="2" t="n">
        <v>13</v>
      </c>
      <c r="L236" s="2"/>
      <c r="M236" s="2" t="s">
        <v>14621</v>
      </c>
      <c r="N236" s="2" t="n">
        <f aca="false">COUNTA('Layout Mercado Libre'!AH236:AM236)</f>
        <v>5</v>
      </c>
      <c r="O236" s="2" t="s">
        <v>13886</v>
      </c>
      <c r="P236" s="2" t="n">
        <v>1</v>
      </c>
      <c r="Q236" s="2" t="s">
        <v>14622</v>
      </c>
    </row>
    <row r="237" customFormat="false" ht="15" hidden="false" customHeight="false" outlineLevel="0" collapsed="false">
      <c r="A237" s="8" t="s">
        <v>2996</v>
      </c>
      <c r="B237" s="10" t="str">
        <f aca="false">'Layout Mercado Libre'!C237</f>
        <v>Sophipren Ofteno Prednisolona 10 mg/ml Gotas Oftálmicas 5 ml</v>
      </c>
      <c r="C237" s="2" t="s">
        <v>89</v>
      </c>
      <c r="D237" s="2" t="s">
        <v>13868</v>
      </c>
      <c r="E237" s="2" t="s">
        <v>13869</v>
      </c>
      <c r="F237" s="2" t="s">
        <v>13870</v>
      </c>
      <c r="G237" s="2" t="s">
        <v>14082</v>
      </c>
      <c r="H237" s="2" t="s">
        <v>14083</v>
      </c>
      <c r="I237" s="2" t="s">
        <v>14623</v>
      </c>
      <c r="J237" s="2"/>
      <c r="K237" s="2" t="n">
        <v>29</v>
      </c>
      <c r="L237" s="2"/>
      <c r="M237" s="2" t="s">
        <v>14624</v>
      </c>
      <c r="N237" s="2" t="n">
        <f aca="false">COUNTA('Layout Mercado Libre'!AH237:AM237)</f>
        <v>2</v>
      </c>
      <c r="O237" s="2" t="s">
        <v>13875</v>
      </c>
      <c r="P237" s="2" t="n">
        <v>0</v>
      </c>
      <c r="Q237" s="2" t="s">
        <v>14625</v>
      </c>
    </row>
    <row r="238" customFormat="false" ht="15" hidden="false" customHeight="false" outlineLevel="0" collapsed="false">
      <c r="A238" s="8" t="s">
        <v>3009</v>
      </c>
      <c r="B238" s="10" t="str">
        <f aca="false">'Layout Mercado Libre'!C238</f>
        <v>Tesalon Adulto Tesaperl Benzonatato 100 mg 20 Cápsulas</v>
      </c>
      <c r="C238" s="2" t="s">
        <v>89</v>
      </c>
      <c r="D238" s="2" t="s">
        <v>13868</v>
      </c>
      <c r="E238" s="2" t="s">
        <v>13869</v>
      </c>
      <c r="F238" s="2" t="s">
        <v>13918</v>
      </c>
      <c r="G238" s="2"/>
      <c r="H238" s="2"/>
      <c r="I238" s="2" t="s">
        <v>14626</v>
      </c>
      <c r="J238" s="2"/>
      <c r="K238" s="2" t="n">
        <v>388</v>
      </c>
      <c r="L238" s="2"/>
      <c r="M238" s="2" t="s">
        <v>14627</v>
      </c>
      <c r="N238" s="2" t="n">
        <f aca="false">COUNTA('Layout Mercado Libre'!AH238:AM238)</f>
        <v>2</v>
      </c>
      <c r="O238" s="2" t="s">
        <v>13875</v>
      </c>
      <c r="P238" s="2" t="n">
        <v>0</v>
      </c>
      <c r="Q238" s="2" t="s">
        <v>14628</v>
      </c>
    </row>
    <row r="239" customFormat="false" ht="15" hidden="false" customHeight="false" outlineLevel="0" collapsed="false">
      <c r="A239" s="8" t="s">
        <v>3021</v>
      </c>
      <c r="B239" s="10" t="str">
        <f aca="false">'Layout Mercado Libre'!C239</f>
        <v>Vick VapoRub Ungüento 12 g Exhibidor 12 Latas</v>
      </c>
      <c r="C239" s="2" t="s">
        <v>89</v>
      </c>
      <c r="D239" s="2" t="s">
        <v>13868</v>
      </c>
      <c r="E239" s="2" t="s">
        <v>13869</v>
      </c>
      <c r="F239" s="2" t="s">
        <v>13918</v>
      </c>
      <c r="G239" s="2"/>
      <c r="H239" s="2"/>
      <c r="I239" s="2" t="s">
        <v>14629</v>
      </c>
      <c r="J239" s="2"/>
      <c r="K239" s="2" t="n">
        <v>1754</v>
      </c>
      <c r="L239" s="2"/>
      <c r="M239" s="2" t="s">
        <v>14630</v>
      </c>
      <c r="N239" s="2" t="n">
        <f aca="false">COUNTA('Layout Mercado Libre'!AH239:AM239)</f>
        <v>2</v>
      </c>
      <c r="O239" s="2" t="s">
        <v>13886</v>
      </c>
      <c r="P239" s="2" t="n">
        <v>0</v>
      </c>
      <c r="Q239" s="2" t="s">
        <v>14631</v>
      </c>
    </row>
    <row r="240" customFormat="false" ht="15" hidden="false" customHeight="false" outlineLevel="0" collapsed="false">
      <c r="A240" s="8" t="s">
        <v>3032</v>
      </c>
      <c r="B240" s="10" t="str">
        <f aca="false">'Layout Mercado Libre'!C240</f>
        <v>Alin Dexametasona 8 mg/2 ml Solución Inyectable 1 Ampolleta</v>
      </c>
      <c r="C240" s="2" t="s">
        <v>89</v>
      </c>
      <c r="D240" s="2" t="s">
        <v>13868</v>
      </c>
      <c r="E240" s="2" t="s">
        <v>13869</v>
      </c>
      <c r="F240" s="2" t="s">
        <v>13870</v>
      </c>
      <c r="G240" s="2" t="s">
        <v>14229</v>
      </c>
      <c r="H240" s="2" t="s">
        <v>14230</v>
      </c>
      <c r="I240" s="2" t="s">
        <v>14632</v>
      </c>
      <c r="J240" s="2"/>
      <c r="K240" s="2" t="n">
        <v>15</v>
      </c>
      <c r="L240" s="2"/>
      <c r="M240" s="2" t="s">
        <v>14633</v>
      </c>
      <c r="N240" s="2" t="n">
        <f aca="false">COUNTA('Layout Mercado Libre'!AH240:AM240)</f>
        <v>3</v>
      </c>
      <c r="O240" s="2" t="s">
        <v>13875</v>
      </c>
      <c r="P240" s="2" t="n">
        <v>0</v>
      </c>
      <c r="Q240" s="2" t="s">
        <v>14634</v>
      </c>
    </row>
    <row r="241" customFormat="false" ht="15" hidden="false" customHeight="false" outlineLevel="0" collapsed="false">
      <c r="A241" s="8" t="s">
        <v>3046</v>
      </c>
      <c r="B241" s="10" t="str">
        <f aca="false">'Layout Mercado Libre'!C241</f>
        <v>Avapena Cloropiramina 25 mg 20 Tabletas</v>
      </c>
      <c r="C241" s="2" t="s">
        <v>89</v>
      </c>
      <c r="D241" s="2" t="s">
        <v>13868</v>
      </c>
      <c r="E241" s="2" t="s">
        <v>13869</v>
      </c>
      <c r="F241" s="2" t="s">
        <v>13918</v>
      </c>
      <c r="G241" s="2"/>
      <c r="H241" s="2"/>
      <c r="I241" s="2" t="s">
        <v>14635</v>
      </c>
      <c r="J241" s="2"/>
      <c r="K241" s="2" t="n">
        <v>0</v>
      </c>
      <c r="L241" s="2"/>
      <c r="M241" s="2" t="s">
        <v>14636</v>
      </c>
      <c r="N241" s="2" t="n">
        <f aca="false">COUNTA('Layout Mercado Libre'!AH241:AM241)</f>
        <v>3</v>
      </c>
      <c r="O241" s="2" t="s">
        <v>13886</v>
      </c>
      <c r="P241" s="2" t="n">
        <v>0</v>
      </c>
      <c r="Q241" s="2" t="s">
        <v>14637</v>
      </c>
    </row>
    <row r="242" customFormat="false" ht="15" hidden="false" customHeight="false" outlineLevel="0" collapsed="false">
      <c r="A242" s="8" t="s">
        <v>3061</v>
      </c>
      <c r="B242" s="10" t="str">
        <f aca="false">'Layout Mercado Libre'!C242</f>
        <v>Lodestar Losartán Potásico 50 mg 30 Tabletas</v>
      </c>
      <c r="C242" s="2" t="s">
        <v>89</v>
      </c>
      <c r="D242" s="2" t="s">
        <v>13868</v>
      </c>
      <c r="E242" s="2" t="s">
        <v>13869</v>
      </c>
      <c r="F242" s="2" t="s">
        <v>13870</v>
      </c>
      <c r="G242" s="2" t="s">
        <v>14469</v>
      </c>
      <c r="H242" s="2" t="s">
        <v>14470</v>
      </c>
      <c r="I242" s="2" t="s">
        <v>14638</v>
      </c>
      <c r="J242" s="2"/>
      <c r="K242" s="2" t="n">
        <v>57</v>
      </c>
      <c r="L242" s="2"/>
      <c r="M242" s="2" t="s">
        <v>14639</v>
      </c>
      <c r="N242" s="2" t="n">
        <f aca="false">COUNTA('Layout Mercado Libre'!AH242:AM242)</f>
        <v>3</v>
      </c>
      <c r="O242" s="2" t="s">
        <v>13875</v>
      </c>
      <c r="P242" s="2" t="n">
        <v>0</v>
      </c>
      <c r="Q242" s="2" t="s">
        <v>14640</v>
      </c>
    </row>
    <row r="243" customFormat="false" ht="15" hidden="false" customHeight="false" outlineLevel="0" collapsed="false">
      <c r="A243" s="8" t="s">
        <v>3072</v>
      </c>
      <c r="B243" s="10" t="str">
        <f aca="false">'Layout Mercado Libre'!C243</f>
        <v>Somazina Citicolina 500 mg 20 Comprimidos Recubiertos</v>
      </c>
      <c r="C243" s="2" t="s">
        <v>89</v>
      </c>
      <c r="D243" s="2" t="s">
        <v>13868</v>
      </c>
      <c r="E243" s="2" t="s">
        <v>13869</v>
      </c>
      <c r="F243" s="2" t="s">
        <v>13870</v>
      </c>
      <c r="G243" s="2" t="s">
        <v>13871</v>
      </c>
      <c r="H243" s="2" t="s">
        <v>13872</v>
      </c>
      <c r="I243" s="2" t="s">
        <v>14641</v>
      </c>
      <c r="J243" s="2"/>
      <c r="K243" s="2" t="n">
        <v>1</v>
      </c>
      <c r="L243" s="2"/>
      <c r="M243" s="2" t="s">
        <v>14642</v>
      </c>
      <c r="N243" s="2" t="n">
        <f aca="false">COUNTA('Layout Mercado Libre'!AH243:AM243)</f>
        <v>3</v>
      </c>
      <c r="O243" s="2" t="s">
        <v>13886</v>
      </c>
      <c r="P243" s="2" t="n">
        <v>1</v>
      </c>
      <c r="Q243" s="2" t="s">
        <v>14643</v>
      </c>
    </row>
    <row r="244" customFormat="false" ht="15" hidden="false" customHeight="false" outlineLevel="0" collapsed="false">
      <c r="A244" s="8" t="s">
        <v>3084</v>
      </c>
      <c r="B244" s="10" t="str">
        <f aca="false">'Layout Mercado Libre'!C244</f>
        <v>Ajolotius Jarabe Original con Miel Ajolomiel 250 ml</v>
      </c>
      <c r="C244" s="2" t="s">
        <v>89</v>
      </c>
      <c r="D244" s="2" t="s">
        <v>13868</v>
      </c>
      <c r="E244" s="2" t="s">
        <v>13869</v>
      </c>
      <c r="F244" s="2" t="s">
        <v>13877</v>
      </c>
      <c r="G244" s="2"/>
      <c r="H244" s="2"/>
      <c r="I244" s="2" t="s">
        <v>14644</v>
      </c>
      <c r="J244" s="2"/>
      <c r="K244" s="2" t="n">
        <v>3515</v>
      </c>
      <c r="L244" s="2" t="s">
        <v>14645</v>
      </c>
      <c r="M244" s="2" t="s">
        <v>14646</v>
      </c>
      <c r="N244" s="2" t="n">
        <f aca="false">COUNTA('Layout Mercado Libre'!AH244:AM244)</f>
        <v>3</v>
      </c>
      <c r="O244" s="2" t="s">
        <v>13904</v>
      </c>
      <c r="P244" s="2" t="n">
        <v>0</v>
      </c>
      <c r="Q244" s="2" t="s">
        <v>14647</v>
      </c>
    </row>
    <row r="245" customFormat="false" ht="15" hidden="false" customHeight="false" outlineLevel="0" collapsed="false">
      <c r="A245" s="8" t="s">
        <v>3098</v>
      </c>
      <c r="B245" s="10" t="str">
        <f aca="false">'Layout Mercado Libre'!C245</f>
        <v>Tempra Paracetamol 500 mg 10 Tabletas</v>
      </c>
      <c r="C245" s="2" t="s">
        <v>89</v>
      </c>
      <c r="D245" s="2" t="s">
        <v>13868</v>
      </c>
      <c r="E245" s="2" t="s">
        <v>13869</v>
      </c>
      <c r="F245" s="2" t="s">
        <v>13918</v>
      </c>
      <c r="G245" s="2"/>
      <c r="H245" s="2"/>
      <c r="I245" s="2" t="s">
        <v>14648</v>
      </c>
      <c r="J245" s="2"/>
      <c r="K245" s="2" t="n">
        <v>1346</v>
      </c>
      <c r="L245" s="2" t="s">
        <v>14649</v>
      </c>
      <c r="M245" s="2" t="s">
        <v>14650</v>
      </c>
      <c r="N245" s="2" t="n">
        <f aca="false">COUNTA('Layout Mercado Libre'!AH245:AM245)</f>
        <v>3</v>
      </c>
      <c r="O245" s="2" t="s">
        <v>13904</v>
      </c>
      <c r="P245" s="2" t="n">
        <v>0</v>
      </c>
      <c r="Q245" s="2" t="s">
        <v>14651</v>
      </c>
    </row>
    <row r="246" customFormat="false" ht="15" hidden="false" customHeight="false" outlineLevel="0" collapsed="false">
      <c r="A246" s="8" t="s">
        <v>3110</v>
      </c>
      <c r="B246" s="10" t="str">
        <f aca="false">'Layout Mercado Libre'!C246</f>
        <v>Fitoestimulina Crema Tópica 30 g</v>
      </c>
      <c r="C246" s="2" t="s">
        <v>89</v>
      </c>
      <c r="D246" s="2" t="s">
        <v>13868</v>
      </c>
      <c r="E246" s="2" t="s">
        <v>13869</v>
      </c>
      <c r="F246" s="2" t="s">
        <v>13936</v>
      </c>
      <c r="G246" s="2"/>
      <c r="H246" s="2"/>
      <c r="I246" s="2" t="s">
        <v>14652</v>
      </c>
      <c r="J246" s="2"/>
      <c r="K246" s="2" t="n">
        <v>133</v>
      </c>
      <c r="L246" s="2"/>
      <c r="M246" s="2" t="s">
        <v>14653</v>
      </c>
      <c r="N246" s="2" t="n">
        <f aca="false">COUNTA('Layout Mercado Libre'!AH246:AM246)</f>
        <v>1</v>
      </c>
      <c r="O246" s="2" t="s">
        <v>13942</v>
      </c>
      <c r="P246" s="2" t="n">
        <v>0</v>
      </c>
      <c r="Q246" s="2" t="s">
        <v>14654</v>
      </c>
    </row>
    <row r="247" customFormat="false" ht="15" hidden="false" customHeight="false" outlineLevel="0" collapsed="false">
      <c r="A247" s="8" t="s">
        <v>3120</v>
      </c>
      <c r="B247" s="10" t="str">
        <f aca="false">'Layout Mercado Libre'!C247</f>
        <v>Fabroven 150/150/100 mg Extracto de Ruscus 30 Cápsulas</v>
      </c>
      <c r="C247" s="2" t="s">
        <v>89</v>
      </c>
      <c r="D247" s="2" t="s">
        <v>13868</v>
      </c>
      <c r="E247" s="2" t="s">
        <v>13869</v>
      </c>
      <c r="F247" s="2" t="s">
        <v>13936</v>
      </c>
      <c r="G247" s="2"/>
      <c r="H247" s="2"/>
      <c r="I247" s="2" t="s">
        <v>14655</v>
      </c>
      <c r="J247" s="2" t="s">
        <v>14656</v>
      </c>
      <c r="K247" s="2" t="n">
        <v>98</v>
      </c>
      <c r="L247" s="2"/>
      <c r="M247" s="2" t="s">
        <v>14657</v>
      </c>
      <c r="N247" s="2" t="n">
        <f aca="false">COUNTA('Layout Mercado Libre'!AH247:AM247)</f>
        <v>1</v>
      </c>
      <c r="O247" s="2" t="s">
        <v>13875</v>
      </c>
      <c r="P247" s="2" t="n">
        <v>0</v>
      </c>
      <c r="Q247" s="2" t="s">
        <v>14658</v>
      </c>
    </row>
    <row r="248" customFormat="false" ht="15" hidden="false" customHeight="false" outlineLevel="0" collapsed="false">
      <c r="A248" s="8" t="s">
        <v>3130</v>
      </c>
      <c r="B248" s="10" t="str">
        <f aca="false">'Layout Mercado Libre'!C248</f>
        <v>Next Tabs Antigripal 10 Tabletas</v>
      </c>
      <c r="C248" s="2" t="s">
        <v>89</v>
      </c>
      <c r="D248" s="2" t="s">
        <v>13868</v>
      </c>
      <c r="E248" s="2" t="s">
        <v>13869</v>
      </c>
      <c r="F248" s="2" t="s">
        <v>13918</v>
      </c>
      <c r="G248" s="2"/>
      <c r="H248" s="2"/>
      <c r="I248" s="2" t="s">
        <v>14659</v>
      </c>
      <c r="J248" s="2"/>
      <c r="K248" s="2" t="n">
        <v>5195</v>
      </c>
      <c r="L248" s="2"/>
      <c r="M248" s="2" t="s">
        <v>14660</v>
      </c>
      <c r="N248" s="2" t="n">
        <f aca="false">COUNTA('Layout Mercado Libre'!AH248:AM248)</f>
        <v>4</v>
      </c>
      <c r="O248" s="2" t="s">
        <v>13886</v>
      </c>
      <c r="P248" s="2" t="n">
        <v>0</v>
      </c>
      <c r="Q248" s="2" t="s">
        <v>14661</v>
      </c>
    </row>
    <row r="249" customFormat="false" ht="15" hidden="false" customHeight="false" outlineLevel="0" collapsed="false">
      <c r="A249" s="8" t="s">
        <v>3144</v>
      </c>
      <c r="B249" s="10" t="str">
        <f aca="false">'Layout Mercado Libre'!C249</f>
        <v>Lomotil Loperamida 2 mg 8 Tabletas</v>
      </c>
      <c r="C249" s="2" t="s">
        <v>89</v>
      </c>
      <c r="D249" s="2" t="s">
        <v>13868</v>
      </c>
      <c r="E249" s="2" t="s">
        <v>13869</v>
      </c>
      <c r="F249" s="2" t="s">
        <v>13918</v>
      </c>
      <c r="G249" s="2"/>
      <c r="H249" s="2"/>
      <c r="I249" s="2" t="s">
        <v>14662</v>
      </c>
      <c r="J249" s="2"/>
      <c r="K249" s="2" t="n">
        <v>1604</v>
      </c>
      <c r="L249" s="2" t="s">
        <v>14663</v>
      </c>
      <c r="M249" s="2" t="s">
        <v>14664</v>
      </c>
      <c r="N249" s="2" t="n">
        <f aca="false">COUNTA('Layout Mercado Libre'!AH249:AM249)</f>
        <v>2</v>
      </c>
      <c r="O249" s="2" t="s">
        <v>13886</v>
      </c>
      <c r="P249" s="2" t="n">
        <v>0</v>
      </c>
      <c r="Q249" s="2" t="s">
        <v>14665</v>
      </c>
    </row>
    <row r="250" customFormat="false" ht="15" hidden="false" customHeight="false" outlineLevel="0" collapsed="false">
      <c r="A250" s="8" t="s">
        <v>3156</v>
      </c>
      <c r="B250" s="10" t="str">
        <f aca="false">'Layout Mercado Libre'!C250</f>
        <v>Recoverón N Ungüento Acexamato Neomicina 40 g</v>
      </c>
      <c r="C250" s="2" t="s">
        <v>89</v>
      </c>
      <c r="D250" s="2" t="s">
        <v>13868</v>
      </c>
      <c r="E250" s="2" t="s">
        <v>13869</v>
      </c>
      <c r="F250" s="2" t="s">
        <v>13936</v>
      </c>
      <c r="G250" s="2"/>
      <c r="H250" s="2"/>
      <c r="I250" s="2" t="s">
        <v>14666</v>
      </c>
      <c r="J250" s="2"/>
      <c r="K250" s="2" t="n">
        <v>0</v>
      </c>
      <c r="L250" s="2"/>
      <c r="M250" s="2" t="s">
        <v>14667</v>
      </c>
      <c r="N250" s="2" t="n">
        <f aca="false">COUNTA('Layout Mercado Libre'!AH250:AM250)</f>
        <v>2</v>
      </c>
      <c r="O250" s="2" t="s">
        <v>13875</v>
      </c>
      <c r="P250" s="2" t="n">
        <v>0</v>
      </c>
      <c r="Q250" s="2" t="s">
        <v>14668</v>
      </c>
    </row>
    <row r="251" customFormat="false" ht="15" hidden="false" customHeight="false" outlineLevel="0" collapsed="false">
      <c r="A251" s="8" t="s">
        <v>3167</v>
      </c>
      <c r="B251" s="10" t="str">
        <f aca="false">'Layout Mercado Libre'!C251</f>
        <v>Cuerpo Amarillo Fuerte Progesterona 50 mg/2 ml 6 Ampolletas</v>
      </c>
      <c r="C251" s="2" t="s">
        <v>89</v>
      </c>
      <c r="D251" s="2" t="s">
        <v>13868</v>
      </c>
      <c r="E251" s="2" t="s">
        <v>13869</v>
      </c>
      <c r="F251" s="2" t="s">
        <v>13870</v>
      </c>
      <c r="G251" s="2" t="s">
        <v>14229</v>
      </c>
      <c r="H251" s="2" t="s">
        <v>14230</v>
      </c>
      <c r="I251" s="2" t="s">
        <v>14669</v>
      </c>
      <c r="J251" s="2"/>
      <c r="K251" s="2" t="n">
        <v>16</v>
      </c>
      <c r="L251" s="2"/>
      <c r="M251" s="2" t="s">
        <v>14670</v>
      </c>
      <c r="N251" s="2" t="n">
        <f aca="false">COUNTA('Layout Mercado Libre'!AH251:AM251)</f>
        <v>4</v>
      </c>
      <c r="O251" s="2" t="s">
        <v>13886</v>
      </c>
      <c r="P251" s="2" t="n">
        <v>1</v>
      </c>
      <c r="Q251" s="2" t="s">
        <v>14671</v>
      </c>
    </row>
    <row r="252" customFormat="false" ht="15" hidden="false" customHeight="false" outlineLevel="0" collapsed="false">
      <c r="A252" s="8" t="s">
        <v>3180</v>
      </c>
      <c r="B252" s="10" t="str">
        <f aca="false">'Layout Mercado Libre'!C252</f>
        <v>Desenfriol-ito Plus Antigripal Masticable 24 Tabletas</v>
      </c>
      <c r="C252" s="2" t="s">
        <v>89</v>
      </c>
      <c r="D252" s="2" t="s">
        <v>13868</v>
      </c>
      <c r="E252" s="2" t="s">
        <v>13869</v>
      </c>
      <c r="F252" s="2" t="s">
        <v>13918</v>
      </c>
      <c r="G252" s="2"/>
      <c r="H252" s="2"/>
      <c r="I252" s="2" t="s">
        <v>14672</v>
      </c>
      <c r="J252" s="2"/>
      <c r="K252" s="2" t="n">
        <v>342</v>
      </c>
      <c r="L252" s="2"/>
      <c r="M252" s="2" t="s">
        <v>14673</v>
      </c>
      <c r="N252" s="2" t="n">
        <f aca="false">COUNTA('Layout Mercado Libre'!AH252:AM252)</f>
        <v>2</v>
      </c>
      <c r="O252" s="2" t="s">
        <v>13942</v>
      </c>
      <c r="P252" s="2" t="n">
        <v>0</v>
      </c>
      <c r="Q252" s="2" t="s">
        <v>14674</v>
      </c>
    </row>
    <row r="253" customFormat="false" ht="15" hidden="false" customHeight="false" outlineLevel="0" collapsed="false">
      <c r="A253" s="8" t="s">
        <v>3192</v>
      </c>
      <c r="B253" s="10" t="str">
        <f aca="false">'Layout Mercado Libre'!C253</f>
        <v>Sinuberase Colitis Probiótico 4 Billones 20 Ampolletas</v>
      </c>
      <c r="C253" s="2" t="s">
        <v>89</v>
      </c>
      <c r="D253" s="2" t="s">
        <v>13868</v>
      </c>
      <c r="E253" s="2" t="s">
        <v>13869</v>
      </c>
      <c r="F253" s="2" t="s">
        <v>13918</v>
      </c>
      <c r="G253" s="2"/>
      <c r="H253" s="2"/>
      <c r="I253" s="2" t="s">
        <v>14675</v>
      </c>
      <c r="J253" s="2"/>
      <c r="K253" s="2" t="n">
        <v>0</v>
      </c>
      <c r="L253" s="2"/>
      <c r="M253" s="2" t="s">
        <v>14676</v>
      </c>
      <c r="N253" s="2" t="n">
        <f aca="false">COUNTA('Layout Mercado Libre'!AH253:AM253)</f>
        <v>2</v>
      </c>
      <c r="O253" s="2" t="s">
        <v>13875</v>
      </c>
      <c r="P253" s="2" t="n">
        <v>0</v>
      </c>
      <c r="Q253" s="2" t="s">
        <v>14668</v>
      </c>
    </row>
    <row r="254" customFormat="false" ht="15" hidden="false" customHeight="false" outlineLevel="0" collapsed="false">
      <c r="A254" s="8" t="s">
        <v>3204</v>
      </c>
      <c r="B254" s="10" t="str">
        <f aca="false">'Layout Mercado Libre'!C254</f>
        <v>Buscapina Compositum 10 mg/250 mg 20 Tabletas</v>
      </c>
      <c r="C254" s="2" t="s">
        <v>89</v>
      </c>
      <c r="D254" s="2" t="s">
        <v>13868</v>
      </c>
      <c r="E254" s="2" t="s">
        <v>13869</v>
      </c>
      <c r="F254" s="2" t="s">
        <v>13870</v>
      </c>
      <c r="G254" s="2" t="s">
        <v>13893</v>
      </c>
      <c r="H254" s="2" t="s">
        <v>13894</v>
      </c>
      <c r="I254" s="2" t="s">
        <v>14677</v>
      </c>
      <c r="J254" s="2"/>
      <c r="K254" s="2" t="n">
        <v>169</v>
      </c>
      <c r="L254" s="2"/>
      <c r="M254" s="2" t="s">
        <v>14678</v>
      </c>
      <c r="N254" s="2" t="n">
        <f aca="false">COUNTA('Layout Mercado Libre'!AH254:AM254)</f>
        <v>1</v>
      </c>
      <c r="O254" s="2" t="s">
        <v>13875</v>
      </c>
      <c r="P254" s="2" t="n">
        <v>0</v>
      </c>
      <c r="Q254" s="2" t="s">
        <v>14679</v>
      </c>
    </row>
    <row r="255" customFormat="false" ht="15" hidden="false" customHeight="false" outlineLevel="0" collapsed="false">
      <c r="A255" s="8" t="s">
        <v>3213</v>
      </c>
      <c r="B255" s="10" t="str">
        <f aca="false">'Layout Mercado Libre'!C255</f>
        <v>Salofalk Mesalazina 500 mg 40 Tabletas</v>
      </c>
      <c r="C255" s="2" t="s">
        <v>89</v>
      </c>
      <c r="D255" s="2" t="s">
        <v>13868</v>
      </c>
      <c r="E255" s="2" t="s">
        <v>13869</v>
      </c>
      <c r="F255" s="2" t="s">
        <v>13936</v>
      </c>
      <c r="G255" s="2"/>
      <c r="H255" s="2"/>
      <c r="I255" s="2" t="s">
        <v>14680</v>
      </c>
      <c r="J255" s="2"/>
      <c r="K255" s="2" t="n">
        <v>0</v>
      </c>
      <c r="L255" s="2"/>
      <c r="M255" s="2" t="s">
        <v>14681</v>
      </c>
      <c r="N255" s="2" t="n">
        <f aca="false">COUNTA('Layout Mercado Libre'!AH255:AM255)</f>
        <v>2</v>
      </c>
      <c r="O255" s="2" t="s">
        <v>13875</v>
      </c>
      <c r="P255" s="2" t="n">
        <v>0</v>
      </c>
      <c r="Q255" s="2" t="s">
        <v>14682</v>
      </c>
    </row>
    <row r="256" customFormat="false" ht="15" hidden="false" customHeight="false" outlineLevel="0" collapsed="false">
      <c r="A256" s="8" t="s">
        <v>3224</v>
      </c>
      <c r="B256" s="10" t="str">
        <f aca="false">'Layout Mercado Libre'!C256</f>
        <v>Pañales Huggies All Around Unisex Etapa 7 40 Piezas</v>
      </c>
      <c r="C256" s="2" t="s">
        <v>89</v>
      </c>
      <c r="D256" s="2" t="s">
        <v>13868</v>
      </c>
      <c r="E256" s="2" t="s">
        <v>13869</v>
      </c>
      <c r="F256" s="2" t="s">
        <v>13877</v>
      </c>
      <c r="G256" s="2"/>
      <c r="H256" s="2"/>
      <c r="I256" s="2" t="s">
        <v>14683</v>
      </c>
      <c r="J256" s="2"/>
      <c r="K256" s="2" t="n">
        <v>23</v>
      </c>
      <c r="L256" s="2" t="s">
        <v>14684</v>
      </c>
      <c r="M256" s="2" t="s">
        <v>14685</v>
      </c>
      <c r="N256" s="2" t="n">
        <f aca="false">COUNTA('Layout Mercado Libre'!AH256:AM256)</f>
        <v>2</v>
      </c>
      <c r="O256" s="2" t="s">
        <v>13875</v>
      </c>
      <c r="P256" s="2" t="n">
        <v>0</v>
      </c>
      <c r="Q256" s="2" t="s">
        <v>14686</v>
      </c>
    </row>
    <row r="257" customFormat="false" ht="15" hidden="false" customHeight="false" outlineLevel="0" collapsed="false">
      <c r="A257" s="8" t="s">
        <v>3234</v>
      </c>
      <c r="B257" s="10" t="str">
        <f aca="false">'Layout Mercado Libre'!C257</f>
        <v>Pañales KleenBebé Absorsec Ultra Mediano 40 Piezas</v>
      </c>
      <c r="C257" s="2" t="s">
        <v>89</v>
      </c>
      <c r="D257" s="2" t="s">
        <v>13868</v>
      </c>
      <c r="E257" s="2" t="s">
        <v>13869</v>
      </c>
      <c r="F257" s="2" t="s">
        <v>13877</v>
      </c>
      <c r="G257" s="2"/>
      <c r="H257" s="2"/>
      <c r="I257" s="2" t="s">
        <v>14687</v>
      </c>
      <c r="J257" s="2"/>
      <c r="K257" s="2" t="n">
        <v>394</v>
      </c>
      <c r="L257" s="2"/>
      <c r="M257" s="2" t="s">
        <v>14688</v>
      </c>
      <c r="N257" s="2" t="n">
        <f aca="false">COUNTA('Layout Mercado Libre'!AH257:AM257)</f>
        <v>3</v>
      </c>
      <c r="O257" s="2" t="s">
        <v>13886</v>
      </c>
      <c r="P257" s="2" t="n">
        <v>0</v>
      </c>
      <c r="Q257" s="2" t="s">
        <v>14689</v>
      </c>
    </row>
    <row r="258" customFormat="false" ht="15" hidden="false" customHeight="false" outlineLevel="0" collapsed="false">
      <c r="A258" s="8" t="s">
        <v>3244</v>
      </c>
      <c r="B258" s="10" t="str">
        <f aca="false">'Layout Mercado Libre'!C258</f>
        <v>PediaSure Fórmula Especializada Chocolate 237 ml</v>
      </c>
      <c r="C258" s="2" t="s">
        <v>89</v>
      </c>
      <c r="D258" s="2" t="s">
        <v>13868</v>
      </c>
      <c r="E258" s="2" t="s">
        <v>13869</v>
      </c>
      <c r="F258" s="2" t="s">
        <v>13877</v>
      </c>
      <c r="G258" s="2"/>
      <c r="H258" s="2"/>
      <c r="I258" s="2" t="s">
        <v>14690</v>
      </c>
      <c r="J258" s="2"/>
      <c r="K258" s="2" t="n">
        <v>450</v>
      </c>
      <c r="L258" s="2" t="s">
        <v>14691</v>
      </c>
      <c r="M258" s="2" t="s">
        <v>14692</v>
      </c>
      <c r="N258" s="2" t="n">
        <f aca="false">COUNTA('Layout Mercado Libre'!AH258:AM258)</f>
        <v>2</v>
      </c>
      <c r="O258" s="2" t="s">
        <v>13909</v>
      </c>
      <c r="P258" s="2" t="n">
        <v>0</v>
      </c>
      <c r="Q258" s="2" t="s">
        <v>14693</v>
      </c>
    </row>
    <row r="259" customFormat="false" ht="15" hidden="false" customHeight="false" outlineLevel="0" collapsed="false">
      <c r="A259" s="8" t="s">
        <v>3254</v>
      </c>
      <c r="B259" s="10" t="str">
        <f aca="false">'Layout Mercado Libre'!C259</f>
        <v>Aspirina Ácido Acetilsalicílico 500 mg 40 Tabletas</v>
      </c>
      <c r="C259" s="2" t="s">
        <v>89</v>
      </c>
      <c r="D259" s="2" t="s">
        <v>13868</v>
      </c>
      <c r="E259" s="2" t="s">
        <v>13869</v>
      </c>
      <c r="F259" s="2" t="s">
        <v>13918</v>
      </c>
      <c r="G259" s="2"/>
      <c r="H259" s="2"/>
      <c r="I259" s="2" t="s">
        <v>14694</v>
      </c>
      <c r="J259" s="2"/>
      <c r="K259" s="2" t="n">
        <v>561</v>
      </c>
      <c r="L259" s="2"/>
      <c r="M259" s="2" t="s">
        <v>14695</v>
      </c>
      <c r="N259" s="2" t="n">
        <f aca="false">COUNTA('Layout Mercado Libre'!AH259:AM259)</f>
        <v>4</v>
      </c>
      <c r="O259" s="2" t="s">
        <v>13886</v>
      </c>
      <c r="P259" s="2" t="n">
        <v>0</v>
      </c>
      <c r="Q259" s="2" t="s">
        <v>14696</v>
      </c>
    </row>
    <row r="260" customFormat="false" ht="15" hidden="false" customHeight="false" outlineLevel="0" collapsed="false">
      <c r="A260" s="8" t="s">
        <v>3264</v>
      </c>
      <c r="B260" s="10" t="str">
        <f aca="false">'Layout Mercado Libre'!C260</f>
        <v>Calzones Incontinencia Diapro Pants Mediano 10 Piezas</v>
      </c>
      <c r="C260" s="2" t="s">
        <v>89</v>
      </c>
      <c r="D260" s="2" t="s">
        <v>13868</v>
      </c>
      <c r="E260" s="2" t="s">
        <v>13869</v>
      </c>
      <c r="F260" s="2" t="s">
        <v>13877</v>
      </c>
      <c r="G260" s="2"/>
      <c r="H260" s="2"/>
      <c r="I260" s="2" t="s">
        <v>14697</v>
      </c>
      <c r="J260" s="2"/>
      <c r="K260" s="2" t="n">
        <v>81</v>
      </c>
      <c r="L260" s="2"/>
      <c r="M260" s="2" t="s">
        <v>14698</v>
      </c>
      <c r="N260" s="2" t="n">
        <f aca="false">COUNTA('Layout Mercado Libre'!AH260:AM260)</f>
        <v>1</v>
      </c>
      <c r="O260" s="2" t="s">
        <v>13875</v>
      </c>
      <c r="P260" s="2" t="n">
        <v>0</v>
      </c>
      <c r="Q260" s="2" t="s">
        <v>14699</v>
      </c>
    </row>
    <row r="261" customFormat="false" ht="15" hidden="false" customHeight="false" outlineLevel="0" collapsed="false">
      <c r="A261" s="8" t="s">
        <v>3274</v>
      </c>
      <c r="B261" s="10" t="str">
        <f aca="false">'Layout Mercado Libre'!C261</f>
        <v>Gaap Ofteno Latanoprost 0.05 mg/ml Solución 3 ml</v>
      </c>
      <c r="C261" s="2" t="s">
        <v>89</v>
      </c>
      <c r="D261" s="2" t="s">
        <v>13868</v>
      </c>
      <c r="E261" s="2" t="s">
        <v>13869</v>
      </c>
      <c r="F261" s="2" t="s">
        <v>13870</v>
      </c>
      <c r="G261" s="2" t="s">
        <v>14082</v>
      </c>
      <c r="H261" s="2" t="s">
        <v>14083</v>
      </c>
      <c r="I261" s="2" t="s">
        <v>14700</v>
      </c>
      <c r="J261" s="2"/>
      <c r="K261" s="2" t="n">
        <v>4</v>
      </c>
      <c r="L261" s="2"/>
      <c r="M261" s="2" t="s">
        <v>14701</v>
      </c>
      <c r="N261" s="2" t="n">
        <f aca="false">COUNTA('Layout Mercado Libre'!AH261:AM261)</f>
        <v>4</v>
      </c>
      <c r="O261" s="2" t="s">
        <v>13886</v>
      </c>
      <c r="P261" s="2" t="n">
        <v>0</v>
      </c>
      <c r="Q261" s="2" t="s">
        <v>14679</v>
      </c>
    </row>
    <row r="262" customFormat="false" ht="15" hidden="false" customHeight="false" outlineLevel="0" collapsed="false">
      <c r="A262" s="8" t="s">
        <v>3287</v>
      </c>
      <c r="B262" s="10" t="str">
        <f aca="false">'Layout Mercado Libre'!C262</f>
        <v>Histiacil NF Adultos Jarabe para la Tos 150 ml</v>
      </c>
      <c r="C262" s="2" t="s">
        <v>89</v>
      </c>
      <c r="D262" s="2" t="s">
        <v>13868</v>
      </c>
      <c r="E262" s="2" t="s">
        <v>13869</v>
      </c>
      <c r="F262" s="2" t="s">
        <v>13918</v>
      </c>
      <c r="G262" s="2"/>
      <c r="H262" s="2"/>
      <c r="I262" s="2" t="s">
        <v>14702</v>
      </c>
      <c r="J262" s="2"/>
      <c r="K262" s="2" t="n">
        <v>743</v>
      </c>
      <c r="L262" s="2" t="s">
        <v>14703</v>
      </c>
      <c r="M262" s="2" t="s">
        <v>14704</v>
      </c>
      <c r="N262" s="2" t="n">
        <f aca="false">COUNTA('Layout Mercado Libre'!AH262:AM262)</f>
        <v>1</v>
      </c>
      <c r="O262" s="2" t="s">
        <v>13942</v>
      </c>
      <c r="P262" s="2" t="n">
        <v>0</v>
      </c>
      <c r="Q262" s="2" t="s">
        <v>14705</v>
      </c>
    </row>
    <row r="263" customFormat="false" ht="15" hidden="false" customHeight="false" outlineLevel="0" collapsed="false">
      <c r="A263" s="8" t="s">
        <v>3300</v>
      </c>
      <c r="B263" s="10" t="str">
        <f aca="false">'Layout Mercado Libre'!C263</f>
        <v>Vantal Bucofaríngeo Bencidamina Solución 360 ml</v>
      </c>
      <c r="C263" s="2" t="s">
        <v>89</v>
      </c>
      <c r="D263" s="2" t="s">
        <v>13868</v>
      </c>
      <c r="E263" s="2" t="s">
        <v>13869</v>
      </c>
      <c r="F263" s="2" t="s">
        <v>13936</v>
      </c>
      <c r="G263" s="2"/>
      <c r="H263" s="2"/>
      <c r="I263" s="2" t="s">
        <v>14706</v>
      </c>
      <c r="J263" s="2"/>
      <c r="K263" s="2" t="n">
        <v>273</v>
      </c>
      <c r="L263" s="2"/>
      <c r="M263" s="2" t="s">
        <v>14707</v>
      </c>
      <c r="N263" s="2" t="n">
        <f aca="false">COUNTA('Layout Mercado Libre'!AH263:AM263)</f>
        <v>1</v>
      </c>
      <c r="O263" s="2" t="s">
        <v>13875</v>
      </c>
      <c r="P263" s="2" t="n">
        <v>0</v>
      </c>
      <c r="Q263" s="2" t="s">
        <v>14708</v>
      </c>
    </row>
    <row r="264" customFormat="false" ht="15" hidden="false" customHeight="false" outlineLevel="0" collapsed="false">
      <c r="A264" s="8" t="s">
        <v>3314</v>
      </c>
      <c r="B264" s="10" t="str">
        <f aca="false">'Layout Mercado Libre'!C264</f>
        <v>Dactil OB Piperidolato 100 mg 30 Comprimidos</v>
      </c>
      <c r="C264" s="2" t="s">
        <v>89</v>
      </c>
      <c r="D264" s="2" t="s">
        <v>13868</v>
      </c>
      <c r="E264" s="2" t="s">
        <v>13869</v>
      </c>
      <c r="F264" s="2" t="s">
        <v>13870</v>
      </c>
      <c r="G264" s="2" t="s">
        <v>14146</v>
      </c>
      <c r="H264" s="2" t="s">
        <v>14147</v>
      </c>
      <c r="I264" s="2" t="s">
        <v>14709</v>
      </c>
      <c r="J264" s="2"/>
      <c r="K264" s="2" t="n">
        <v>134</v>
      </c>
      <c r="L264" s="2"/>
      <c r="M264" s="2" t="s">
        <v>14710</v>
      </c>
      <c r="N264" s="2" t="n">
        <f aca="false">COUNTA('Layout Mercado Libre'!AH264:AM264)</f>
        <v>1</v>
      </c>
      <c r="O264" s="2" t="s">
        <v>13875</v>
      </c>
      <c r="P264" s="2" t="n">
        <v>0</v>
      </c>
      <c r="Q264" s="2" t="s">
        <v>14711</v>
      </c>
    </row>
    <row r="265" customFormat="false" ht="15" hidden="false" customHeight="false" outlineLevel="0" collapsed="false">
      <c r="A265" s="8" t="s">
        <v>3322</v>
      </c>
      <c r="B265" s="10" t="str">
        <f aca="false">'Layout Mercado Libre'!C265</f>
        <v>Tribedoce Compuesto Diclofenaco Complejo B 30 Grageas</v>
      </c>
      <c r="C265" s="2" t="s">
        <v>89</v>
      </c>
      <c r="D265" s="2" t="s">
        <v>13868</v>
      </c>
      <c r="E265" s="2" t="s">
        <v>13869</v>
      </c>
      <c r="F265" s="2" t="s">
        <v>13870</v>
      </c>
      <c r="G265" s="2" t="s">
        <v>13944</v>
      </c>
      <c r="H265" s="2" t="s">
        <v>13945</v>
      </c>
      <c r="I265" s="2" t="s">
        <v>14712</v>
      </c>
      <c r="J265" s="2"/>
      <c r="K265" s="2" t="n">
        <v>3688</v>
      </c>
      <c r="L265" s="2"/>
      <c r="M265" s="2" t="s">
        <v>14713</v>
      </c>
      <c r="N265" s="2" t="n">
        <f aca="false">COUNTA('Layout Mercado Libre'!AH265:AM265)</f>
        <v>1</v>
      </c>
      <c r="O265" s="2" t="s">
        <v>13875</v>
      </c>
      <c r="P265" s="2" t="n">
        <v>0</v>
      </c>
      <c r="Q265" s="2" t="s">
        <v>14714</v>
      </c>
    </row>
    <row r="266" customFormat="false" ht="15" hidden="false" customHeight="false" outlineLevel="0" collapsed="false">
      <c r="A266" s="8" t="s">
        <v>3332</v>
      </c>
      <c r="B266" s="10" t="str">
        <f aca="false">'Layout Mercado Libre'!C266</f>
        <v>Toallitas Húmedas KleenBebé Absorsec 120 Piezas</v>
      </c>
      <c r="C266" s="2" t="s">
        <v>89</v>
      </c>
      <c r="D266" s="2" t="s">
        <v>13868</v>
      </c>
      <c r="E266" s="2" t="s">
        <v>13869</v>
      </c>
      <c r="F266" s="2" t="s">
        <v>13877</v>
      </c>
      <c r="G266" s="2"/>
      <c r="H266" s="2"/>
      <c r="I266" s="2" t="s">
        <v>14715</v>
      </c>
      <c r="J266" s="2"/>
      <c r="K266" s="2" t="n">
        <v>449</v>
      </c>
      <c r="L266" s="2"/>
      <c r="M266" s="2" t="s">
        <v>14716</v>
      </c>
      <c r="N266" s="2" t="n">
        <f aca="false">COUNTA('Layout Mercado Libre'!AH266:AM266)</f>
        <v>3</v>
      </c>
      <c r="O266" s="2" t="s">
        <v>13875</v>
      </c>
      <c r="P266" s="2" t="n">
        <v>0</v>
      </c>
      <c r="Q266" s="2" t="s">
        <v>14717</v>
      </c>
    </row>
    <row r="267" customFormat="false" ht="15" hidden="false" customHeight="false" outlineLevel="0" collapsed="false">
      <c r="A267" s="8" t="s">
        <v>3342</v>
      </c>
      <c r="B267" s="10" t="str">
        <f aca="false">'Layout Mercado Libre'!C267</f>
        <v>Plidán Compuesto Pargeverina 10 mg 20 Comprimidos</v>
      </c>
      <c r="C267" s="2" t="s">
        <v>89</v>
      </c>
      <c r="D267" s="2" t="s">
        <v>13868</v>
      </c>
      <c r="E267" s="2" t="s">
        <v>13869</v>
      </c>
      <c r="F267" s="2" t="s">
        <v>13936</v>
      </c>
      <c r="G267" s="2"/>
      <c r="H267" s="2"/>
      <c r="I267" s="2" t="s">
        <v>14718</v>
      </c>
      <c r="J267" s="2"/>
      <c r="K267" s="2" t="n">
        <v>340</v>
      </c>
      <c r="L267" s="2"/>
      <c r="M267" s="2" t="s">
        <v>14719</v>
      </c>
      <c r="N267" s="2" t="n">
        <f aca="false">COUNTA('Layout Mercado Libre'!AH267:AM267)</f>
        <v>3</v>
      </c>
      <c r="O267" s="2" t="s">
        <v>13886</v>
      </c>
      <c r="P267" s="2" t="n">
        <v>0</v>
      </c>
      <c r="Q267" s="2" t="s">
        <v>14720</v>
      </c>
    </row>
    <row r="268" customFormat="false" ht="15" hidden="false" customHeight="false" outlineLevel="0" collapsed="false">
      <c r="A268" s="8" t="s">
        <v>3354</v>
      </c>
      <c r="B268" s="10" t="str">
        <f aca="false">'Layout Mercado Libre'!C268</f>
        <v>Caladryl Clear Loción Pramoxina Acetato de Zinc 180 ml</v>
      </c>
      <c r="C268" s="2" t="s">
        <v>89</v>
      </c>
      <c r="D268" s="2" t="s">
        <v>13868</v>
      </c>
      <c r="E268" s="2" t="s">
        <v>13869</v>
      </c>
      <c r="F268" s="2" t="s">
        <v>13918</v>
      </c>
      <c r="G268" s="2"/>
      <c r="H268" s="2"/>
      <c r="I268" s="2" t="s">
        <v>14721</v>
      </c>
      <c r="J268" s="2"/>
      <c r="K268" s="2" t="n">
        <v>16</v>
      </c>
      <c r="L268" s="2"/>
      <c r="M268" s="2" t="s">
        <v>14722</v>
      </c>
      <c r="N268" s="2" t="n">
        <f aca="false">COUNTA('Layout Mercado Libre'!AH268:AM268)</f>
        <v>1</v>
      </c>
      <c r="O268" s="2" t="s">
        <v>13942</v>
      </c>
      <c r="P268" s="2" t="n">
        <v>0</v>
      </c>
      <c r="Q268" s="2" t="s">
        <v>14708</v>
      </c>
    </row>
    <row r="269" customFormat="false" ht="15" hidden="false" customHeight="false" outlineLevel="0" collapsed="false">
      <c r="A269" s="8" t="s">
        <v>3366</v>
      </c>
      <c r="B269" s="10" t="str">
        <f aca="false">'Layout Mercado Libre'!C269</f>
        <v>Brillantina Palmolive Líquida con Aceite de Oliva 115 ml</v>
      </c>
      <c r="C269" s="2" t="s">
        <v>89</v>
      </c>
      <c r="D269" s="2" t="s">
        <v>13868</v>
      </c>
      <c r="E269" s="2" t="s">
        <v>13869</v>
      </c>
      <c r="F269" s="2" t="s">
        <v>13877</v>
      </c>
      <c r="G269" s="2"/>
      <c r="H269" s="2"/>
      <c r="I269" s="2" t="s">
        <v>14723</v>
      </c>
      <c r="J269" s="2"/>
      <c r="K269" s="2" t="n">
        <v>23</v>
      </c>
      <c r="L269" s="2"/>
      <c r="M269" s="2" t="s">
        <v>14724</v>
      </c>
      <c r="N269" s="2" t="n">
        <f aca="false">COUNTA('Layout Mercado Libre'!AH269:AM269)</f>
        <v>1</v>
      </c>
      <c r="O269" s="2" t="s">
        <v>13875</v>
      </c>
      <c r="P269" s="2" t="n">
        <v>0</v>
      </c>
      <c r="Q269" s="2" t="s">
        <v>14725</v>
      </c>
    </row>
    <row r="270" customFormat="false" ht="15" hidden="false" customHeight="false" outlineLevel="0" collapsed="false">
      <c r="A270" s="8" t="s">
        <v>3377</v>
      </c>
      <c r="B270" s="10" t="str">
        <f aca="false">'Layout Mercado Libre'!C270</f>
        <v>Eutirox Levotiroxina Sódica 25 mcg 50 Tabletas</v>
      </c>
      <c r="C270" s="2" t="s">
        <v>89</v>
      </c>
      <c r="D270" s="2" t="s">
        <v>13868</v>
      </c>
      <c r="E270" s="2" t="s">
        <v>13869</v>
      </c>
      <c r="F270" s="2" t="s">
        <v>13870</v>
      </c>
      <c r="G270" s="2" t="s">
        <v>14229</v>
      </c>
      <c r="H270" s="2" t="s">
        <v>14230</v>
      </c>
      <c r="I270" s="2" t="s">
        <v>14726</v>
      </c>
      <c r="J270" s="2"/>
      <c r="K270" s="2" t="n">
        <v>11</v>
      </c>
      <c r="L270" s="2"/>
      <c r="M270" s="2" t="s">
        <v>14727</v>
      </c>
      <c r="N270" s="2" t="n">
        <f aca="false">COUNTA('Layout Mercado Libre'!AH270:AM270)</f>
        <v>2</v>
      </c>
      <c r="O270" s="2" t="s">
        <v>13886</v>
      </c>
      <c r="P270" s="2" t="n">
        <v>0</v>
      </c>
      <c r="Q270" s="2" t="s">
        <v>14728</v>
      </c>
    </row>
    <row r="271" customFormat="false" ht="15" hidden="false" customHeight="false" outlineLevel="0" collapsed="false">
      <c r="A271" s="8" t="s">
        <v>3386</v>
      </c>
      <c r="B271" s="10" t="str">
        <f aca="false">'Layout Mercado Libre'!C271</f>
        <v>Pañales Adulto Diapro Predoblados Gel Unitalla 40 Pzas</v>
      </c>
      <c r="C271" s="2" t="s">
        <v>89</v>
      </c>
      <c r="D271" s="2" t="s">
        <v>13868</v>
      </c>
      <c r="E271" s="2" t="s">
        <v>13869</v>
      </c>
      <c r="F271" s="2" t="s">
        <v>13877</v>
      </c>
      <c r="G271" s="2"/>
      <c r="H271" s="2"/>
      <c r="I271" s="2" t="s">
        <v>14729</v>
      </c>
      <c r="J271" s="2"/>
      <c r="K271" s="2" t="n">
        <v>172</v>
      </c>
      <c r="L271" s="2"/>
      <c r="M271" s="2" t="s">
        <v>14730</v>
      </c>
      <c r="N271" s="2" t="n">
        <f aca="false">COUNTA('Layout Mercado Libre'!AH271:AM271)</f>
        <v>2</v>
      </c>
      <c r="O271" s="2" t="s">
        <v>13886</v>
      </c>
      <c r="P271" s="2" t="n">
        <v>0</v>
      </c>
      <c r="Q271" s="2" t="s">
        <v>14731</v>
      </c>
    </row>
    <row r="272" customFormat="false" ht="15" hidden="false" customHeight="false" outlineLevel="0" collapsed="false">
      <c r="A272" s="8" t="s">
        <v>3398</v>
      </c>
      <c r="B272" s="10" t="str">
        <f aca="false">'Layout Mercado Libre'!C272</f>
        <v>Dabex XR Metformina 500 mg 30 Tabletas Lib. Prolongada</v>
      </c>
      <c r="C272" s="2" t="s">
        <v>89</v>
      </c>
      <c r="D272" s="2" t="s">
        <v>13868</v>
      </c>
      <c r="E272" s="2" t="s">
        <v>13869</v>
      </c>
      <c r="F272" s="2" t="s">
        <v>13870</v>
      </c>
      <c r="G272" s="2" t="s">
        <v>13893</v>
      </c>
      <c r="H272" s="2" t="s">
        <v>13894</v>
      </c>
      <c r="I272" s="2" t="s">
        <v>14732</v>
      </c>
      <c r="J272" s="2"/>
      <c r="K272" s="2" t="n">
        <v>174</v>
      </c>
      <c r="L272" s="2"/>
      <c r="M272" s="2" t="s">
        <v>14733</v>
      </c>
      <c r="N272" s="2" t="n">
        <f aca="false">COUNTA('Layout Mercado Libre'!AH272:AM272)</f>
        <v>3</v>
      </c>
      <c r="O272" s="2" t="s">
        <v>13886</v>
      </c>
      <c r="P272" s="2" t="n">
        <v>1</v>
      </c>
      <c r="Q272" s="2" t="s">
        <v>14734</v>
      </c>
    </row>
    <row r="273" customFormat="false" ht="15" hidden="false" customHeight="false" outlineLevel="0" collapsed="false">
      <c r="A273" s="8" t="s">
        <v>3408</v>
      </c>
      <c r="B273" s="10" t="str">
        <f aca="false">'Layout Mercado Libre'!C273</f>
        <v>Loxcell NF Albendazol Quinfamida 400/300 mg 1 Tableta</v>
      </c>
      <c r="C273" s="2" t="s">
        <v>89</v>
      </c>
      <c r="D273" s="2" t="s">
        <v>13868</v>
      </c>
      <c r="E273" s="2" t="s">
        <v>13869</v>
      </c>
      <c r="F273" s="2" t="s">
        <v>13918</v>
      </c>
      <c r="G273" s="2"/>
      <c r="H273" s="2"/>
      <c r="I273" s="2" t="s">
        <v>14735</v>
      </c>
      <c r="J273" s="2"/>
      <c r="K273" s="2" t="n">
        <v>693</v>
      </c>
      <c r="L273" s="2"/>
      <c r="M273" s="2" t="s">
        <v>14736</v>
      </c>
      <c r="N273" s="2" t="n">
        <f aca="false">COUNTA('Layout Mercado Libre'!AH273:AM273)</f>
        <v>3</v>
      </c>
      <c r="O273" s="2" t="s">
        <v>13942</v>
      </c>
      <c r="P273" s="2" t="n">
        <v>0</v>
      </c>
      <c r="Q273" s="2" t="s">
        <v>14737</v>
      </c>
    </row>
    <row r="274" customFormat="false" ht="15" hidden="false" customHeight="false" outlineLevel="0" collapsed="false">
      <c r="A274" s="8" t="s">
        <v>3425</v>
      </c>
      <c r="B274" s="10" t="str">
        <f aca="false">'Layout Mercado Libre'!C274</f>
        <v>Gestágeno Progesterona 200 mg 15 Cápsulas</v>
      </c>
      <c r="C274" s="2" t="s">
        <v>89</v>
      </c>
      <c r="D274" s="2" t="s">
        <v>13868</v>
      </c>
      <c r="E274" s="2" t="s">
        <v>13869</v>
      </c>
      <c r="F274" s="2" t="s">
        <v>13870</v>
      </c>
      <c r="G274" s="2" t="s">
        <v>14229</v>
      </c>
      <c r="H274" s="2" t="s">
        <v>14230</v>
      </c>
      <c r="I274" s="2" t="s">
        <v>14738</v>
      </c>
      <c r="J274" s="2"/>
      <c r="K274" s="2" t="n">
        <v>154</v>
      </c>
      <c r="L274" s="2" t="s">
        <v>14739</v>
      </c>
      <c r="M274" s="2" t="s">
        <v>14740</v>
      </c>
      <c r="N274" s="2" t="n">
        <f aca="false">COUNTA('Layout Mercado Libre'!AH274:AM274)</f>
        <v>4</v>
      </c>
      <c r="O274" s="2" t="s">
        <v>14021</v>
      </c>
      <c r="P274" s="2" t="n">
        <v>0</v>
      </c>
      <c r="Q274" s="2" t="s">
        <v>14741</v>
      </c>
    </row>
    <row r="275" customFormat="false" ht="15" hidden="false" customHeight="false" outlineLevel="0" collapsed="false">
      <c r="A275" s="8" t="s">
        <v>3438</v>
      </c>
      <c r="B275" s="10" t="str">
        <f aca="false">'Layout Mercado Libre'!C275</f>
        <v>Aceite para Bebé Mennen Baby Magic Hipoalergénico 200 ml</v>
      </c>
      <c r="C275" s="2" t="s">
        <v>89</v>
      </c>
      <c r="D275" s="2" t="s">
        <v>13868</v>
      </c>
      <c r="E275" s="2" t="s">
        <v>13869</v>
      </c>
      <c r="F275" s="2" t="s">
        <v>13877</v>
      </c>
      <c r="G275" s="2"/>
      <c r="H275" s="2"/>
      <c r="I275" s="2" t="s">
        <v>14742</v>
      </c>
      <c r="J275" s="2"/>
      <c r="K275" s="2" t="n">
        <v>1005</v>
      </c>
      <c r="L275" s="2"/>
      <c r="M275" s="2" t="s">
        <v>14743</v>
      </c>
      <c r="N275" s="2" t="n">
        <f aca="false">COUNTA('Layout Mercado Libre'!AH275:AM275)</f>
        <v>2</v>
      </c>
      <c r="O275" s="2" t="s">
        <v>13875</v>
      </c>
      <c r="P275" s="2" t="n">
        <v>0</v>
      </c>
      <c r="Q275" s="2" t="s">
        <v>14744</v>
      </c>
    </row>
    <row r="276" customFormat="false" ht="15" hidden="false" customHeight="false" outlineLevel="0" collapsed="false">
      <c r="A276" s="8" t="s">
        <v>3451</v>
      </c>
      <c r="B276" s="10" t="str">
        <f aca="false">'Layout Mercado Libre'!C276</f>
        <v>Fijador en Spray Caprice Especialidades Granada 316 ml</v>
      </c>
      <c r="C276" s="2" t="s">
        <v>89</v>
      </c>
      <c r="D276" s="2" t="s">
        <v>13868</v>
      </c>
      <c r="E276" s="2" t="s">
        <v>13869</v>
      </c>
      <c r="F276" s="2" t="s">
        <v>13877</v>
      </c>
      <c r="G276" s="2"/>
      <c r="H276" s="2"/>
      <c r="I276" s="2" t="s">
        <v>14745</v>
      </c>
      <c r="J276" s="2"/>
      <c r="K276" s="2" t="n">
        <v>550</v>
      </c>
      <c r="L276" s="2"/>
      <c r="M276" s="2" t="s">
        <v>14746</v>
      </c>
      <c r="N276" s="2" t="n">
        <f aca="false">COUNTA('Layout Mercado Libre'!AH276:AM276)</f>
        <v>1</v>
      </c>
      <c r="O276" s="2" t="s">
        <v>13942</v>
      </c>
      <c r="P276" s="2" t="n">
        <v>0</v>
      </c>
      <c r="Q276" s="2" t="s">
        <v>14747</v>
      </c>
    </row>
    <row r="277" customFormat="false" ht="15" hidden="false" customHeight="false" outlineLevel="0" collapsed="false">
      <c r="A277" s="8" t="s">
        <v>3463</v>
      </c>
      <c r="B277" s="10" t="str">
        <f aca="false">'Layout Mercado Libre'!C277</f>
        <v>Indaflex Indometacina Crema 2.5% Tubo 40 g</v>
      </c>
      <c r="C277" s="2" t="s">
        <v>89</v>
      </c>
      <c r="D277" s="2" t="s">
        <v>13868</v>
      </c>
      <c r="E277" s="2" t="s">
        <v>13869</v>
      </c>
      <c r="F277" s="2" t="s">
        <v>13870</v>
      </c>
      <c r="G277" s="2" t="s">
        <v>13944</v>
      </c>
      <c r="H277" s="2" t="s">
        <v>13945</v>
      </c>
      <c r="I277" s="2" t="s">
        <v>14748</v>
      </c>
      <c r="J277" s="2"/>
      <c r="K277" s="2" t="n">
        <v>26</v>
      </c>
      <c r="L277" s="2"/>
      <c r="M277" s="2" t="s">
        <v>14749</v>
      </c>
      <c r="N277" s="2" t="n">
        <f aca="false">COUNTA('Layout Mercado Libre'!AH277:AM277)</f>
        <v>3</v>
      </c>
      <c r="O277" s="2" t="s">
        <v>13886</v>
      </c>
      <c r="P277" s="2" t="n">
        <v>0</v>
      </c>
      <c r="Q277" s="2" t="s">
        <v>14750</v>
      </c>
    </row>
    <row r="278" customFormat="false" ht="15" hidden="false" customHeight="false" outlineLevel="0" collapsed="false">
      <c r="A278" s="8" t="s">
        <v>3476</v>
      </c>
      <c r="B278" s="10" t="str">
        <f aca="false">'Layout Mercado Libre'!C278</f>
        <v>Flonorm Rifaximina 550 mg 14 Tabletas</v>
      </c>
      <c r="C278" s="2" t="s">
        <v>89</v>
      </c>
      <c r="D278" s="2" t="s">
        <v>13868</v>
      </c>
      <c r="E278" s="2" t="s">
        <v>13869</v>
      </c>
      <c r="F278" s="2" t="s">
        <v>13870</v>
      </c>
      <c r="G278" s="2" t="s">
        <v>13971</v>
      </c>
      <c r="H278" s="2" t="s">
        <v>13972</v>
      </c>
      <c r="I278" s="2" t="s">
        <v>14751</v>
      </c>
      <c r="J278" s="2"/>
      <c r="K278" s="2" t="n">
        <v>106</v>
      </c>
      <c r="L278" s="2"/>
      <c r="M278" s="2" t="s">
        <v>14752</v>
      </c>
      <c r="N278" s="2" t="n">
        <f aca="false">COUNTA('Layout Mercado Libre'!AH278:AM278)</f>
        <v>2</v>
      </c>
      <c r="O278" s="2" t="s">
        <v>13886</v>
      </c>
      <c r="P278" s="2" t="n">
        <v>0</v>
      </c>
      <c r="Q278" s="2" t="s">
        <v>14753</v>
      </c>
    </row>
    <row r="279" customFormat="false" ht="15" hidden="false" customHeight="false" outlineLevel="0" collapsed="false">
      <c r="A279" s="8" t="s">
        <v>3485</v>
      </c>
      <c r="B279" s="10" t="str">
        <f aca="false">'Layout Mercado Libre'!C279</f>
        <v>Fijador en Spray Caprice Especialidades Biotina 316 ml</v>
      </c>
      <c r="C279" s="2" t="s">
        <v>89</v>
      </c>
      <c r="D279" s="2" t="s">
        <v>13868</v>
      </c>
      <c r="E279" s="2" t="s">
        <v>13869</v>
      </c>
      <c r="F279" s="2" t="s">
        <v>13877</v>
      </c>
      <c r="G279" s="2"/>
      <c r="H279" s="2"/>
      <c r="I279" s="2" t="s">
        <v>14754</v>
      </c>
      <c r="J279" s="2"/>
      <c r="K279" s="2" t="n">
        <v>629</v>
      </c>
      <c r="L279" s="2"/>
      <c r="M279" s="2" t="s">
        <v>14755</v>
      </c>
      <c r="N279" s="2" t="n">
        <f aca="false">COUNTA('Layout Mercado Libre'!AH279:AM279)</f>
        <v>1</v>
      </c>
      <c r="O279" s="2" t="s">
        <v>13875</v>
      </c>
      <c r="P279" s="2" t="n">
        <v>0</v>
      </c>
      <c r="Q279" s="2" t="s">
        <v>14756</v>
      </c>
    </row>
    <row r="280" customFormat="false" ht="15" hidden="false" customHeight="false" outlineLevel="0" collapsed="false">
      <c r="A280" s="8" t="s">
        <v>3493</v>
      </c>
      <c r="B280" s="10" t="str">
        <f aca="false">'Layout Mercado Libre'!C280</f>
        <v>Inhibitron Twit Omeprazol Bicarbonato 20 mg/1100 mg 30 Cáps</v>
      </c>
      <c r="C280" s="2" t="s">
        <v>89</v>
      </c>
      <c r="D280" s="2" t="s">
        <v>13868</v>
      </c>
      <c r="E280" s="2" t="s">
        <v>13869</v>
      </c>
      <c r="F280" s="2" t="s">
        <v>13918</v>
      </c>
      <c r="G280" s="2"/>
      <c r="H280" s="2"/>
      <c r="I280" s="2" t="s">
        <v>14757</v>
      </c>
      <c r="J280" s="2"/>
      <c r="K280" s="2" t="n">
        <v>11</v>
      </c>
      <c r="L280" s="2"/>
      <c r="M280" s="2" t="s">
        <v>14758</v>
      </c>
      <c r="N280" s="2" t="n">
        <f aca="false">COUNTA('Layout Mercado Libre'!AH280:AM280)</f>
        <v>3</v>
      </c>
      <c r="O280" s="2" t="s">
        <v>13875</v>
      </c>
      <c r="P280" s="2" t="n">
        <v>0</v>
      </c>
      <c r="Q280" s="2" t="s">
        <v>14759</v>
      </c>
    </row>
    <row r="281" customFormat="false" ht="15" hidden="false" customHeight="false" outlineLevel="0" collapsed="false">
      <c r="A281" s="8" t="s">
        <v>3507</v>
      </c>
      <c r="B281" s="10" t="str">
        <f aca="false">'Layout Mercado Libre'!C281</f>
        <v>Pañales para Adulto Diapro Pants Grande 10 Piezas</v>
      </c>
      <c r="C281" s="2" t="s">
        <v>89</v>
      </c>
      <c r="D281" s="2" t="s">
        <v>13868</v>
      </c>
      <c r="E281" s="2" t="s">
        <v>13869</v>
      </c>
      <c r="F281" s="2" t="s">
        <v>13877</v>
      </c>
      <c r="G281" s="2"/>
      <c r="H281" s="2"/>
      <c r="I281" s="2" t="s">
        <v>14760</v>
      </c>
      <c r="J281" s="2"/>
      <c r="K281" s="2" t="n">
        <v>353</v>
      </c>
      <c r="L281" s="2"/>
      <c r="M281" s="2" t="s">
        <v>14761</v>
      </c>
      <c r="N281" s="2" t="n">
        <f aca="false">COUNTA('Layout Mercado Libre'!AH281:AM281)</f>
        <v>1</v>
      </c>
      <c r="O281" s="2" t="s">
        <v>13875</v>
      </c>
      <c r="P281" s="2" t="n">
        <v>0</v>
      </c>
      <c r="Q281" s="2" t="s">
        <v>14762</v>
      </c>
    </row>
    <row r="282" customFormat="false" ht="15" hidden="false" customHeight="false" outlineLevel="0" collapsed="false">
      <c r="A282" s="8" t="s">
        <v>3515</v>
      </c>
      <c r="B282" s="10" t="str">
        <f aca="false">'Layout Mercado Libre'!C282</f>
        <v>Nikzon Ruscus Aculeatus 40 Tabletas Masticables</v>
      </c>
      <c r="C282" s="2" t="s">
        <v>89</v>
      </c>
      <c r="D282" s="2" t="s">
        <v>13868</v>
      </c>
      <c r="E282" s="2" t="s">
        <v>13869</v>
      </c>
      <c r="F282" s="2" t="s">
        <v>13918</v>
      </c>
      <c r="G282" s="2"/>
      <c r="H282" s="2"/>
      <c r="I282" s="2" t="s">
        <v>14763</v>
      </c>
      <c r="J282" s="2"/>
      <c r="K282" s="2" t="n">
        <v>221</v>
      </c>
      <c r="L282" s="2"/>
      <c r="M282" s="2" t="s">
        <v>14764</v>
      </c>
      <c r="N282" s="2" t="n">
        <f aca="false">COUNTA('Layout Mercado Libre'!AH282:AM282)</f>
        <v>2</v>
      </c>
      <c r="O282" s="2" t="s">
        <v>13886</v>
      </c>
      <c r="P282" s="2" t="n">
        <v>0</v>
      </c>
      <c r="Q282" s="2" t="s">
        <v>14765</v>
      </c>
    </row>
    <row r="283" customFormat="false" ht="15" hidden="false" customHeight="false" outlineLevel="0" collapsed="false">
      <c r="A283" s="8" t="s">
        <v>3528</v>
      </c>
      <c r="B283" s="10" t="str">
        <f aca="false">'Layout Mercado Libre'!C283</f>
        <v>Piasclédine 300 Insaponificables Aguacate Soya 30 Cápsulas</v>
      </c>
      <c r="C283" s="2" t="s">
        <v>89</v>
      </c>
      <c r="D283" s="2" t="s">
        <v>13868</v>
      </c>
      <c r="E283" s="2" t="s">
        <v>13869</v>
      </c>
      <c r="F283" s="2" t="s">
        <v>13870</v>
      </c>
      <c r="G283" s="2" t="s">
        <v>13944</v>
      </c>
      <c r="H283" s="2" t="s">
        <v>13945</v>
      </c>
      <c r="I283" s="2" t="s">
        <v>14766</v>
      </c>
      <c r="J283" s="2"/>
      <c r="K283" s="2" t="n">
        <v>1</v>
      </c>
      <c r="L283" s="2" t="s">
        <v>14767</v>
      </c>
      <c r="M283" s="2" t="s">
        <v>14768</v>
      </c>
      <c r="N283" s="2" t="n">
        <f aca="false">COUNTA('Layout Mercado Libre'!AH283:AM283)</f>
        <v>2</v>
      </c>
      <c r="O283" s="2" t="s">
        <v>13886</v>
      </c>
      <c r="P283" s="2" t="n">
        <v>0</v>
      </c>
      <c r="Q283" s="2" t="s">
        <v>14769</v>
      </c>
    </row>
    <row r="284" customFormat="false" ht="15" hidden="false" customHeight="false" outlineLevel="0" collapsed="false">
      <c r="A284" s="8" t="s">
        <v>3541</v>
      </c>
      <c r="B284" s="10" t="str">
        <f aca="false">'Layout Mercado Libre'!C284</f>
        <v>Hidrasec Racecadotrilo 30 mg Granulado 18 Sobres</v>
      </c>
      <c r="C284" s="2" t="s">
        <v>89</v>
      </c>
      <c r="D284" s="2" t="s">
        <v>13868</v>
      </c>
      <c r="E284" s="2" t="s">
        <v>13869</v>
      </c>
      <c r="F284" s="2" t="s">
        <v>13870</v>
      </c>
      <c r="G284" s="2" t="s">
        <v>13893</v>
      </c>
      <c r="H284" s="2" t="s">
        <v>13894</v>
      </c>
      <c r="I284" s="2" t="s">
        <v>14770</v>
      </c>
      <c r="J284" s="2"/>
      <c r="K284" s="2" t="n">
        <v>59</v>
      </c>
      <c r="L284" s="2"/>
      <c r="M284" s="2" t="s">
        <v>14771</v>
      </c>
      <c r="N284" s="2" t="n">
        <f aca="false">COUNTA('Layout Mercado Libre'!AH284:AM284)</f>
        <v>4</v>
      </c>
      <c r="O284" s="2" t="s">
        <v>13886</v>
      </c>
      <c r="P284" s="2" t="n">
        <v>0</v>
      </c>
      <c r="Q284" s="2" t="s">
        <v>14772</v>
      </c>
    </row>
    <row r="285" customFormat="false" ht="15" hidden="false" customHeight="false" outlineLevel="0" collapsed="false">
      <c r="A285" s="8" t="s">
        <v>3554</v>
      </c>
      <c r="B285" s="10" t="str">
        <f aca="false">'Layout Mercado Libre'!C285</f>
        <v>Supositorios Senosiain Adulto Glicerina 2632 mg 10 Piezas</v>
      </c>
      <c r="C285" s="2" t="s">
        <v>89</v>
      </c>
      <c r="D285" s="2" t="s">
        <v>13868</v>
      </c>
      <c r="E285" s="2" t="s">
        <v>13869</v>
      </c>
      <c r="F285" s="2" t="s">
        <v>13918</v>
      </c>
      <c r="G285" s="2"/>
      <c r="H285" s="2"/>
      <c r="I285" s="2" t="s">
        <v>14773</v>
      </c>
      <c r="J285" s="2"/>
      <c r="K285" s="2" t="n">
        <v>1581</v>
      </c>
      <c r="L285" s="2"/>
      <c r="M285" s="2" t="s">
        <v>14774</v>
      </c>
      <c r="N285" s="2" t="n">
        <f aca="false">COUNTA('Layout Mercado Libre'!AH285:AM285)</f>
        <v>3</v>
      </c>
      <c r="O285" s="2" t="s">
        <v>13875</v>
      </c>
      <c r="P285" s="2" t="n">
        <v>0</v>
      </c>
      <c r="Q285" s="2" t="s">
        <v>14775</v>
      </c>
    </row>
    <row r="286" customFormat="false" ht="15" hidden="false" customHeight="false" outlineLevel="0" collapsed="false">
      <c r="A286" s="8" t="s">
        <v>3568</v>
      </c>
      <c r="B286" s="10" t="str">
        <f aca="false">'Layout Mercado Libre'!C286</f>
        <v>Festomar Doxilamina Piridoxina 10/10 mg 30 Cápsulas</v>
      </c>
      <c r="C286" s="2" t="s">
        <v>89</v>
      </c>
      <c r="D286" s="2" t="s">
        <v>13868</v>
      </c>
      <c r="E286" s="2" t="s">
        <v>13869</v>
      </c>
      <c r="F286" s="2" t="s">
        <v>13870</v>
      </c>
      <c r="G286" s="2" t="s">
        <v>13893</v>
      </c>
      <c r="H286" s="2" t="s">
        <v>13894</v>
      </c>
      <c r="I286" s="2" t="s">
        <v>14776</v>
      </c>
      <c r="J286" s="2"/>
      <c r="K286" s="2" t="n">
        <v>117</v>
      </c>
      <c r="L286" s="2"/>
      <c r="M286" s="2" t="s">
        <v>14777</v>
      </c>
      <c r="N286" s="2" t="n">
        <f aca="false">COUNTA('Layout Mercado Libre'!AH286:AM286)</f>
        <v>3</v>
      </c>
      <c r="O286" s="2" t="s">
        <v>13875</v>
      </c>
      <c r="P286" s="2" t="n">
        <v>0</v>
      </c>
      <c r="Q286" s="2" t="s">
        <v>14778</v>
      </c>
    </row>
    <row r="287" customFormat="false" ht="15" hidden="false" customHeight="false" outlineLevel="0" collapsed="false">
      <c r="A287" s="8" t="s">
        <v>3582</v>
      </c>
      <c r="B287" s="10" t="str">
        <f aca="false">'Layout Mercado Libre'!C287</f>
        <v>Elevit Pronatal Multivitamínico 30 Comprimidos</v>
      </c>
      <c r="C287" s="2" t="s">
        <v>89</v>
      </c>
      <c r="D287" s="2" t="s">
        <v>13868</v>
      </c>
      <c r="E287" s="2" t="s">
        <v>13869</v>
      </c>
      <c r="F287" s="2" t="s">
        <v>13918</v>
      </c>
      <c r="G287" s="2"/>
      <c r="H287" s="2"/>
      <c r="I287" s="2" t="s">
        <v>14779</v>
      </c>
      <c r="J287" s="2"/>
      <c r="K287" s="2" t="n">
        <v>67</v>
      </c>
      <c r="L287" s="2"/>
      <c r="M287" s="2" t="s">
        <v>14780</v>
      </c>
      <c r="N287" s="2" t="n">
        <f aca="false">COUNTA('Layout Mercado Libre'!AH287:AM287)</f>
        <v>3</v>
      </c>
      <c r="O287" s="2" t="s">
        <v>13875</v>
      </c>
      <c r="P287" s="2" t="n">
        <v>0</v>
      </c>
      <c r="Q287" s="2" t="s">
        <v>14781</v>
      </c>
    </row>
    <row r="288" customFormat="false" ht="15" hidden="false" customHeight="false" outlineLevel="0" collapsed="false">
      <c r="A288" s="8" t="s">
        <v>3596</v>
      </c>
      <c r="B288" s="10" t="str">
        <f aca="false">'Layout Mercado Libre'!C288</f>
        <v>Enjuague Bucal Colgate PerioGard Sin Alcohol 250 ml</v>
      </c>
      <c r="C288" s="2" t="s">
        <v>89</v>
      </c>
      <c r="D288" s="2" t="s">
        <v>13868</v>
      </c>
      <c r="E288" s="2" t="s">
        <v>13869</v>
      </c>
      <c r="F288" s="2" t="s">
        <v>13877</v>
      </c>
      <c r="G288" s="2"/>
      <c r="H288" s="2"/>
      <c r="I288" s="2" t="s">
        <v>14782</v>
      </c>
      <c r="J288" s="2"/>
      <c r="K288" s="2" t="n">
        <v>103</v>
      </c>
      <c r="L288" s="2"/>
      <c r="M288" s="2" t="s">
        <v>14783</v>
      </c>
      <c r="N288" s="2" t="n">
        <f aca="false">COUNTA('Layout Mercado Libre'!AH288:AM288)</f>
        <v>2</v>
      </c>
      <c r="O288" s="2" t="s">
        <v>13886</v>
      </c>
      <c r="P288" s="2" t="n">
        <v>0</v>
      </c>
      <c r="Q288" s="2" t="s">
        <v>14784</v>
      </c>
    </row>
    <row r="289" customFormat="false" ht="15" hidden="false" customHeight="false" outlineLevel="0" collapsed="false">
      <c r="A289" s="8" t="s">
        <v>3609</v>
      </c>
      <c r="B289" s="10" t="str">
        <f aca="false">'Layout Mercado Libre'!C289</f>
        <v>Flanax Naproxeno Sódico 550 mg 6 Tabletas</v>
      </c>
      <c r="C289" s="2" t="s">
        <v>89</v>
      </c>
      <c r="D289" s="2" t="s">
        <v>13868</v>
      </c>
      <c r="E289" s="2" t="s">
        <v>13869</v>
      </c>
      <c r="F289" s="2" t="s">
        <v>13918</v>
      </c>
      <c r="G289" s="2"/>
      <c r="H289" s="2"/>
      <c r="I289" s="2" t="s">
        <v>14785</v>
      </c>
      <c r="J289" s="2"/>
      <c r="K289" s="2" t="n">
        <v>716</v>
      </c>
      <c r="L289" s="2"/>
      <c r="M289" s="2" t="s">
        <v>14786</v>
      </c>
      <c r="N289" s="2" t="n">
        <f aca="false">COUNTA('Layout Mercado Libre'!AH289:AM289)</f>
        <v>2</v>
      </c>
      <c r="O289" s="2" t="s">
        <v>13875</v>
      </c>
      <c r="P289" s="2" t="n">
        <v>0</v>
      </c>
      <c r="Q289" s="2" t="s">
        <v>14787</v>
      </c>
    </row>
    <row r="290" customFormat="false" ht="15" hidden="false" customHeight="false" outlineLevel="0" collapsed="false">
      <c r="A290" s="8" t="s">
        <v>3618</v>
      </c>
      <c r="B290" s="10" t="str">
        <f aca="false">'Layout Mercado Libre'!C290</f>
        <v>Robax Gold Metocarbamol Ibuprofeno 500/200 mg 24 Tabletas</v>
      </c>
      <c r="C290" s="2" t="s">
        <v>89</v>
      </c>
      <c r="D290" s="2" t="s">
        <v>13868</v>
      </c>
      <c r="E290" s="2" t="s">
        <v>13869</v>
      </c>
      <c r="F290" s="2" t="s">
        <v>13918</v>
      </c>
      <c r="G290" s="2"/>
      <c r="H290" s="2"/>
      <c r="I290" s="2" t="s">
        <v>14788</v>
      </c>
      <c r="J290" s="2"/>
      <c r="K290" s="2" t="n">
        <v>228</v>
      </c>
      <c r="L290" s="2"/>
      <c r="M290" s="2" t="s">
        <v>14789</v>
      </c>
      <c r="N290" s="2" t="n">
        <f aca="false">COUNTA('Layout Mercado Libre'!AH290:AM290)</f>
        <v>3</v>
      </c>
      <c r="O290" s="2" t="s">
        <v>13875</v>
      </c>
      <c r="P290" s="2" t="n">
        <v>0</v>
      </c>
      <c r="Q290" s="2" t="s">
        <v>14790</v>
      </c>
    </row>
    <row r="291" customFormat="false" ht="15" hidden="false" customHeight="false" outlineLevel="0" collapsed="false">
      <c r="A291" s="8" t="s">
        <v>3633</v>
      </c>
      <c r="B291" s="10" t="str">
        <f aca="false">'Layout Mercado Libre'!C291</f>
        <v>Bio Electro Analgésico 250/250/65 mg 24 Tabletas</v>
      </c>
      <c r="C291" s="2" t="s">
        <v>89</v>
      </c>
      <c r="D291" s="2" t="s">
        <v>13868</v>
      </c>
      <c r="E291" s="2" t="s">
        <v>13869</v>
      </c>
      <c r="F291" s="2" t="s">
        <v>13918</v>
      </c>
      <c r="G291" s="2"/>
      <c r="H291" s="2"/>
      <c r="I291" s="2" t="s">
        <v>14791</v>
      </c>
      <c r="J291" s="2"/>
      <c r="K291" s="2" t="n">
        <v>343</v>
      </c>
      <c r="L291" s="2"/>
      <c r="M291" s="2" t="s">
        <v>14792</v>
      </c>
      <c r="N291" s="2" t="n">
        <f aca="false">COUNTA('Layout Mercado Libre'!AH291:AM291)</f>
        <v>2</v>
      </c>
      <c r="O291" s="2" t="s">
        <v>13875</v>
      </c>
      <c r="P291" s="2" t="n">
        <v>1</v>
      </c>
      <c r="Q291" s="2" t="s">
        <v>14793</v>
      </c>
    </row>
    <row r="292" customFormat="false" ht="15" hidden="false" customHeight="false" outlineLevel="0" collapsed="false">
      <c r="A292" s="8" t="s">
        <v>3644</v>
      </c>
      <c r="B292" s="10" t="str">
        <f aca="false">'Layout Mercado Libre'!C292</f>
        <v>Pranosine Metisoprinol 250 mg/5 ml Jarabe 60 ml</v>
      </c>
      <c r="C292" s="2" t="s">
        <v>89</v>
      </c>
      <c r="D292" s="2" t="s">
        <v>13868</v>
      </c>
      <c r="E292" s="2" t="s">
        <v>13869</v>
      </c>
      <c r="F292" s="2" t="s">
        <v>13870</v>
      </c>
      <c r="G292" s="2" t="s">
        <v>13971</v>
      </c>
      <c r="H292" s="2" t="s">
        <v>13972</v>
      </c>
      <c r="I292" s="2" t="s">
        <v>14794</v>
      </c>
      <c r="J292" s="2"/>
      <c r="K292" s="2" t="n">
        <v>4</v>
      </c>
      <c r="L292" s="2"/>
      <c r="M292" s="2" t="s">
        <v>14795</v>
      </c>
      <c r="N292" s="2" t="n">
        <f aca="false">COUNTA('Layout Mercado Libre'!AH292:AM292)</f>
        <v>2</v>
      </c>
      <c r="O292" s="2" t="s">
        <v>13886</v>
      </c>
      <c r="P292" s="2" t="n">
        <v>0</v>
      </c>
      <c r="Q292" s="2" t="s">
        <v>14796</v>
      </c>
    </row>
    <row r="293" customFormat="false" ht="15" hidden="false" customHeight="false" outlineLevel="0" collapsed="false">
      <c r="A293" s="8" t="s">
        <v>3656</v>
      </c>
      <c r="B293" s="10" t="str">
        <f aca="false">'Layout Mercado Libre'!C293</f>
        <v>Pentrexyl Ampicilina 500 mg 28 Cápsulas</v>
      </c>
      <c r="C293" s="2" t="s">
        <v>89</v>
      </c>
      <c r="D293" s="2" t="s">
        <v>13868</v>
      </c>
      <c r="E293" s="2" t="s">
        <v>13869</v>
      </c>
      <c r="F293" s="2" t="s">
        <v>13870</v>
      </c>
      <c r="G293" s="2" t="s">
        <v>13971</v>
      </c>
      <c r="H293" s="2" t="s">
        <v>13972</v>
      </c>
      <c r="I293" s="2" t="s">
        <v>14797</v>
      </c>
      <c r="J293" s="2"/>
      <c r="K293" s="2" t="n">
        <v>111</v>
      </c>
      <c r="L293" s="2"/>
      <c r="M293" s="2" t="s">
        <v>14798</v>
      </c>
      <c r="N293" s="2" t="n">
        <f aca="false">COUNTA('Layout Mercado Libre'!AH293:AM293)</f>
        <v>2</v>
      </c>
      <c r="O293" s="2" t="s">
        <v>13886</v>
      </c>
      <c r="P293" s="2" t="n">
        <v>0</v>
      </c>
      <c r="Q293" s="2" t="s">
        <v>14799</v>
      </c>
    </row>
    <row r="294" customFormat="false" ht="15" hidden="false" customHeight="false" outlineLevel="0" collapsed="false">
      <c r="A294" s="8" t="s">
        <v>3667</v>
      </c>
      <c r="B294" s="10" t="str">
        <f aca="false">'Layout Mercado Libre'!C294</f>
        <v>Pañales para Adulto Tena Pants Maxi Protect Grande 13 Piezas</v>
      </c>
      <c r="C294" s="2" t="s">
        <v>89</v>
      </c>
      <c r="D294" s="2" t="s">
        <v>13868</v>
      </c>
      <c r="E294" s="2" t="s">
        <v>13869</v>
      </c>
      <c r="F294" s="2" t="s">
        <v>13877</v>
      </c>
      <c r="G294" s="2"/>
      <c r="H294" s="2"/>
      <c r="I294" s="2" t="s">
        <v>14800</v>
      </c>
      <c r="J294" s="2"/>
      <c r="K294" s="2" t="n">
        <v>111</v>
      </c>
      <c r="L294" s="2" t="s">
        <v>14801</v>
      </c>
      <c r="M294" s="2" t="s">
        <v>14802</v>
      </c>
      <c r="N294" s="2" t="n">
        <f aca="false">COUNTA('Layout Mercado Libre'!AH294:AM294)</f>
        <v>2</v>
      </c>
      <c r="O294" s="2" t="s">
        <v>13904</v>
      </c>
      <c r="P294" s="2" t="n">
        <v>0</v>
      </c>
      <c r="Q294" s="2" t="s">
        <v>14803</v>
      </c>
    </row>
    <row r="295" customFormat="false" ht="15" hidden="false" customHeight="false" outlineLevel="0" collapsed="false">
      <c r="A295" s="8" t="s">
        <v>3679</v>
      </c>
      <c r="B295" s="10" t="str">
        <f aca="false">'Layout Mercado Libre'!C295</f>
        <v>Cafiaspirina Forte 650 mg/65 mg 24 Tabletas</v>
      </c>
      <c r="C295" s="2" t="s">
        <v>89</v>
      </c>
      <c r="D295" s="2" t="s">
        <v>13868</v>
      </c>
      <c r="E295" s="2" t="s">
        <v>13869</v>
      </c>
      <c r="F295" s="2" t="s">
        <v>13918</v>
      </c>
      <c r="G295" s="2"/>
      <c r="H295" s="2"/>
      <c r="I295" s="2" t="s">
        <v>14804</v>
      </c>
      <c r="J295" s="2"/>
      <c r="K295" s="2" t="n">
        <v>396</v>
      </c>
      <c r="L295" s="2"/>
      <c r="M295" s="2" t="s">
        <v>14805</v>
      </c>
      <c r="N295" s="2" t="n">
        <f aca="false">COUNTA('Layout Mercado Libre'!AH295:AM295)</f>
        <v>2</v>
      </c>
      <c r="O295" s="2" t="s">
        <v>13875</v>
      </c>
      <c r="P295" s="2" t="n">
        <v>0</v>
      </c>
      <c r="Q295" s="2" t="s">
        <v>14806</v>
      </c>
    </row>
    <row r="296" customFormat="false" ht="15" hidden="false" customHeight="false" outlineLevel="0" collapsed="false">
      <c r="A296" s="8" t="s">
        <v>3690</v>
      </c>
      <c r="B296" s="10" t="str">
        <f aca="false">'Layout Mercado Libre'!C296</f>
        <v>Aceite para Bebé Mennen Baby Magic Hipoalergénico 100 ml</v>
      </c>
      <c r="C296" s="2" t="s">
        <v>89</v>
      </c>
      <c r="D296" s="2" t="s">
        <v>13868</v>
      </c>
      <c r="E296" s="2" t="s">
        <v>13869</v>
      </c>
      <c r="F296" s="2" t="s">
        <v>13877</v>
      </c>
      <c r="G296" s="2"/>
      <c r="H296" s="2"/>
      <c r="I296" s="2" t="s">
        <v>14807</v>
      </c>
      <c r="J296" s="2"/>
      <c r="K296" s="2" t="n">
        <v>40</v>
      </c>
      <c r="L296" s="2"/>
      <c r="M296" s="2" t="s">
        <v>14808</v>
      </c>
      <c r="N296" s="2" t="n">
        <f aca="false">COUNTA('Layout Mercado Libre'!AH296:AM296)</f>
        <v>2</v>
      </c>
      <c r="O296" s="2" t="s">
        <v>13875</v>
      </c>
      <c r="P296" s="2" t="n">
        <v>0</v>
      </c>
      <c r="Q296" s="2" t="s">
        <v>14809</v>
      </c>
    </row>
    <row r="297" customFormat="false" ht="15" hidden="false" customHeight="false" outlineLevel="0" collapsed="false">
      <c r="A297" s="8" t="s">
        <v>3700</v>
      </c>
      <c r="B297" s="10" t="str">
        <f aca="false">'Layout Mercado Libre'!C297</f>
        <v>Aceite para Bebé Mennen Baby Magic Hipoalergénico 50 ml</v>
      </c>
      <c r="C297" s="2" t="s">
        <v>89</v>
      </c>
      <c r="D297" s="2" t="s">
        <v>13868</v>
      </c>
      <c r="E297" s="2" t="s">
        <v>13869</v>
      </c>
      <c r="F297" s="2" t="s">
        <v>13877</v>
      </c>
      <c r="G297" s="2"/>
      <c r="H297" s="2"/>
      <c r="I297" s="2" t="s">
        <v>14810</v>
      </c>
      <c r="J297" s="2"/>
      <c r="K297" s="2" t="n">
        <v>959</v>
      </c>
      <c r="L297" s="2"/>
      <c r="M297" s="2" t="s">
        <v>14811</v>
      </c>
      <c r="N297" s="2" t="n">
        <f aca="false">COUNTA('Layout Mercado Libre'!AH297:AM297)</f>
        <v>2</v>
      </c>
      <c r="O297" s="2" t="s">
        <v>13875</v>
      </c>
      <c r="P297" s="2" t="n">
        <v>0</v>
      </c>
      <c r="Q297" s="2" t="s">
        <v>14809</v>
      </c>
    </row>
    <row r="298" customFormat="false" ht="15" hidden="false" customHeight="false" outlineLevel="0" collapsed="false">
      <c r="A298" s="8" t="s">
        <v>3707</v>
      </c>
      <c r="B298" s="10" t="str">
        <f aca="false">'Layout Mercado Libre'!C298</f>
        <v>Naxifelar Cefalexina 500 mg 20 Cápsulas</v>
      </c>
      <c r="C298" s="2" t="s">
        <v>89</v>
      </c>
      <c r="D298" s="2" t="s">
        <v>13868</v>
      </c>
      <c r="E298" s="2" t="s">
        <v>13869</v>
      </c>
      <c r="F298" s="2" t="s">
        <v>13870</v>
      </c>
      <c r="G298" s="2" t="s">
        <v>13971</v>
      </c>
      <c r="H298" s="2" t="s">
        <v>13972</v>
      </c>
      <c r="I298" s="2" t="s">
        <v>14812</v>
      </c>
      <c r="J298" s="2"/>
      <c r="K298" s="2" t="n">
        <v>167</v>
      </c>
      <c r="L298" s="2"/>
      <c r="M298" s="2" t="s">
        <v>14813</v>
      </c>
      <c r="N298" s="2" t="n">
        <f aca="false">COUNTA('Layout Mercado Libre'!AH298:AM298)</f>
        <v>3</v>
      </c>
      <c r="O298" s="2" t="s">
        <v>13886</v>
      </c>
      <c r="P298" s="2" t="n">
        <v>0</v>
      </c>
      <c r="Q298" s="2" t="s">
        <v>14814</v>
      </c>
    </row>
    <row r="299" customFormat="false" ht="15" hidden="false" customHeight="false" outlineLevel="0" collapsed="false">
      <c r="A299" s="8" t="s">
        <v>3718</v>
      </c>
      <c r="B299" s="10" t="str">
        <f aca="false">'Layout Mercado Libre'!C299</f>
        <v>Toallitas Húmedas Huggies Cuidado Puro 80 Piezas</v>
      </c>
      <c r="C299" s="2" t="s">
        <v>89</v>
      </c>
      <c r="D299" s="2" t="s">
        <v>13868</v>
      </c>
      <c r="E299" s="2" t="s">
        <v>13869</v>
      </c>
      <c r="F299" s="2" t="s">
        <v>13877</v>
      </c>
      <c r="G299" s="2"/>
      <c r="H299" s="2"/>
      <c r="I299" s="2" t="s">
        <v>14815</v>
      </c>
      <c r="J299" s="2"/>
      <c r="K299" s="2" t="n">
        <v>543</v>
      </c>
      <c r="L299" s="2"/>
      <c r="M299" s="2" t="s">
        <v>14816</v>
      </c>
      <c r="N299" s="2" t="n">
        <f aca="false">COUNTA('Layout Mercado Libre'!AH299:AM299)</f>
        <v>4</v>
      </c>
      <c r="O299" s="2" t="s">
        <v>13875</v>
      </c>
      <c r="P299" s="2" t="n">
        <v>0</v>
      </c>
      <c r="Q299" s="2" t="s">
        <v>14817</v>
      </c>
    </row>
    <row r="300" customFormat="false" ht="15" hidden="false" customHeight="false" outlineLevel="0" collapsed="false">
      <c r="A300" s="8" t="s">
        <v>3730</v>
      </c>
      <c r="B300" s="10" t="str">
        <f aca="false">'Layout Mercado Libre'!C300</f>
        <v>Fórmula Infantil Enfagrow Premium Etapa 3 Lata 800 g</v>
      </c>
      <c r="C300" s="2" t="s">
        <v>89</v>
      </c>
      <c r="D300" s="2" t="s">
        <v>13868</v>
      </c>
      <c r="E300" s="2" t="s">
        <v>13869</v>
      </c>
      <c r="F300" s="2" t="s">
        <v>13877</v>
      </c>
      <c r="G300" s="2"/>
      <c r="H300" s="2"/>
      <c r="I300" s="2" t="s">
        <v>14818</v>
      </c>
      <c r="J300" s="2" t="s">
        <v>13879</v>
      </c>
      <c r="K300" s="2" t="n">
        <v>201</v>
      </c>
      <c r="L300" s="2"/>
      <c r="M300" s="2" t="s">
        <v>14819</v>
      </c>
      <c r="N300" s="2" t="n">
        <f aca="false">COUNTA('Layout Mercado Libre'!AH300:AM300)</f>
        <v>2</v>
      </c>
      <c r="O300" s="2" t="s">
        <v>13875</v>
      </c>
      <c r="P300" s="2" t="n">
        <v>0</v>
      </c>
      <c r="Q300" s="2" t="s">
        <v>14820</v>
      </c>
    </row>
    <row r="301" customFormat="false" ht="15" hidden="false" customHeight="false" outlineLevel="0" collapsed="false">
      <c r="A301" s="8" t="s">
        <v>3743</v>
      </c>
      <c r="B301" s="10" t="str">
        <f aca="false">'Layout Mercado Libre'!C301</f>
        <v>Cytotec Misoprostol 200 mcg 28 Tabletas</v>
      </c>
      <c r="C301" s="2" t="s">
        <v>89</v>
      </c>
      <c r="D301" s="2" t="s">
        <v>13868</v>
      </c>
      <c r="E301" s="2" t="s">
        <v>13869</v>
      </c>
      <c r="F301" s="2" t="s">
        <v>13870</v>
      </c>
      <c r="G301" s="2" t="s">
        <v>13893</v>
      </c>
      <c r="H301" s="2" t="s">
        <v>13894</v>
      </c>
      <c r="I301" s="2" t="s">
        <v>14821</v>
      </c>
      <c r="J301" s="2"/>
      <c r="K301" s="2" t="n">
        <v>31</v>
      </c>
      <c r="L301" s="2"/>
      <c r="M301" s="2" t="s">
        <v>14822</v>
      </c>
      <c r="N301" s="2" t="n">
        <f aca="false">COUNTA('Layout Mercado Libre'!AH301:AM301)</f>
        <v>2</v>
      </c>
      <c r="O301" s="2" t="s">
        <v>13886</v>
      </c>
      <c r="P301" s="2" t="n">
        <v>0</v>
      </c>
      <c r="Q301" s="2" t="s">
        <v>14823</v>
      </c>
    </row>
    <row r="302" customFormat="false" ht="15" hidden="false" customHeight="false" outlineLevel="0" collapsed="false">
      <c r="A302" s="8" t="s">
        <v>3754</v>
      </c>
      <c r="B302" s="10" t="str">
        <f aca="false">'Layout Mercado Libre'!C302</f>
        <v>Caladryl S Loción Calamina 180 ml</v>
      </c>
      <c r="C302" s="2" t="s">
        <v>89</v>
      </c>
      <c r="D302" s="2" t="s">
        <v>13868</v>
      </c>
      <c r="E302" s="2" t="s">
        <v>13869</v>
      </c>
      <c r="F302" s="2" t="s">
        <v>13918</v>
      </c>
      <c r="G302" s="2"/>
      <c r="H302" s="2"/>
      <c r="I302" s="2" t="s">
        <v>14824</v>
      </c>
      <c r="J302" s="2"/>
      <c r="K302" s="2" t="n">
        <v>285</v>
      </c>
      <c r="L302" s="2"/>
      <c r="M302" s="2" t="s">
        <v>14825</v>
      </c>
      <c r="N302" s="2" t="n">
        <f aca="false">COUNTA('Layout Mercado Libre'!AH302:AM302)</f>
        <v>2</v>
      </c>
      <c r="O302" s="2" t="s">
        <v>13875</v>
      </c>
      <c r="P302" s="2" t="n">
        <v>0</v>
      </c>
      <c r="Q302" s="2" t="s">
        <v>14826</v>
      </c>
    </row>
    <row r="303" customFormat="false" ht="15" hidden="false" customHeight="false" outlineLevel="0" collapsed="false">
      <c r="A303" s="8" t="s">
        <v>3764</v>
      </c>
      <c r="B303" s="10" t="str">
        <f aca="false">'Layout Mercado Libre'!C303</f>
        <v>Tiras Reactivas Contour Plus Glucosa 50 Piezas</v>
      </c>
      <c r="C303" s="2" t="s">
        <v>89</v>
      </c>
      <c r="D303" s="2" t="s">
        <v>13868</v>
      </c>
      <c r="E303" s="2" t="s">
        <v>13869</v>
      </c>
      <c r="F303" s="2" t="s">
        <v>13877</v>
      </c>
      <c r="G303" s="2"/>
      <c r="H303" s="2"/>
      <c r="I303" s="2" t="s">
        <v>14827</v>
      </c>
      <c r="J303" s="2"/>
      <c r="K303" s="2" t="n">
        <v>301</v>
      </c>
      <c r="L303" s="2" t="s">
        <v>14828</v>
      </c>
      <c r="M303" s="2" t="s">
        <v>14829</v>
      </c>
      <c r="N303" s="2" t="n">
        <f aca="false">COUNTA('Layout Mercado Libre'!AH303:AM303)</f>
        <v>2</v>
      </c>
      <c r="O303" s="2" t="s">
        <v>13875</v>
      </c>
      <c r="P303" s="2" t="n">
        <v>0</v>
      </c>
      <c r="Q303" s="2" t="s">
        <v>14830</v>
      </c>
    </row>
    <row r="304" customFormat="false" ht="15" hidden="false" customHeight="false" outlineLevel="0" collapsed="false">
      <c r="A304" s="8" t="s">
        <v>3776</v>
      </c>
      <c r="B304" s="10" t="str">
        <f aca="false">'Layout Mercado Libre'!C304</f>
        <v>Graneodín B Benzocaína 10 mg 24 Pastillas Miel Limón</v>
      </c>
      <c r="C304" s="2" t="s">
        <v>89</v>
      </c>
      <c r="D304" s="2" t="s">
        <v>13868</v>
      </c>
      <c r="E304" s="2" t="s">
        <v>13869</v>
      </c>
      <c r="F304" s="2" t="s">
        <v>13918</v>
      </c>
      <c r="G304" s="2"/>
      <c r="H304" s="2"/>
      <c r="I304" s="2" t="s">
        <v>14831</v>
      </c>
      <c r="J304" s="2"/>
      <c r="K304" s="2" t="n">
        <v>866</v>
      </c>
      <c r="L304" s="2"/>
      <c r="M304" s="2" t="s">
        <v>14832</v>
      </c>
      <c r="N304" s="2" t="n">
        <f aca="false">COUNTA('Layout Mercado Libre'!AH304:AM304)</f>
        <v>3</v>
      </c>
      <c r="O304" s="2" t="s">
        <v>13875</v>
      </c>
      <c r="P304" s="2" t="n">
        <v>0</v>
      </c>
      <c r="Q304" s="2" t="s">
        <v>14833</v>
      </c>
    </row>
    <row r="305" customFormat="false" ht="15" hidden="false" customHeight="false" outlineLevel="0" collapsed="false">
      <c r="A305" s="8" t="s">
        <v>3790</v>
      </c>
      <c r="B305" s="10" t="str">
        <f aca="false">'Layout Mercado Libre'!C305</f>
        <v>Crema Dental Colgate Luminous White Brilliant 66 ml</v>
      </c>
      <c r="C305" s="2" t="s">
        <v>89</v>
      </c>
      <c r="D305" s="2" t="s">
        <v>13868</v>
      </c>
      <c r="E305" s="2" t="s">
        <v>13869</v>
      </c>
      <c r="F305" s="2" t="s">
        <v>13877</v>
      </c>
      <c r="G305" s="2"/>
      <c r="H305" s="2"/>
      <c r="I305" s="2" t="s">
        <v>14834</v>
      </c>
      <c r="J305" s="2"/>
      <c r="K305" s="2" t="n">
        <v>18</v>
      </c>
      <c r="L305" s="2"/>
      <c r="M305" s="2" t="s">
        <v>14835</v>
      </c>
      <c r="N305" s="2" t="n">
        <f aca="false">COUNTA('Layout Mercado Libre'!AH305:AM305)</f>
        <v>2</v>
      </c>
      <c r="O305" s="2" t="s">
        <v>13875</v>
      </c>
      <c r="P305" s="2" t="n">
        <v>0</v>
      </c>
      <c r="Q305" s="2" t="s">
        <v>14836</v>
      </c>
    </row>
    <row r="306" customFormat="false" ht="15" hidden="false" customHeight="false" outlineLevel="0" collapsed="false">
      <c r="A306" s="8" t="s">
        <v>3798</v>
      </c>
      <c r="B306" s="10" t="str">
        <f aca="false">'Layout Mercado Libre'!C306</f>
        <v>Respicil Adulto Bencilpenicilina Metamizol Inyectable IM</v>
      </c>
      <c r="C306" s="2" t="s">
        <v>89</v>
      </c>
      <c r="D306" s="2" t="s">
        <v>13868</v>
      </c>
      <c r="E306" s="2" t="s">
        <v>13869</v>
      </c>
      <c r="F306" s="2" t="s">
        <v>13870</v>
      </c>
      <c r="G306" s="2" t="s">
        <v>13971</v>
      </c>
      <c r="H306" s="2" t="s">
        <v>13972</v>
      </c>
      <c r="I306" s="2" t="s">
        <v>14837</v>
      </c>
      <c r="J306" s="2"/>
      <c r="K306" s="2" t="n">
        <v>426</v>
      </c>
      <c r="L306" s="2"/>
      <c r="M306" s="2" t="s">
        <v>14838</v>
      </c>
      <c r="N306" s="2" t="n">
        <f aca="false">COUNTA('Layout Mercado Libre'!AH306:AM306)</f>
        <v>1</v>
      </c>
      <c r="O306" s="2" t="s">
        <v>13875</v>
      </c>
      <c r="P306" s="2" t="n">
        <v>0</v>
      </c>
      <c r="Q306" s="2" t="s">
        <v>14839</v>
      </c>
    </row>
    <row r="307" customFormat="false" ht="15" hidden="false" customHeight="false" outlineLevel="0" collapsed="false">
      <c r="A307" s="8" t="s">
        <v>3810</v>
      </c>
      <c r="B307" s="10" t="str">
        <f aca="false">'Layout Mercado Libre'!C307</f>
        <v>Trexen Duo Clindamicina Ketoconazol 100/400 mg 7 Óvulos</v>
      </c>
      <c r="C307" s="2" t="s">
        <v>89</v>
      </c>
      <c r="D307" s="2" t="s">
        <v>13868</v>
      </c>
      <c r="E307" s="2" t="s">
        <v>13869</v>
      </c>
      <c r="F307" s="2" t="s">
        <v>13870</v>
      </c>
      <c r="G307" s="2" t="s">
        <v>14146</v>
      </c>
      <c r="H307" s="2" t="s">
        <v>14147</v>
      </c>
      <c r="I307" s="2" t="s">
        <v>14840</v>
      </c>
      <c r="J307" s="2"/>
      <c r="K307" s="2" t="n">
        <v>0</v>
      </c>
      <c r="L307" s="2"/>
      <c r="M307" s="2" t="s">
        <v>14841</v>
      </c>
      <c r="N307" s="2" t="n">
        <f aca="false">COUNTA('Layout Mercado Libre'!AH307:AM307)</f>
        <v>2</v>
      </c>
      <c r="O307" s="2" t="s">
        <v>13875</v>
      </c>
      <c r="P307" s="2" t="n">
        <v>0</v>
      </c>
      <c r="Q307" s="2" t="s">
        <v>14842</v>
      </c>
    </row>
    <row r="308" customFormat="false" ht="15" hidden="false" customHeight="false" outlineLevel="0" collapsed="false">
      <c r="A308" s="8" t="s">
        <v>3821</v>
      </c>
      <c r="B308" s="10" t="str">
        <f aca="false">'Layout Mercado Libre'!C308</f>
        <v>Suplemento Ensure Advance Active Chocolate 237 ml</v>
      </c>
      <c r="C308" s="2" t="s">
        <v>89</v>
      </c>
      <c r="D308" s="2" t="s">
        <v>13868</v>
      </c>
      <c r="E308" s="2" t="s">
        <v>13869</v>
      </c>
      <c r="F308" s="2" t="s">
        <v>13877</v>
      </c>
      <c r="G308" s="2"/>
      <c r="H308" s="2"/>
      <c r="I308" s="2" t="s">
        <v>14843</v>
      </c>
      <c r="J308" s="2"/>
      <c r="K308" s="2" t="n">
        <v>238</v>
      </c>
      <c r="L308" s="2"/>
      <c r="M308" s="2" t="s">
        <v>14844</v>
      </c>
      <c r="N308" s="2" t="n">
        <f aca="false">COUNTA('Layout Mercado Libre'!AH308:AM308)</f>
        <v>3</v>
      </c>
      <c r="O308" s="2" t="s">
        <v>13886</v>
      </c>
      <c r="P308" s="2" t="n">
        <v>0</v>
      </c>
      <c r="Q308" s="2" t="s">
        <v>14845</v>
      </c>
    </row>
    <row r="309" customFormat="false" ht="15" hidden="false" customHeight="false" outlineLevel="0" collapsed="false">
      <c r="A309" s="8" t="s">
        <v>3832</v>
      </c>
      <c r="B309" s="10" t="str">
        <f aca="false">'Layout Mercado Libre'!C309</f>
        <v>Toallitas Húmedas KleenBebé Suavelastic Max 100 Piezas</v>
      </c>
      <c r="C309" s="2" t="s">
        <v>89</v>
      </c>
      <c r="D309" s="2" t="s">
        <v>13868</v>
      </c>
      <c r="E309" s="2" t="s">
        <v>13869</v>
      </c>
      <c r="F309" s="2" t="s">
        <v>13877</v>
      </c>
      <c r="G309" s="2"/>
      <c r="H309" s="2"/>
      <c r="I309" s="2" t="s">
        <v>14846</v>
      </c>
      <c r="J309" s="2"/>
      <c r="K309" s="2" t="n">
        <v>538</v>
      </c>
      <c r="L309" s="2"/>
      <c r="M309" s="2" t="s">
        <v>14847</v>
      </c>
      <c r="N309" s="2" t="n">
        <f aca="false">COUNTA('Layout Mercado Libre'!AH309:AM309)</f>
        <v>2</v>
      </c>
      <c r="O309" s="2" t="s">
        <v>13875</v>
      </c>
      <c r="P309" s="2" t="n">
        <v>0</v>
      </c>
      <c r="Q309" s="2" t="s">
        <v>14848</v>
      </c>
    </row>
    <row r="310" customFormat="false" ht="15" hidden="false" customHeight="false" outlineLevel="0" collapsed="false">
      <c r="A310" s="8" t="s">
        <v>3841</v>
      </c>
      <c r="B310" s="10" t="str">
        <f aca="false">'Layout Mercado Libre'!C310</f>
        <v>Pañales Huggies Supreme Prematuro Unisex 30 Piezas</v>
      </c>
      <c r="C310" s="2" t="s">
        <v>89</v>
      </c>
      <c r="D310" s="2" t="s">
        <v>13868</v>
      </c>
      <c r="E310" s="2" t="s">
        <v>13869</v>
      </c>
      <c r="F310" s="2" t="s">
        <v>13877</v>
      </c>
      <c r="G310" s="2"/>
      <c r="H310" s="2"/>
      <c r="I310" s="2" t="s">
        <v>14849</v>
      </c>
      <c r="J310" s="2"/>
      <c r="K310" s="2" t="n">
        <v>311</v>
      </c>
      <c r="L310" s="2" t="s">
        <v>13898</v>
      </c>
      <c r="M310" s="2" t="s">
        <v>14850</v>
      </c>
      <c r="N310" s="2" t="n">
        <f aca="false">COUNTA('Layout Mercado Libre'!AH310:AM310)</f>
        <v>2</v>
      </c>
      <c r="O310" s="2" t="s">
        <v>13875</v>
      </c>
      <c r="P310" s="2" t="n">
        <v>0</v>
      </c>
      <c r="Q310" s="2" t="s">
        <v>14851</v>
      </c>
    </row>
    <row r="311" customFormat="false" ht="15" hidden="false" customHeight="false" outlineLevel="0" collapsed="false">
      <c r="A311" s="8" t="s">
        <v>3851</v>
      </c>
      <c r="B311" s="10" t="str">
        <f aca="false">'Layout Mercado Libre'!C311</f>
        <v>Eskapar Compuesto Nifuroxazida Metronidazol 20 Cápsulas</v>
      </c>
      <c r="C311" s="2" t="s">
        <v>89</v>
      </c>
      <c r="D311" s="2" t="s">
        <v>13868</v>
      </c>
      <c r="E311" s="2" t="s">
        <v>13869</v>
      </c>
      <c r="F311" s="2" t="s">
        <v>13870</v>
      </c>
      <c r="G311" s="2" t="s">
        <v>14852</v>
      </c>
      <c r="H311" s="2" t="s">
        <v>14853</v>
      </c>
      <c r="I311" s="2" t="s">
        <v>14854</v>
      </c>
      <c r="J311" s="2"/>
      <c r="K311" s="2" t="n">
        <v>32</v>
      </c>
      <c r="L311" s="2"/>
      <c r="M311" s="2" t="s">
        <v>14855</v>
      </c>
      <c r="N311" s="2" t="n">
        <f aca="false">COUNTA('Layout Mercado Libre'!AH311:AM311)</f>
        <v>3</v>
      </c>
      <c r="O311" s="2" t="s">
        <v>13875</v>
      </c>
      <c r="P311" s="2" t="n">
        <v>0</v>
      </c>
      <c r="Q311" s="2" t="s">
        <v>14856</v>
      </c>
    </row>
    <row r="312" customFormat="false" ht="15" hidden="false" customHeight="false" outlineLevel="0" collapsed="false">
      <c r="A312" s="8" t="s">
        <v>3863</v>
      </c>
      <c r="B312" s="10" t="str">
        <f aca="false">'Layout Mercado Libre'!C312</f>
        <v>Adimod Pidotimod 800 mg/7 ml Solución 10 Frascos</v>
      </c>
      <c r="C312" s="2" t="s">
        <v>89</v>
      </c>
      <c r="D312" s="2" t="s">
        <v>13868</v>
      </c>
      <c r="E312" s="2" t="s">
        <v>13869</v>
      </c>
      <c r="F312" s="2" t="s">
        <v>13870</v>
      </c>
      <c r="G312" s="2" t="s">
        <v>14857</v>
      </c>
      <c r="H312" s="2" t="s">
        <v>14858</v>
      </c>
      <c r="I312" s="2" t="s">
        <v>14859</v>
      </c>
      <c r="J312" s="2"/>
      <c r="K312" s="2" t="n">
        <v>10</v>
      </c>
      <c r="L312" s="2"/>
      <c r="M312" s="2" t="s">
        <v>14860</v>
      </c>
      <c r="N312" s="2" t="n">
        <f aca="false">COUNTA('Layout Mercado Libre'!AH312:AM312)</f>
        <v>3</v>
      </c>
      <c r="O312" s="2" t="s">
        <v>13886</v>
      </c>
      <c r="P312" s="2" t="n">
        <v>0</v>
      </c>
      <c r="Q312" s="2" t="s">
        <v>14861</v>
      </c>
    </row>
    <row r="313" customFormat="false" ht="15" hidden="false" customHeight="false" outlineLevel="0" collapsed="false">
      <c r="A313" s="8" t="s">
        <v>3878</v>
      </c>
      <c r="B313" s="10" t="str">
        <f aca="false">'Layout Mercado Libre'!C313</f>
        <v>Flumil Aminofenazona Bufenina Difenilpiralina 20 Cápsulas</v>
      </c>
      <c r="C313" s="2" t="s">
        <v>89</v>
      </c>
      <c r="D313" s="2" t="s">
        <v>13868</v>
      </c>
      <c r="E313" s="2" t="s">
        <v>13869</v>
      </c>
      <c r="F313" s="2" t="s">
        <v>13870</v>
      </c>
      <c r="G313" s="2" t="s">
        <v>14399</v>
      </c>
      <c r="H313" s="2" t="s">
        <v>14400</v>
      </c>
      <c r="I313" s="2" t="s">
        <v>14862</v>
      </c>
      <c r="J313" s="2"/>
      <c r="K313" s="2" t="n">
        <v>320</v>
      </c>
      <c r="L313" s="2"/>
      <c r="M313" s="2" t="s">
        <v>14863</v>
      </c>
      <c r="N313" s="2" t="n">
        <f aca="false">COUNTA('Layout Mercado Libre'!AH313:AM313)</f>
        <v>3</v>
      </c>
      <c r="O313" s="2" t="s">
        <v>13875</v>
      </c>
      <c r="P313" s="2" t="n">
        <v>0</v>
      </c>
      <c r="Q313" s="2" t="s">
        <v>14864</v>
      </c>
    </row>
    <row r="314" customFormat="false" ht="15" hidden="false" customHeight="false" outlineLevel="0" collapsed="false">
      <c r="A314" s="8" t="s">
        <v>3890</v>
      </c>
      <c r="B314" s="10" t="str">
        <f aca="false">'Layout Mercado Libre'!C314</f>
        <v>Fisiofer Hierro 40 mg/15 ml Solución 10 Frascos</v>
      </c>
      <c r="C314" s="2" t="s">
        <v>89</v>
      </c>
      <c r="D314" s="2" t="s">
        <v>13868</v>
      </c>
      <c r="E314" s="2" t="s">
        <v>13869</v>
      </c>
      <c r="F314" s="2" t="s">
        <v>13870</v>
      </c>
      <c r="G314" s="2" t="s">
        <v>13888</v>
      </c>
      <c r="H314" s="2" t="s">
        <v>13889</v>
      </c>
      <c r="I314" s="2" t="s">
        <v>14865</v>
      </c>
      <c r="J314" s="2"/>
      <c r="K314" s="2" t="n">
        <v>1</v>
      </c>
      <c r="L314" s="2"/>
      <c r="M314" s="2" t="s">
        <v>14866</v>
      </c>
      <c r="N314" s="2" t="n">
        <f aca="false">COUNTA('Layout Mercado Libre'!AH314:AM314)</f>
        <v>3</v>
      </c>
      <c r="O314" s="2" t="s">
        <v>13875</v>
      </c>
      <c r="P314" s="2" t="n">
        <v>0</v>
      </c>
      <c r="Q314" s="2" t="s">
        <v>14867</v>
      </c>
    </row>
    <row r="315" customFormat="false" ht="15" hidden="false" customHeight="false" outlineLevel="0" collapsed="false">
      <c r="A315" s="8" t="s">
        <v>3904</v>
      </c>
      <c r="B315" s="10" t="str">
        <f aca="false">'Layout Mercado Libre'!C315</f>
        <v>Pañales para Adulto Diapro Confort Mediano 10 Piezas</v>
      </c>
      <c r="C315" s="2" t="s">
        <v>89</v>
      </c>
      <c r="D315" s="2" t="s">
        <v>13868</v>
      </c>
      <c r="E315" s="2" t="s">
        <v>13869</v>
      </c>
      <c r="F315" s="2" t="s">
        <v>13877</v>
      </c>
      <c r="G315" s="2"/>
      <c r="H315" s="2"/>
      <c r="I315" s="2" t="s">
        <v>14868</v>
      </c>
      <c r="J315" s="2"/>
      <c r="K315" s="2" t="n">
        <v>127</v>
      </c>
      <c r="L315" s="2"/>
      <c r="M315" s="2" t="s">
        <v>14869</v>
      </c>
      <c r="N315" s="2" t="n">
        <f aca="false">COUNTA('Layout Mercado Libre'!AH315:AM315)</f>
        <v>3</v>
      </c>
      <c r="O315" s="2" t="s">
        <v>13886</v>
      </c>
      <c r="P315" s="2" t="n">
        <v>0</v>
      </c>
      <c r="Q315" s="2" t="s">
        <v>14870</v>
      </c>
    </row>
    <row r="316" customFormat="false" ht="15" hidden="false" customHeight="false" outlineLevel="0" collapsed="false">
      <c r="A316" s="8" t="s">
        <v>3914</v>
      </c>
      <c r="B316" s="10" t="str">
        <f aca="false">'Layout Mercado Libre'!C316</f>
        <v>Ciprobac Ciprofloxacino 500 mg 14 Tabletas</v>
      </c>
      <c r="C316" s="2" t="s">
        <v>89</v>
      </c>
      <c r="D316" s="2" t="s">
        <v>13868</v>
      </c>
      <c r="E316" s="2" t="s">
        <v>13869</v>
      </c>
      <c r="F316" s="2" t="s">
        <v>13870</v>
      </c>
      <c r="G316" s="2" t="s">
        <v>13971</v>
      </c>
      <c r="H316" s="2" t="s">
        <v>13972</v>
      </c>
      <c r="I316" s="2" t="s">
        <v>14871</v>
      </c>
      <c r="J316" s="2"/>
      <c r="K316" s="2" t="n">
        <v>80</v>
      </c>
      <c r="L316" s="2" t="s">
        <v>14872</v>
      </c>
      <c r="M316" s="2" t="s">
        <v>14873</v>
      </c>
      <c r="N316" s="2" t="n">
        <f aca="false">COUNTA('Layout Mercado Libre'!AH316:AM316)</f>
        <v>3</v>
      </c>
      <c r="O316" s="2" t="s">
        <v>13886</v>
      </c>
      <c r="P316" s="2" t="n">
        <v>0</v>
      </c>
      <c r="Q316" s="2" t="s">
        <v>14874</v>
      </c>
    </row>
    <row r="317" customFormat="false" ht="15" hidden="false" customHeight="false" outlineLevel="0" collapsed="false">
      <c r="A317" s="8" t="s">
        <v>3927</v>
      </c>
      <c r="B317" s="10" t="str">
        <f aca="false">'Layout Mercado Libre'!C317</f>
        <v>Kank-A Benzocaína 20% Solución Bucal 9.7 ml</v>
      </c>
      <c r="C317" s="2" t="s">
        <v>89</v>
      </c>
      <c r="D317" s="2" t="s">
        <v>13868</v>
      </c>
      <c r="E317" s="2" t="s">
        <v>13869</v>
      </c>
      <c r="F317" s="2" t="s">
        <v>13918</v>
      </c>
      <c r="G317" s="2"/>
      <c r="H317" s="2"/>
      <c r="I317" s="2" t="s">
        <v>14875</v>
      </c>
      <c r="J317" s="2"/>
      <c r="K317" s="2" t="n">
        <v>42</v>
      </c>
      <c r="L317" s="2"/>
      <c r="M317" s="2" t="s">
        <v>14876</v>
      </c>
      <c r="N317" s="2" t="n">
        <f aca="false">COUNTA('Layout Mercado Libre'!AH317:AM317)</f>
        <v>2</v>
      </c>
      <c r="O317" s="2" t="s">
        <v>13886</v>
      </c>
      <c r="P317" s="2" t="n">
        <v>0</v>
      </c>
      <c r="Q317" s="2" t="s">
        <v>14877</v>
      </c>
    </row>
    <row r="318" customFormat="false" ht="15" hidden="false" customHeight="false" outlineLevel="0" collapsed="false">
      <c r="A318" s="8" t="s">
        <v>3941</v>
      </c>
      <c r="B318" s="10" t="str">
        <f aca="false">'Layout Mercado Libre'!C318</f>
        <v>Italdermol Crema Triticum Vulgare 150 mg/g 10 g</v>
      </c>
      <c r="C318" s="2" t="s">
        <v>89</v>
      </c>
      <c r="D318" s="2" t="s">
        <v>13868</v>
      </c>
      <c r="E318" s="2" t="s">
        <v>13869</v>
      </c>
      <c r="F318" s="2" t="s">
        <v>13936</v>
      </c>
      <c r="G318" s="2"/>
      <c r="H318" s="2"/>
      <c r="I318" s="2" t="s">
        <v>14878</v>
      </c>
      <c r="J318" s="2"/>
      <c r="K318" s="2" t="n">
        <v>0</v>
      </c>
      <c r="L318" s="2"/>
      <c r="M318" s="2" t="s">
        <v>14879</v>
      </c>
      <c r="N318" s="2" t="n">
        <f aca="false">COUNTA('Layout Mercado Libre'!AH318:AM318)</f>
        <v>2</v>
      </c>
      <c r="O318" s="2" t="s">
        <v>13886</v>
      </c>
      <c r="P318" s="2" t="n">
        <v>0</v>
      </c>
      <c r="Q318" s="2" t="s">
        <v>14880</v>
      </c>
    </row>
    <row r="319" customFormat="false" ht="15" hidden="false" customHeight="false" outlineLevel="0" collapsed="false">
      <c r="A319" s="8" t="s">
        <v>3952</v>
      </c>
      <c r="B319" s="10" t="str">
        <f aca="false">'Layout Mercado Libre'!C319</f>
        <v>Vontrol Difenidol 25 mg 25 Tabletas</v>
      </c>
      <c r="C319" s="2" t="s">
        <v>89</v>
      </c>
      <c r="D319" s="2" t="s">
        <v>13868</v>
      </c>
      <c r="E319" s="2" t="s">
        <v>13869</v>
      </c>
      <c r="F319" s="2" t="s">
        <v>13870</v>
      </c>
      <c r="G319" s="2" t="s">
        <v>13893</v>
      </c>
      <c r="H319" s="2" t="s">
        <v>13894</v>
      </c>
      <c r="I319" s="2" t="s">
        <v>14881</v>
      </c>
      <c r="J319" s="2"/>
      <c r="K319" s="2" t="n">
        <v>3</v>
      </c>
      <c r="L319" s="2"/>
      <c r="M319" s="2" t="s">
        <v>14882</v>
      </c>
      <c r="N319" s="2" t="n">
        <f aca="false">COUNTA('Layout Mercado Libre'!AH319:AM319)</f>
        <v>2</v>
      </c>
      <c r="O319" s="2" t="s">
        <v>13886</v>
      </c>
      <c r="P319" s="2" t="n">
        <v>0</v>
      </c>
      <c r="Q319" s="2" t="s">
        <v>14883</v>
      </c>
    </row>
    <row r="320" customFormat="false" ht="15" hidden="false" customHeight="false" outlineLevel="0" collapsed="false">
      <c r="A320" s="8" t="s">
        <v>3962</v>
      </c>
      <c r="B320" s="10" t="str">
        <f aca="false">'Layout Mercado Libre'!C320</f>
        <v>Fosfonat Ácido Ibandrónico 150 mg 1 Tableta</v>
      </c>
      <c r="C320" s="2" t="s">
        <v>89</v>
      </c>
      <c r="D320" s="2" t="s">
        <v>13868</v>
      </c>
      <c r="E320" s="2" t="s">
        <v>13869</v>
      </c>
      <c r="F320" s="2" t="s">
        <v>13870</v>
      </c>
      <c r="G320" s="2" t="s">
        <v>13944</v>
      </c>
      <c r="H320" s="2" t="s">
        <v>13945</v>
      </c>
      <c r="I320" s="2" t="s">
        <v>14884</v>
      </c>
      <c r="J320" s="2"/>
      <c r="K320" s="2" t="n">
        <v>25</v>
      </c>
      <c r="L320" s="2"/>
      <c r="M320" s="2" t="s">
        <v>14885</v>
      </c>
      <c r="N320" s="2" t="n">
        <f aca="false">COUNTA('Layout Mercado Libre'!AH320:AM320)</f>
        <v>1</v>
      </c>
      <c r="O320" s="2" t="s">
        <v>13875</v>
      </c>
      <c r="P320" s="2" t="n">
        <v>0</v>
      </c>
      <c r="Q320" s="2" t="s">
        <v>14886</v>
      </c>
    </row>
    <row r="321" customFormat="false" ht="15" hidden="false" customHeight="false" outlineLevel="0" collapsed="false">
      <c r="A321" s="8" t="s">
        <v>3975</v>
      </c>
      <c r="B321" s="10" t="str">
        <f aca="false">'Layout Mercado Libre'!C321</f>
        <v>Trayenta Duo Linagliptina Metformina 2.5/850 mg 60 Tabletas</v>
      </c>
      <c r="C321" s="2" t="s">
        <v>89</v>
      </c>
      <c r="D321" s="2" t="s">
        <v>13868</v>
      </c>
      <c r="E321" s="2" t="s">
        <v>13869</v>
      </c>
      <c r="F321" s="2" t="s">
        <v>13870</v>
      </c>
      <c r="G321" s="2" t="s">
        <v>13893</v>
      </c>
      <c r="H321" s="2" t="s">
        <v>13894</v>
      </c>
      <c r="I321" s="2" t="s">
        <v>14887</v>
      </c>
      <c r="J321" s="2"/>
      <c r="K321" s="2" t="n">
        <v>111</v>
      </c>
      <c r="L321" s="2"/>
      <c r="M321" s="2" t="s">
        <v>14888</v>
      </c>
      <c r="N321" s="2" t="n">
        <f aca="false">COUNTA('Layout Mercado Libre'!AH321:AM321)</f>
        <v>2</v>
      </c>
      <c r="O321" s="2" t="s">
        <v>13875</v>
      </c>
      <c r="P321" s="2" t="n">
        <v>0</v>
      </c>
      <c r="Q321" s="2" t="s">
        <v>14889</v>
      </c>
    </row>
    <row r="322" customFormat="false" ht="15" hidden="false" customHeight="false" outlineLevel="0" collapsed="false">
      <c r="A322" s="8" t="s">
        <v>3986</v>
      </c>
      <c r="B322" s="10" t="str">
        <f aca="false">'Layout Mercado Libre'!C322</f>
        <v>Unamol Cisaprida Suspensión 1 mg/ml 60 ml</v>
      </c>
      <c r="C322" s="2" t="s">
        <v>89</v>
      </c>
      <c r="D322" s="2" t="s">
        <v>13868</v>
      </c>
      <c r="E322" s="2" t="s">
        <v>13869</v>
      </c>
      <c r="F322" s="2" t="s">
        <v>13870</v>
      </c>
      <c r="G322" s="2" t="s">
        <v>13893</v>
      </c>
      <c r="H322" s="2" t="s">
        <v>13894</v>
      </c>
      <c r="I322" s="2" t="s">
        <v>14890</v>
      </c>
      <c r="J322" s="2"/>
      <c r="K322" s="2" t="n">
        <v>151</v>
      </c>
      <c r="L322" s="2"/>
      <c r="M322" s="2" t="s">
        <v>14891</v>
      </c>
      <c r="N322" s="2" t="n">
        <f aca="false">COUNTA('Layout Mercado Libre'!AH322:AM322)</f>
        <v>3</v>
      </c>
      <c r="O322" s="2" t="s">
        <v>13875</v>
      </c>
      <c r="P322" s="2" t="n">
        <v>0</v>
      </c>
      <c r="Q322" s="2" t="s">
        <v>14892</v>
      </c>
    </row>
    <row r="323" customFormat="false" ht="15" hidden="false" customHeight="false" outlineLevel="0" collapsed="false">
      <c r="A323" s="8" t="s">
        <v>4001</v>
      </c>
      <c r="B323" s="10" t="str">
        <f aca="false">'Layout Mercado Libre'!C323</f>
        <v>Febrax Naproxeno Paracetamol Suspensión 100 ml</v>
      </c>
      <c r="C323" s="2" t="s">
        <v>89</v>
      </c>
      <c r="D323" s="2" t="s">
        <v>13868</v>
      </c>
      <c r="E323" s="2" t="s">
        <v>13869</v>
      </c>
      <c r="F323" s="2" t="s">
        <v>13918</v>
      </c>
      <c r="G323" s="2"/>
      <c r="H323" s="2"/>
      <c r="I323" s="2" t="s">
        <v>14893</v>
      </c>
      <c r="J323" s="2"/>
      <c r="K323" s="2" t="n">
        <v>119</v>
      </c>
      <c r="L323" s="2"/>
      <c r="M323" s="2" t="s">
        <v>14894</v>
      </c>
      <c r="N323" s="2" t="n">
        <f aca="false">COUNTA('Layout Mercado Libre'!AH323:AM323)</f>
        <v>2</v>
      </c>
      <c r="O323" s="2" t="s">
        <v>13875</v>
      </c>
      <c r="P323" s="2" t="n">
        <v>0</v>
      </c>
      <c r="Q323" s="2" t="s">
        <v>14895</v>
      </c>
    </row>
    <row r="324" customFormat="false" ht="15" hidden="false" customHeight="false" outlineLevel="0" collapsed="false">
      <c r="A324" s="8" t="s">
        <v>4014</v>
      </c>
      <c r="B324" s="10" t="str">
        <f aca="false">'Layout Mercado Libre'!C324</f>
        <v>Ferranina Fol Hierro y Ácido Fólico 100 mg 30 Tabletas</v>
      </c>
      <c r="C324" s="2" t="s">
        <v>89</v>
      </c>
      <c r="D324" s="2" t="s">
        <v>13868</v>
      </c>
      <c r="E324" s="2" t="s">
        <v>13869</v>
      </c>
      <c r="F324" s="2" t="s">
        <v>13936</v>
      </c>
      <c r="G324" s="2"/>
      <c r="H324" s="2"/>
      <c r="I324" s="2" t="s">
        <v>14896</v>
      </c>
      <c r="J324" s="2"/>
      <c r="K324" s="2" t="n">
        <v>0</v>
      </c>
      <c r="L324" s="2"/>
      <c r="M324" s="2" t="s">
        <v>14897</v>
      </c>
      <c r="N324" s="2" t="n">
        <f aca="false">COUNTA('Layout Mercado Libre'!AH324:AM324)</f>
        <v>3</v>
      </c>
      <c r="O324" s="2" t="s">
        <v>13886</v>
      </c>
      <c r="P324" s="2" t="n">
        <v>0</v>
      </c>
      <c r="Q324" s="2" t="s">
        <v>14898</v>
      </c>
    </row>
    <row r="325" customFormat="false" ht="15" hidden="false" customHeight="false" outlineLevel="0" collapsed="false">
      <c r="A325" s="8" t="s">
        <v>4027</v>
      </c>
      <c r="B325" s="10" t="str">
        <f aca="false">'Layout Mercado Libre'!C325</f>
        <v>Pañales para Adulto Tena Slip Maxi Protect Grande 10 Piezas</v>
      </c>
      <c r="C325" s="2" t="s">
        <v>89</v>
      </c>
      <c r="D325" s="2" t="s">
        <v>13868</v>
      </c>
      <c r="E325" s="2" t="s">
        <v>13869</v>
      </c>
      <c r="F325" s="2" t="s">
        <v>13877</v>
      </c>
      <c r="G325" s="2"/>
      <c r="H325" s="2"/>
      <c r="I325" s="2" t="s">
        <v>14899</v>
      </c>
      <c r="J325" s="2"/>
      <c r="K325" s="2" t="n">
        <v>148</v>
      </c>
      <c r="L325" s="2"/>
      <c r="M325" s="2" t="s">
        <v>14900</v>
      </c>
      <c r="N325" s="2" t="n">
        <f aca="false">COUNTA('Layout Mercado Libre'!AH325:AM325)</f>
        <v>1</v>
      </c>
      <c r="O325" s="2" t="s">
        <v>13875</v>
      </c>
      <c r="P325" s="2" t="n">
        <v>0</v>
      </c>
      <c r="Q325" s="2" t="s">
        <v>14901</v>
      </c>
    </row>
    <row r="326" customFormat="false" ht="15" hidden="false" customHeight="false" outlineLevel="0" collapsed="false">
      <c r="A326" s="8" t="s">
        <v>4036</v>
      </c>
      <c r="B326" s="10" t="str">
        <f aca="false">'Layout Mercado Libre'!C326</f>
        <v>Tribedoce DX Complejo B Dexametasona Lidocaína Inyectable</v>
      </c>
      <c r="C326" s="2" t="s">
        <v>89</v>
      </c>
      <c r="D326" s="2" t="s">
        <v>13868</v>
      </c>
      <c r="E326" s="2" t="s">
        <v>13869</v>
      </c>
      <c r="F326" s="2" t="s">
        <v>13870</v>
      </c>
      <c r="G326" s="2" t="s">
        <v>13871</v>
      </c>
      <c r="H326" s="2" t="s">
        <v>13872</v>
      </c>
      <c r="I326" s="2" t="s">
        <v>14902</v>
      </c>
      <c r="J326" s="2"/>
      <c r="K326" s="2" t="n">
        <v>1046</v>
      </c>
      <c r="L326" s="2"/>
      <c r="M326" s="2" t="s">
        <v>14903</v>
      </c>
      <c r="N326" s="2" t="n">
        <f aca="false">COUNTA('Layout Mercado Libre'!AH326:AM326)</f>
        <v>2</v>
      </c>
      <c r="O326" s="2" t="s">
        <v>13875</v>
      </c>
      <c r="P326" s="2" t="n">
        <v>0</v>
      </c>
      <c r="Q326" s="2" t="s">
        <v>14904</v>
      </c>
    </row>
    <row r="327" customFormat="false" ht="15" hidden="false" customHeight="false" outlineLevel="0" collapsed="false">
      <c r="A327" s="8" t="s">
        <v>4052</v>
      </c>
      <c r="B327" s="10" t="str">
        <f aca="false">'Layout Mercado Libre'!C327</f>
        <v>Orecil NF Solución Ótica Ofloxacino Lidocaína 10 ml</v>
      </c>
      <c r="C327" s="2" t="s">
        <v>89</v>
      </c>
      <c r="D327" s="2" t="s">
        <v>13868</v>
      </c>
      <c r="E327" s="2" t="s">
        <v>13869</v>
      </c>
      <c r="F327" s="2" t="s">
        <v>13870</v>
      </c>
      <c r="G327" s="2" t="s">
        <v>14082</v>
      </c>
      <c r="H327" s="2" t="s">
        <v>14083</v>
      </c>
      <c r="I327" s="2" t="s">
        <v>14905</v>
      </c>
      <c r="J327" s="2"/>
      <c r="K327" s="2" t="n">
        <v>69</v>
      </c>
      <c r="L327" s="2"/>
      <c r="M327" s="2" t="s">
        <v>14906</v>
      </c>
      <c r="N327" s="2" t="n">
        <f aca="false">COUNTA('Layout Mercado Libre'!AH327:AM327)</f>
        <v>2</v>
      </c>
      <c r="O327" s="2" t="s">
        <v>13886</v>
      </c>
      <c r="P327" s="2" t="n">
        <v>0</v>
      </c>
      <c r="Q327" s="2" t="s">
        <v>14907</v>
      </c>
    </row>
    <row r="328" customFormat="false" ht="15" hidden="false" customHeight="false" outlineLevel="0" collapsed="false">
      <c r="A328" s="8" t="s">
        <v>4067</v>
      </c>
      <c r="B328" s="10" t="str">
        <f aca="false">'Layout Mercado Libre'!C328</f>
        <v>Tribedoce 50,000 Complejo B Solución Inyectable 5 Ampolletas</v>
      </c>
      <c r="C328" s="2" t="s">
        <v>89</v>
      </c>
      <c r="D328" s="2" t="s">
        <v>13868</v>
      </c>
      <c r="E328" s="2" t="s">
        <v>13869</v>
      </c>
      <c r="F328" s="2" t="s">
        <v>13870</v>
      </c>
      <c r="G328" s="2" t="s">
        <v>13871</v>
      </c>
      <c r="H328" s="2" t="s">
        <v>13872</v>
      </c>
      <c r="I328" s="2" t="s">
        <v>14908</v>
      </c>
      <c r="J328" s="2"/>
      <c r="K328" s="2" t="n">
        <v>596</v>
      </c>
      <c r="L328" s="2"/>
      <c r="M328" s="2" t="s">
        <v>14909</v>
      </c>
      <c r="N328" s="2" t="n">
        <f aca="false">COUNTA('Layout Mercado Libre'!AH328:AM328)</f>
        <v>3</v>
      </c>
      <c r="O328" s="2" t="s">
        <v>13875</v>
      </c>
      <c r="P328" s="2" t="n">
        <v>0</v>
      </c>
      <c r="Q328" s="2" t="s">
        <v>14910</v>
      </c>
    </row>
    <row r="329" customFormat="false" ht="15" hidden="false" customHeight="false" outlineLevel="0" collapsed="false">
      <c r="A329" s="8" t="s">
        <v>4080</v>
      </c>
      <c r="B329" s="10" t="str">
        <f aca="false">'Layout Mercado Libre'!C329</f>
        <v>Exforge HCT 5 mg/160 mg/12.5 mg 28 Comprimidos</v>
      </c>
      <c r="C329" s="2" t="s">
        <v>89</v>
      </c>
      <c r="D329" s="2" t="s">
        <v>13868</v>
      </c>
      <c r="E329" s="2" t="s">
        <v>13869</v>
      </c>
      <c r="F329" s="2" t="s">
        <v>13870</v>
      </c>
      <c r="G329" s="2" t="s">
        <v>14469</v>
      </c>
      <c r="H329" s="2" t="s">
        <v>14470</v>
      </c>
      <c r="I329" s="2" t="s">
        <v>14911</v>
      </c>
      <c r="J329" s="2"/>
      <c r="K329" s="2" t="n">
        <v>0</v>
      </c>
      <c r="L329" s="2"/>
      <c r="M329" s="2" t="s">
        <v>14912</v>
      </c>
      <c r="N329" s="2" t="n">
        <f aca="false">COUNTA('Layout Mercado Libre'!AH329:AM329)</f>
        <v>2</v>
      </c>
      <c r="O329" s="2" t="s">
        <v>13886</v>
      </c>
      <c r="P329" s="2" t="n">
        <v>0</v>
      </c>
      <c r="Q329" s="2" t="s">
        <v>14913</v>
      </c>
    </row>
    <row r="330" customFormat="false" ht="15" hidden="false" customHeight="false" outlineLevel="0" collapsed="false">
      <c r="A330" s="8" t="s">
        <v>4093</v>
      </c>
      <c r="B330" s="10" t="str">
        <f aca="false">'Layout Mercado Libre'!C330</f>
        <v>XL-3 Antigripal 325 mg/10 mg/4 mg 10 Tabletas</v>
      </c>
      <c r="C330" s="2" t="s">
        <v>89</v>
      </c>
      <c r="D330" s="2" t="s">
        <v>13868</v>
      </c>
      <c r="E330" s="2" t="s">
        <v>13869</v>
      </c>
      <c r="F330" s="2" t="s">
        <v>13918</v>
      </c>
      <c r="G330" s="2"/>
      <c r="H330" s="2"/>
      <c r="I330" s="2" t="s">
        <v>14914</v>
      </c>
      <c r="J330" s="2"/>
      <c r="K330" s="2" t="n">
        <v>4803</v>
      </c>
      <c r="L330" s="2"/>
      <c r="M330" s="2" t="s">
        <v>14915</v>
      </c>
      <c r="N330" s="2" t="n">
        <f aca="false">COUNTA('Layout Mercado Libre'!AH330:AM330)</f>
        <v>2</v>
      </c>
      <c r="O330" s="2" t="s">
        <v>13886</v>
      </c>
      <c r="P330" s="2" t="n">
        <v>0</v>
      </c>
      <c r="Q330" s="2" t="s">
        <v>14916</v>
      </c>
    </row>
    <row r="331" customFormat="false" ht="15" hidden="false" customHeight="false" outlineLevel="0" collapsed="false">
      <c r="A331" s="8" t="s">
        <v>4105</v>
      </c>
      <c r="B331" s="10" t="str">
        <f aca="false">'Layout Mercado Libre'!C331</f>
        <v>Afrin Adulto Oximetazolina 0.050% Spray Nasal 20 ml</v>
      </c>
      <c r="C331" s="2" t="s">
        <v>89</v>
      </c>
      <c r="D331" s="2" t="s">
        <v>13868</v>
      </c>
      <c r="E331" s="2" t="s">
        <v>13869</v>
      </c>
      <c r="F331" s="2" t="s">
        <v>13918</v>
      </c>
      <c r="G331" s="2"/>
      <c r="H331" s="2"/>
      <c r="I331" s="2" t="s">
        <v>14917</v>
      </c>
      <c r="J331" s="2"/>
      <c r="K331" s="2" t="n">
        <v>868</v>
      </c>
      <c r="L331" s="2" t="s">
        <v>14918</v>
      </c>
      <c r="M331" s="2" t="s">
        <v>14919</v>
      </c>
      <c r="N331" s="2" t="n">
        <f aca="false">COUNTA('Layout Mercado Libre'!AH331:AM331)</f>
        <v>3</v>
      </c>
      <c r="O331" s="2" t="s">
        <v>13875</v>
      </c>
      <c r="P331" s="2" t="n">
        <v>0</v>
      </c>
      <c r="Q331" s="2" t="s">
        <v>14920</v>
      </c>
    </row>
    <row r="332" customFormat="false" ht="15" hidden="false" customHeight="false" outlineLevel="0" collapsed="false">
      <c r="A332" s="8" t="s">
        <v>4121</v>
      </c>
      <c r="B332" s="10" t="str">
        <f aca="false">'Layout Mercado Libre'!C332</f>
        <v>Pramigel 10 mg/200 mg/200 mg/50 mg 20 Comprimidos</v>
      </c>
      <c r="C332" s="2" t="s">
        <v>89</v>
      </c>
      <c r="D332" s="2" t="s">
        <v>13868</v>
      </c>
      <c r="E332" s="2" t="s">
        <v>13869</v>
      </c>
      <c r="F332" s="2" t="s">
        <v>13870</v>
      </c>
      <c r="G332" s="2" t="s">
        <v>13893</v>
      </c>
      <c r="H332" s="2" t="s">
        <v>13894</v>
      </c>
      <c r="I332" s="2" t="s">
        <v>14921</v>
      </c>
      <c r="J332" s="2"/>
      <c r="K332" s="2" t="n">
        <v>0</v>
      </c>
      <c r="L332" s="2"/>
      <c r="M332" s="2" t="s">
        <v>14922</v>
      </c>
      <c r="N332" s="2" t="n">
        <f aca="false">COUNTA('Layout Mercado Libre'!AH332:AM332)</f>
        <v>2</v>
      </c>
      <c r="O332" s="2" t="s">
        <v>13886</v>
      </c>
      <c r="P332" s="2" t="n">
        <v>0</v>
      </c>
      <c r="Q332" s="2" t="s">
        <v>14923</v>
      </c>
    </row>
    <row r="333" customFormat="false" ht="15" hidden="false" customHeight="false" outlineLevel="0" collapsed="false">
      <c r="A333" s="8" t="s">
        <v>4133</v>
      </c>
      <c r="B333" s="10" t="str">
        <f aca="false">'Layout Mercado Libre'!C333</f>
        <v>Grimal Hialuronato Oximetazolina Solución Oftálmica 10 ml</v>
      </c>
      <c r="C333" s="2" t="s">
        <v>89</v>
      </c>
      <c r="D333" s="2" t="s">
        <v>13868</v>
      </c>
      <c r="E333" s="2" t="s">
        <v>13869</v>
      </c>
      <c r="F333" s="2" t="s">
        <v>13936</v>
      </c>
      <c r="G333" s="2"/>
      <c r="H333" s="2"/>
      <c r="I333" s="2" t="s">
        <v>14924</v>
      </c>
      <c r="J333" s="2"/>
      <c r="K333" s="2" t="n">
        <v>25</v>
      </c>
      <c r="L333" s="2"/>
      <c r="M333" s="2" t="s">
        <v>14925</v>
      </c>
      <c r="N333" s="2" t="n">
        <f aca="false">COUNTA('Layout Mercado Libre'!AH333:AM333)</f>
        <v>3</v>
      </c>
      <c r="O333" s="2" t="s">
        <v>13875</v>
      </c>
      <c r="P333" s="2" t="n">
        <v>0</v>
      </c>
      <c r="Q333" s="2" t="s">
        <v>14926</v>
      </c>
    </row>
    <row r="334" customFormat="false" ht="15" hidden="false" customHeight="false" outlineLevel="0" collapsed="false">
      <c r="A334" s="8" t="s">
        <v>4147</v>
      </c>
      <c r="B334" s="10" t="str">
        <f aca="false">'Layout Mercado Libre'!C334</f>
        <v>Cholal Modificado Vitamina B12 y Minerales 10 Ampolletas</v>
      </c>
      <c r="C334" s="2" t="s">
        <v>89</v>
      </c>
      <c r="D334" s="2" t="s">
        <v>13868</v>
      </c>
      <c r="E334" s="2" t="s">
        <v>13869</v>
      </c>
      <c r="F334" s="2" t="s">
        <v>13877</v>
      </c>
      <c r="G334" s="2"/>
      <c r="H334" s="2"/>
      <c r="I334" s="2" t="s">
        <v>14927</v>
      </c>
      <c r="J334" s="2"/>
      <c r="K334" s="2" t="n">
        <v>0</v>
      </c>
      <c r="L334" s="2"/>
      <c r="M334" s="2" t="s">
        <v>14928</v>
      </c>
      <c r="N334" s="2" t="n">
        <f aca="false">COUNTA('Layout Mercado Libre'!AH334:AM334)</f>
        <v>3</v>
      </c>
      <c r="O334" s="2" t="s">
        <v>13875</v>
      </c>
      <c r="P334" s="2" t="n">
        <v>0</v>
      </c>
      <c r="Q334" s="2" t="s">
        <v>14929</v>
      </c>
    </row>
    <row r="335" customFormat="false" ht="15" hidden="false" customHeight="false" outlineLevel="0" collapsed="false">
      <c r="A335" s="8" t="s">
        <v>4160</v>
      </c>
      <c r="B335" s="10" t="str">
        <f aca="false">'Layout Mercado Libre'!C335</f>
        <v>Adhesivo para Dentaduras Fixodent Plus Dual Power 35 ml</v>
      </c>
      <c r="C335" s="2" t="s">
        <v>89</v>
      </c>
      <c r="D335" s="2" t="s">
        <v>13868</v>
      </c>
      <c r="E335" s="2" t="s">
        <v>13869</v>
      </c>
      <c r="F335" s="2" t="s">
        <v>13877</v>
      </c>
      <c r="G335" s="2"/>
      <c r="H335" s="2"/>
      <c r="I335" s="2" t="s">
        <v>14930</v>
      </c>
      <c r="J335" s="2"/>
      <c r="K335" s="2" t="n">
        <v>92</v>
      </c>
      <c r="L335" s="2"/>
      <c r="M335" s="2" t="s">
        <v>14931</v>
      </c>
      <c r="N335" s="2" t="n">
        <f aca="false">COUNTA('Layout Mercado Libre'!AH335:AM335)</f>
        <v>2</v>
      </c>
      <c r="O335" s="2" t="s">
        <v>13875</v>
      </c>
      <c r="P335" s="2" t="n">
        <v>0</v>
      </c>
      <c r="Q335" s="2" t="s">
        <v>14932</v>
      </c>
    </row>
    <row r="336" customFormat="false" ht="15" hidden="false" customHeight="false" outlineLevel="0" collapsed="false">
      <c r="A336" s="8" t="s">
        <v>4170</v>
      </c>
      <c r="B336" s="10" t="str">
        <f aca="false">'Layout Mercado Libre'!C336</f>
        <v>Zebesten Bromfenaco 0.9 mg/ml Solución Oftálmica 5 ml</v>
      </c>
      <c r="C336" s="2" t="s">
        <v>89</v>
      </c>
      <c r="D336" s="2" t="s">
        <v>13868</v>
      </c>
      <c r="E336" s="2" t="s">
        <v>13869</v>
      </c>
      <c r="F336" s="2" t="s">
        <v>13870</v>
      </c>
      <c r="G336" s="2" t="s">
        <v>14082</v>
      </c>
      <c r="H336" s="2" t="s">
        <v>14083</v>
      </c>
      <c r="I336" s="2" t="s">
        <v>14933</v>
      </c>
      <c r="J336" s="2"/>
      <c r="K336" s="2" t="n">
        <v>28</v>
      </c>
      <c r="L336" s="2"/>
      <c r="M336" s="2" t="s">
        <v>14934</v>
      </c>
      <c r="N336" s="2" t="n">
        <f aca="false">COUNTA('Layout Mercado Libre'!AH336:AM336)</f>
        <v>4</v>
      </c>
      <c r="O336" s="2" t="s">
        <v>13875</v>
      </c>
      <c r="P336" s="2" t="n">
        <v>0</v>
      </c>
      <c r="Q336" s="2" t="s">
        <v>14935</v>
      </c>
    </row>
    <row r="337" customFormat="false" ht="15" hidden="false" customHeight="false" outlineLevel="0" collapsed="false">
      <c r="A337" s="8" t="s">
        <v>4185</v>
      </c>
      <c r="B337" s="10" t="str">
        <f aca="false">'Layout Mercado Libre'!C337</f>
        <v>Ensure Advance con HMB Sabor Fresa 237 ml</v>
      </c>
      <c r="C337" s="2" t="s">
        <v>89</v>
      </c>
      <c r="D337" s="2" t="s">
        <v>13868</v>
      </c>
      <c r="E337" s="2" t="s">
        <v>13869</v>
      </c>
      <c r="F337" s="2" t="s">
        <v>13877</v>
      </c>
      <c r="G337" s="2"/>
      <c r="H337" s="2"/>
      <c r="I337" s="2" t="s">
        <v>14936</v>
      </c>
      <c r="J337" s="2"/>
      <c r="K337" s="2" t="n">
        <v>638</v>
      </c>
      <c r="L337" s="2" t="s">
        <v>14937</v>
      </c>
      <c r="M337" s="2" t="s">
        <v>14938</v>
      </c>
      <c r="N337" s="2" t="n">
        <f aca="false">COUNTA('Layout Mercado Libre'!AH337:AM337)</f>
        <v>1</v>
      </c>
      <c r="O337" s="2" t="s">
        <v>13875</v>
      </c>
      <c r="P337" s="2" t="n">
        <v>0</v>
      </c>
      <c r="Q337" s="2" t="s">
        <v>14939</v>
      </c>
    </row>
    <row r="338" customFormat="false" ht="15" hidden="false" customHeight="false" outlineLevel="0" collapsed="false">
      <c r="A338" s="8" t="s">
        <v>4194</v>
      </c>
      <c r="B338" s="10" t="str">
        <f aca="false">'Layout Mercado Libre'!C338</f>
        <v>Inhibitron Twit 40 mg/1100 mg 30 Cápsulas</v>
      </c>
      <c r="C338" s="2" t="s">
        <v>89</v>
      </c>
      <c r="D338" s="2" t="s">
        <v>13868</v>
      </c>
      <c r="E338" s="2" t="s">
        <v>13869</v>
      </c>
      <c r="F338" s="2" t="s">
        <v>13870</v>
      </c>
      <c r="G338" s="2" t="s">
        <v>13893</v>
      </c>
      <c r="H338" s="2" t="s">
        <v>13894</v>
      </c>
      <c r="I338" s="2" t="s">
        <v>14940</v>
      </c>
      <c r="J338" s="2"/>
      <c r="K338" s="2" t="n">
        <v>21</v>
      </c>
      <c r="L338" s="2"/>
      <c r="M338" s="2" t="s">
        <v>14941</v>
      </c>
      <c r="N338" s="2" t="n">
        <f aca="false">COUNTA('Layout Mercado Libre'!AH338:AM338)</f>
        <v>3</v>
      </c>
      <c r="O338" s="2" t="s">
        <v>13875</v>
      </c>
      <c r="P338" s="2" t="n">
        <v>0</v>
      </c>
      <c r="Q338" s="2" t="s">
        <v>14942</v>
      </c>
    </row>
    <row r="339" customFormat="false" ht="15" hidden="false" customHeight="false" outlineLevel="0" collapsed="false">
      <c r="A339" s="8" t="s">
        <v>4207</v>
      </c>
      <c r="B339" s="10" t="str">
        <f aca="false">'Layout Mercado Libre'!C339</f>
        <v>Flonorm Rifaximina 400 mg 14 Tabletas</v>
      </c>
      <c r="C339" s="2" t="s">
        <v>89</v>
      </c>
      <c r="D339" s="2" t="s">
        <v>13868</v>
      </c>
      <c r="E339" s="2" t="s">
        <v>13869</v>
      </c>
      <c r="F339" s="2" t="s">
        <v>13870</v>
      </c>
      <c r="G339" s="2" t="s">
        <v>13971</v>
      </c>
      <c r="H339" s="2" t="s">
        <v>13972</v>
      </c>
      <c r="I339" s="2" t="s">
        <v>14943</v>
      </c>
      <c r="J339" s="2"/>
      <c r="K339" s="2" t="n">
        <v>57</v>
      </c>
      <c r="L339" s="2"/>
      <c r="M339" s="2" t="s">
        <v>14944</v>
      </c>
      <c r="N339" s="2" t="n">
        <f aca="false">COUNTA('Layout Mercado Libre'!AH339:AM339)</f>
        <v>2</v>
      </c>
      <c r="O339" s="2" t="s">
        <v>13886</v>
      </c>
      <c r="P339" s="2" t="n">
        <v>0</v>
      </c>
      <c r="Q339" s="2" t="s">
        <v>14945</v>
      </c>
    </row>
    <row r="340" customFormat="false" ht="15" hidden="false" customHeight="false" outlineLevel="0" collapsed="false">
      <c r="A340" s="8" t="s">
        <v>4215</v>
      </c>
      <c r="B340" s="10" t="str">
        <f aca="false">'Layout Mercado Libre'!C340</f>
        <v>Toallitas Húmedas KleenBebé Suavelastic Vitta E 80 Piezas</v>
      </c>
      <c r="C340" s="2" t="s">
        <v>89</v>
      </c>
      <c r="D340" s="2" t="s">
        <v>13868</v>
      </c>
      <c r="E340" s="2" t="s">
        <v>13869</v>
      </c>
      <c r="F340" s="2" t="s">
        <v>13877</v>
      </c>
      <c r="G340" s="2"/>
      <c r="H340" s="2"/>
      <c r="I340" s="2" t="s">
        <v>14946</v>
      </c>
      <c r="J340" s="2"/>
      <c r="K340" s="2" t="n">
        <v>553</v>
      </c>
      <c r="L340" s="2" t="s">
        <v>14947</v>
      </c>
      <c r="M340" s="2" t="s">
        <v>14948</v>
      </c>
      <c r="N340" s="2" t="n">
        <f aca="false">COUNTA('Layout Mercado Libre'!AH340:AM340)</f>
        <v>2</v>
      </c>
      <c r="O340" s="2" t="s">
        <v>13886</v>
      </c>
      <c r="P340" s="2" t="n">
        <v>0</v>
      </c>
      <c r="Q340" s="2" t="s">
        <v>14949</v>
      </c>
    </row>
    <row r="341" customFormat="false" ht="15" hidden="false" customHeight="false" outlineLevel="0" collapsed="false">
      <c r="A341" s="8" t="s">
        <v>4224</v>
      </c>
      <c r="B341" s="10" t="str">
        <f aca="false">'Layout Mercado Libre'!C341</f>
        <v>PediaSure Suplemento Infantil Sabor Fresa 237 ml</v>
      </c>
      <c r="C341" s="2" t="s">
        <v>89</v>
      </c>
      <c r="D341" s="2" t="s">
        <v>13868</v>
      </c>
      <c r="E341" s="2" t="s">
        <v>13869</v>
      </c>
      <c r="F341" s="2" t="s">
        <v>13877</v>
      </c>
      <c r="G341" s="2"/>
      <c r="H341" s="2"/>
      <c r="I341" s="2" t="s">
        <v>14950</v>
      </c>
      <c r="J341" s="2"/>
      <c r="K341" s="2" t="n">
        <v>972</v>
      </c>
      <c r="L341" s="2"/>
      <c r="M341" s="2" t="s">
        <v>14951</v>
      </c>
      <c r="N341" s="2" t="n">
        <f aca="false">COUNTA('Layout Mercado Libre'!AH341:AM341)</f>
        <v>2</v>
      </c>
      <c r="O341" s="2" t="s">
        <v>13886</v>
      </c>
      <c r="P341" s="2" t="n">
        <v>0</v>
      </c>
      <c r="Q341" s="2" t="s">
        <v>14952</v>
      </c>
    </row>
    <row r="342" customFormat="false" ht="15" hidden="false" customHeight="false" outlineLevel="0" collapsed="false">
      <c r="A342" s="8" t="s">
        <v>4233</v>
      </c>
      <c r="B342" s="10" t="str">
        <f aca="false">'Layout Mercado Libre'!C342</f>
        <v>Crema Dental Colgate MFP Máxima Protección Anticaries 22 ml</v>
      </c>
      <c r="C342" s="2" t="s">
        <v>89</v>
      </c>
      <c r="D342" s="2" t="s">
        <v>13868</v>
      </c>
      <c r="E342" s="2" t="s">
        <v>13869</v>
      </c>
      <c r="F342" s="2" t="s">
        <v>13877</v>
      </c>
      <c r="G342" s="2"/>
      <c r="H342" s="2"/>
      <c r="I342" s="2" t="s">
        <v>14953</v>
      </c>
      <c r="J342" s="2"/>
      <c r="K342" s="2" t="n">
        <v>2350</v>
      </c>
      <c r="L342" s="2"/>
      <c r="M342" s="2" t="s">
        <v>14954</v>
      </c>
      <c r="N342" s="2" t="n">
        <f aca="false">COUNTA('Layout Mercado Libre'!AH342:AM342)</f>
        <v>2</v>
      </c>
      <c r="O342" s="2" t="s">
        <v>13875</v>
      </c>
      <c r="P342" s="2" t="n">
        <v>0</v>
      </c>
      <c r="Q342" s="2" t="s">
        <v>14955</v>
      </c>
    </row>
    <row r="343" customFormat="false" ht="15" hidden="false" customHeight="false" outlineLevel="0" collapsed="false">
      <c r="A343" s="8" t="s">
        <v>4244</v>
      </c>
      <c r="B343" s="10" t="str">
        <f aca="false">'Layout Mercado Libre'!C343</f>
        <v>Ulsen PCS Omeprazol 40 mg 14 Cápsulas</v>
      </c>
      <c r="C343" s="2" t="s">
        <v>89</v>
      </c>
      <c r="D343" s="2" t="s">
        <v>13868</v>
      </c>
      <c r="E343" s="2" t="s">
        <v>13869</v>
      </c>
      <c r="F343" s="2" t="s">
        <v>13870</v>
      </c>
      <c r="G343" s="2" t="s">
        <v>13893</v>
      </c>
      <c r="H343" s="2" t="s">
        <v>13894</v>
      </c>
      <c r="I343" s="2" t="s">
        <v>14956</v>
      </c>
      <c r="J343" s="2"/>
      <c r="K343" s="2" t="n">
        <v>103</v>
      </c>
      <c r="L343" s="2"/>
      <c r="M343" s="2" t="s">
        <v>14957</v>
      </c>
      <c r="N343" s="2" t="n">
        <f aca="false">COUNTA('Layout Mercado Libre'!AH343:AM343)</f>
        <v>2</v>
      </c>
      <c r="O343" s="2" t="s">
        <v>13886</v>
      </c>
      <c r="P343" s="2" t="n">
        <v>0</v>
      </c>
      <c r="Q343" s="2" t="s">
        <v>14958</v>
      </c>
    </row>
    <row r="344" customFormat="false" ht="15" hidden="false" customHeight="false" outlineLevel="0" collapsed="false">
      <c r="A344" s="8" t="s">
        <v>4256</v>
      </c>
      <c r="B344" s="10" t="str">
        <f aca="false">'Layout Mercado Libre'!C344</f>
        <v>Afungil Fluconazol 150 mg 2 Cápsulas</v>
      </c>
      <c r="C344" s="2" t="s">
        <v>89</v>
      </c>
      <c r="D344" s="2" t="s">
        <v>13868</v>
      </c>
      <c r="E344" s="2" t="s">
        <v>13869</v>
      </c>
      <c r="F344" s="2" t="s">
        <v>13870</v>
      </c>
      <c r="G344" s="2" t="s">
        <v>13971</v>
      </c>
      <c r="H344" s="2" t="s">
        <v>13972</v>
      </c>
      <c r="I344" s="2" t="s">
        <v>14959</v>
      </c>
      <c r="J344" s="2"/>
      <c r="K344" s="2" t="n">
        <v>171</v>
      </c>
      <c r="L344" s="2"/>
      <c r="M344" s="2" t="s">
        <v>14960</v>
      </c>
      <c r="N344" s="2" t="n">
        <f aca="false">COUNTA('Layout Mercado Libre'!AH344:AM344)</f>
        <v>2</v>
      </c>
      <c r="O344" s="2" t="s">
        <v>13875</v>
      </c>
      <c r="P344" s="2" t="n">
        <v>0</v>
      </c>
      <c r="Q344" s="2" t="s">
        <v>14961</v>
      </c>
    </row>
    <row r="345" customFormat="false" ht="15" hidden="false" customHeight="false" outlineLevel="0" collapsed="false">
      <c r="A345" s="8" t="s">
        <v>4268</v>
      </c>
      <c r="B345" s="10" t="str">
        <f aca="false">'Layout Mercado Libre'!C345</f>
        <v>Syncol Max 650 mg/60 mg/15 mg 12 Comprimidos</v>
      </c>
      <c r="C345" s="2" t="s">
        <v>89</v>
      </c>
      <c r="D345" s="2" t="s">
        <v>13868</v>
      </c>
      <c r="E345" s="2" t="s">
        <v>13869</v>
      </c>
      <c r="F345" s="2" t="s">
        <v>13918</v>
      </c>
      <c r="G345" s="2"/>
      <c r="H345" s="2"/>
      <c r="I345" s="2" t="s">
        <v>14962</v>
      </c>
      <c r="J345" s="2"/>
      <c r="K345" s="2" t="n">
        <v>1299</v>
      </c>
      <c r="L345" s="2" t="s">
        <v>14963</v>
      </c>
      <c r="M345" s="2" t="s">
        <v>14964</v>
      </c>
      <c r="N345" s="2" t="n">
        <f aca="false">COUNTA('Layout Mercado Libre'!AH345:AM345)</f>
        <v>2</v>
      </c>
      <c r="O345" s="2" t="s">
        <v>13875</v>
      </c>
      <c r="P345" s="2" t="n">
        <v>0</v>
      </c>
      <c r="Q345" s="2" t="s">
        <v>14965</v>
      </c>
    </row>
    <row r="346" customFormat="false" ht="15" hidden="false" customHeight="false" outlineLevel="0" collapsed="false">
      <c r="A346" s="8" t="s">
        <v>4281</v>
      </c>
      <c r="B346" s="10" t="str">
        <f aca="false">'Layout Mercado Libre'!C346</f>
        <v>Pepto-Bismol Original 262.4 mg 24 Tabletas Masticables</v>
      </c>
      <c r="C346" s="2" t="s">
        <v>89</v>
      </c>
      <c r="D346" s="2" t="s">
        <v>13868</v>
      </c>
      <c r="E346" s="2" t="s">
        <v>13869</v>
      </c>
      <c r="F346" s="2" t="s">
        <v>13918</v>
      </c>
      <c r="G346" s="2"/>
      <c r="H346" s="2"/>
      <c r="I346" s="2" t="s">
        <v>14966</v>
      </c>
      <c r="J346" s="2"/>
      <c r="K346" s="2" t="n">
        <v>220</v>
      </c>
      <c r="L346" s="2"/>
      <c r="M346" s="2" t="s">
        <v>14967</v>
      </c>
      <c r="N346" s="2" t="n">
        <f aca="false">COUNTA('Layout Mercado Libre'!AH346:AM346)</f>
        <v>2</v>
      </c>
      <c r="O346" s="2" t="s">
        <v>13875</v>
      </c>
      <c r="P346" s="2" t="n">
        <v>0</v>
      </c>
      <c r="Q346" s="2" t="s">
        <v>14968</v>
      </c>
    </row>
    <row r="347" customFormat="false" ht="15" hidden="false" customHeight="false" outlineLevel="0" collapsed="false">
      <c r="A347" s="8" t="s">
        <v>4290</v>
      </c>
      <c r="B347" s="10" t="str">
        <f aca="false">'Layout Mercado Libre'!C347</f>
        <v>Fitoestimulina Gasas Esterilizadas con Crema 10 Sobres</v>
      </c>
      <c r="C347" s="2" t="s">
        <v>89</v>
      </c>
      <c r="D347" s="2" t="s">
        <v>13868</v>
      </c>
      <c r="E347" s="2" t="s">
        <v>13869</v>
      </c>
      <c r="F347" s="2" t="s">
        <v>13936</v>
      </c>
      <c r="G347" s="2"/>
      <c r="H347" s="2"/>
      <c r="I347" s="2" t="s">
        <v>14969</v>
      </c>
      <c r="J347" s="2"/>
      <c r="K347" s="2" t="n">
        <v>1</v>
      </c>
      <c r="L347" s="2"/>
      <c r="M347" s="2" t="s">
        <v>14970</v>
      </c>
      <c r="N347" s="2" t="n">
        <f aca="false">COUNTA('Layout Mercado Libre'!AH347:AM347)</f>
        <v>2</v>
      </c>
      <c r="O347" s="2" t="s">
        <v>13886</v>
      </c>
      <c r="P347" s="2" t="n">
        <v>0</v>
      </c>
      <c r="Q347" s="2" t="s">
        <v>14971</v>
      </c>
    </row>
    <row r="348" customFormat="false" ht="15" hidden="false" customHeight="false" outlineLevel="0" collapsed="false">
      <c r="A348" s="8" t="s">
        <v>4301</v>
      </c>
      <c r="B348" s="10" t="str">
        <f aca="false">'Layout Mercado Libre'!C348</f>
        <v>Pañales KleenBebé Absorsec Etapa 7 XXJ Unisex 40 Piezas</v>
      </c>
      <c r="C348" s="2" t="s">
        <v>89</v>
      </c>
      <c r="D348" s="2" t="s">
        <v>13868</v>
      </c>
      <c r="E348" s="2" t="s">
        <v>13869</v>
      </c>
      <c r="F348" s="2" t="s">
        <v>13877</v>
      </c>
      <c r="G348" s="2"/>
      <c r="H348" s="2"/>
      <c r="I348" s="2" t="s">
        <v>14972</v>
      </c>
      <c r="J348" s="2"/>
      <c r="K348" s="2" t="n">
        <v>202</v>
      </c>
      <c r="L348" s="2"/>
      <c r="M348" s="2" t="s">
        <v>14973</v>
      </c>
      <c r="N348" s="2" t="n">
        <f aca="false">COUNTA('Layout Mercado Libre'!AH348:AM348)</f>
        <v>3</v>
      </c>
      <c r="O348" s="2" t="s">
        <v>13886</v>
      </c>
      <c r="P348" s="2" t="n">
        <v>0</v>
      </c>
      <c r="Q348" s="2" t="s">
        <v>14974</v>
      </c>
    </row>
    <row r="349" customFormat="false" ht="15" hidden="false" customHeight="false" outlineLevel="0" collapsed="false">
      <c r="A349" s="8" t="s">
        <v>4312</v>
      </c>
      <c r="B349" s="10" t="str">
        <f aca="false">'Layout Mercado Libre'!C349</f>
        <v>Ensure Advance Sabor Vainilla 237 ml</v>
      </c>
      <c r="C349" s="2" t="s">
        <v>89</v>
      </c>
      <c r="D349" s="2" t="s">
        <v>13868</v>
      </c>
      <c r="E349" s="2" t="s">
        <v>13869</v>
      </c>
      <c r="F349" s="2" t="s">
        <v>13877</v>
      </c>
      <c r="G349" s="2"/>
      <c r="H349" s="2"/>
      <c r="I349" s="2" t="s">
        <v>14975</v>
      </c>
      <c r="J349" s="2"/>
      <c r="K349" s="2" t="n">
        <v>566</v>
      </c>
      <c r="L349" s="2"/>
      <c r="M349" s="2" t="s">
        <v>14976</v>
      </c>
      <c r="N349" s="2" t="n">
        <f aca="false">COUNTA('Layout Mercado Libre'!AH349:AM349)</f>
        <v>1</v>
      </c>
      <c r="O349" s="2" t="s">
        <v>13875</v>
      </c>
      <c r="P349" s="2" t="n">
        <v>0</v>
      </c>
      <c r="Q349" s="2" t="s">
        <v>14977</v>
      </c>
    </row>
    <row r="350" customFormat="false" ht="15" hidden="false" customHeight="false" outlineLevel="0" collapsed="false">
      <c r="A350" s="8" t="s">
        <v>4320</v>
      </c>
      <c r="B350" s="10" t="str">
        <f aca="false">'Layout Mercado Libre'!C350</f>
        <v>Refresh Tears Solución Oftálmica Lubricante 10 ml</v>
      </c>
      <c r="C350" s="2" t="s">
        <v>89</v>
      </c>
      <c r="D350" s="2" t="s">
        <v>13868</v>
      </c>
      <c r="E350" s="2" t="s">
        <v>13869</v>
      </c>
      <c r="F350" s="2" t="s">
        <v>13918</v>
      </c>
      <c r="G350" s="2"/>
      <c r="H350" s="2"/>
      <c r="I350" s="2" t="s">
        <v>14978</v>
      </c>
      <c r="J350" s="2"/>
      <c r="K350" s="2" t="n">
        <v>111</v>
      </c>
      <c r="L350" s="2"/>
      <c r="M350" s="2" t="s">
        <v>14979</v>
      </c>
      <c r="N350" s="2" t="n">
        <f aca="false">COUNTA('Layout Mercado Libre'!AH350:AM350)</f>
        <v>2</v>
      </c>
      <c r="O350" s="2" t="s">
        <v>13886</v>
      </c>
      <c r="P350" s="2" t="n">
        <v>0</v>
      </c>
      <c r="Q350" s="2" t="s">
        <v>14980</v>
      </c>
    </row>
    <row r="351" customFormat="false" ht="15" hidden="false" customHeight="false" outlineLevel="0" collapsed="false">
      <c r="A351" s="8" t="s">
        <v>4334</v>
      </c>
      <c r="B351" s="10" t="str">
        <f aca="false">'Layout Mercado Libre'!C351</f>
        <v>Dalacin C Clindamicina 300 mg 16 Cápsulas</v>
      </c>
      <c r="C351" s="2" t="s">
        <v>89</v>
      </c>
      <c r="D351" s="2" t="s">
        <v>13868</v>
      </c>
      <c r="E351" s="2" t="s">
        <v>13869</v>
      </c>
      <c r="F351" s="2" t="s">
        <v>13870</v>
      </c>
      <c r="G351" s="2" t="s">
        <v>13971</v>
      </c>
      <c r="H351" s="2" t="s">
        <v>13972</v>
      </c>
      <c r="I351" s="2" t="s">
        <v>14981</v>
      </c>
      <c r="J351" s="2"/>
      <c r="K351" s="2" t="n">
        <v>0</v>
      </c>
      <c r="L351" s="2"/>
      <c r="M351" s="2" t="s">
        <v>14982</v>
      </c>
      <c r="N351" s="2" t="n">
        <f aca="false">COUNTA('Layout Mercado Libre'!AH351:AM351)</f>
        <v>3</v>
      </c>
      <c r="O351" s="2" t="s">
        <v>13886</v>
      </c>
      <c r="P351" s="2" t="n">
        <v>0</v>
      </c>
      <c r="Q351" s="2" t="s">
        <v>14983</v>
      </c>
    </row>
    <row r="352" customFormat="false" ht="15" hidden="false" customHeight="false" outlineLevel="0" collapsed="false">
      <c r="A352" s="8" t="s">
        <v>4345</v>
      </c>
      <c r="B352" s="10" t="str">
        <f aca="false">'Layout Mercado Libre'!C352</f>
        <v>Flanax Naproxeno Sódico 550 mg 12 Tabletas</v>
      </c>
      <c r="C352" s="2" t="s">
        <v>89</v>
      </c>
      <c r="D352" s="2" t="s">
        <v>13868</v>
      </c>
      <c r="E352" s="2" t="s">
        <v>13869</v>
      </c>
      <c r="F352" s="2" t="s">
        <v>13918</v>
      </c>
      <c r="G352" s="2"/>
      <c r="H352" s="2"/>
      <c r="I352" s="2" t="s">
        <v>14984</v>
      </c>
      <c r="J352" s="2"/>
      <c r="K352" s="2" t="n">
        <v>0</v>
      </c>
      <c r="L352" s="2"/>
      <c r="M352" s="2" t="s">
        <v>14985</v>
      </c>
      <c r="N352" s="2" t="n">
        <f aca="false">COUNTA('Layout Mercado Libre'!AH352:AM352)</f>
        <v>3</v>
      </c>
      <c r="O352" s="2" t="s">
        <v>13875</v>
      </c>
      <c r="P352" s="2" t="n">
        <v>0</v>
      </c>
      <c r="Q352" s="2" t="s">
        <v>14986</v>
      </c>
    </row>
    <row r="353" customFormat="false" ht="15" hidden="false" customHeight="false" outlineLevel="0" collapsed="false">
      <c r="A353" s="8" t="s">
        <v>4353</v>
      </c>
      <c r="B353" s="10" t="str">
        <f aca="false">'Layout Mercado Libre'!C353</f>
        <v>Nikzon Tabletas Masticables 90 Piezas</v>
      </c>
      <c r="C353" s="2" t="s">
        <v>89</v>
      </c>
      <c r="D353" s="2" t="s">
        <v>13868</v>
      </c>
      <c r="E353" s="2" t="s">
        <v>13869</v>
      </c>
      <c r="F353" s="2" t="s">
        <v>13918</v>
      </c>
      <c r="G353" s="2"/>
      <c r="H353" s="2"/>
      <c r="I353" s="2" t="s">
        <v>14987</v>
      </c>
      <c r="J353" s="2"/>
      <c r="K353" s="2" t="n">
        <v>231</v>
      </c>
      <c r="L353" s="2"/>
      <c r="M353" s="2" t="s">
        <v>14988</v>
      </c>
      <c r="N353" s="2" t="n">
        <f aca="false">COUNTA('Layout Mercado Libre'!AH353:AM353)</f>
        <v>2</v>
      </c>
      <c r="O353" s="2" t="s">
        <v>13875</v>
      </c>
      <c r="P353" s="2" t="n">
        <v>0</v>
      </c>
      <c r="Q353" s="2" t="s">
        <v>14989</v>
      </c>
    </row>
    <row r="354" customFormat="false" ht="15" hidden="false" customHeight="false" outlineLevel="0" collapsed="false">
      <c r="A354" s="8" t="s">
        <v>4362</v>
      </c>
      <c r="B354" s="10" t="str">
        <f aca="false">'Layout Mercado Libre'!C354</f>
        <v>Thioctacid 600 HR Ácido Tióctico 600 mg 30 Tabletas</v>
      </c>
      <c r="C354" s="2" t="s">
        <v>89</v>
      </c>
      <c r="D354" s="2" t="s">
        <v>13868</v>
      </c>
      <c r="E354" s="2" t="s">
        <v>13869</v>
      </c>
      <c r="F354" s="2" t="s">
        <v>13936</v>
      </c>
      <c r="G354" s="2"/>
      <c r="H354" s="2"/>
      <c r="I354" s="2" t="s">
        <v>14990</v>
      </c>
      <c r="J354" s="2"/>
      <c r="K354" s="2" t="n">
        <v>13</v>
      </c>
      <c r="L354" s="2"/>
      <c r="M354" s="2" t="s">
        <v>14991</v>
      </c>
      <c r="N354" s="2" t="n">
        <f aca="false">COUNTA('Layout Mercado Libre'!AH354:AM354)</f>
        <v>2</v>
      </c>
      <c r="O354" s="2" t="s">
        <v>13875</v>
      </c>
      <c r="P354" s="2" t="n">
        <v>0</v>
      </c>
      <c r="Q354" s="2" t="s">
        <v>14992</v>
      </c>
    </row>
    <row r="355" customFormat="false" ht="15" hidden="false" customHeight="false" outlineLevel="0" collapsed="false">
      <c r="A355" s="8" t="s">
        <v>4375</v>
      </c>
      <c r="B355" s="10" t="str">
        <f aca="false">'Layout Mercado Libre'!C355</f>
        <v>Aceler-Co Ácido Fusídico Betametasona Crema 2%-0.1% 15 g</v>
      </c>
      <c r="C355" s="2" t="s">
        <v>89</v>
      </c>
      <c r="D355" s="2" t="s">
        <v>13868</v>
      </c>
      <c r="E355" s="2" t="s">
        <v>13869</v>
      </c>
      <c r="F355" s="2" t="s">
        <v>13870</v>
      </c>
      <c r="G355" s="2" t="s">
        <v>14497</v>
      </c>
      <c r="H355" s="2" t="s">
        <v>14498</v>
      </c>
      <c r="I355" s="2" t="s">
        <v>14993</v>
      </c>
      <c r="J355" s="2"/>
      <c r="K355" s="2" t="n">
        <v>98</v>
      </c>
      <c r="L355" s="2"/>
      <c r="M355" s="2" t="s">
        <v>14994</v>
      </c>
      <c r="N355" s="2" t="n">
        <f aca="false">COUNTA('Layout Mercado Libre'!AH355:AM355)</f>
        <v>2</v>
      </c>
      <c r="O355" s="2" t="s">
        <v>13875</v>
      </c>
      <c r="P355" s="2" t="n">
        <v>0</v>
      </c>
      <c r="Q355" s="2" t="s">
        <v>14995</v>
      </c>
    </row>
    <row r="356" customFormat="false" ht="15" hidden="false" customHeight="false" outlineLevel="0" collapsed="false">
      <c r="A356" s="8" t="s">
        <v>4388</v>
      </c>
      <c r="B356" s="10" t="str">
        <f aca="false">'Layout Mercado Libre'!C356</f>
        <v>Vitafusin Multivitamínico Adulto Solución Inyectable 5 ml</v>
      </c>
      <c r="C356" s="2" t="s">
        <v>89</v>
      </c>
      <c r="D356" s="2" t="s">
        <v>13868</v>
      </c>
      <c r="E356" s="2" t="s">
        <v>13869</v>
      </c>
      <c r="F356" s="2" t="s">
        <v>13870</v>
      </c>
      <c r="G356" s="2" t="s">
        <v>13893</v>
      </c>
      <c r="H356" s="2" t="s">
        <v>13894</v>
      </c>
      <c r="I356" s="2" t="s">
        <v>14996</v>
      </c>
      <c r="J356" s="2"/>
      <c r="K356" s="2" t="n">
        <v>224</v>
      </c>
      <c r="L356" s="2"/>
      <c r="M356" s="2" t="s">
        <v>14997</v>
      </c>
      <c r="N356" s="2" t="n">
        <f aca="false">COUNTA('Layout Mercado Libre'!AH356:AM356)</f>
        <v>3</v>
      </c>
      <c r="O356" s="2" t="s">
        <v>13875</v>
      </c>
      <c r="P356" s="2" t="n">
        <v>0</v>
      </c>
      <c r="Q356" s="2" t="s">
        <v>14998</v>
      </c>
    </row>
    <row r="357" customFormat="false" ht="15" hidden="false" customHeight="false" outlineLevel="0" collapsed="false">
      <c r="A357" s="8" t="s">
        <v>4406</v>
      </c>
      <c r="B357" s="10" t="str">
        <f aca="false">'Layout Mercado Libre'!C357</f>
        <v>Lincocin Lincomicina 600 mg/2 ml 6 Ampolletas Adultos</v>
      </c>
      <c r="C357" s="2" t="s">
        <v>89</v>
      </c>
      <c r="D357" s="2" t="s">
        <v>13868</v>
      </c>
      <c r="E357" s="2" t="s">
        <v>13869</v>
      </c>
      <c r="F357" s="2" t="s">
        <v>13870</v>
      </c>
      <c r="G357" s="2" t="s">
        <v>13971</v>
      </c>
      <c r="H357" s="2" t="s">
        <v>13972</v>
      </c>
      <c r="I357" s="2" t="s">
        <v>14999</v>
      </c>
      <c r="J357" s="2"/>
      <c r="K357" s="2" t="n">
        <v>12</v>
      </c>
      <c r="L357" s="2"/>
      <c r="M357" s="2" t="s">
        <v>15000</v>
      </c>
      <c r="N357" s="2" t="n">
        <f aca="false">COUNTA('Layout Mercado Libre'!AH357:AM357)</f>
        <v>2</v>
      </c>
      <c r="O357" s="2" t="s">
        <v>13886</v>
      </c>
      <c r="P357" s="2" t="n">
        <v>0</v>
      </c>
      <c r="Q357" s="2" t="s">
        <v>15001</v>
      </c>
    </row>
    <row r="358" customFormat="false" ht="15" hidden="false" customHeight="false" outlineLevel="0" collapsed="false">
      <c r="A358" s="8" t="s">
        <v>4419</v>
      </c>
      <c r="B358" s="10" t="str">
        <f aca="false">'Layout Mercado Libre'!C358</f>
        <v>Recoverón NC Ácido Acexámico Neomicina Crema 40 g</v>
      </c>
      <c r="C358" s="2" t="s">
        <v>89</v>
      </c>
      <c r="D358" s="2" t="s">
        <v>13868</v>
      </c>
      <c r="E358" s="2" t="s">
        <v>13869</v>
      </c>
      <c r="F358" s="2" t="s">
        <v>13870</v>
      </c>
      <c r="G358" s="2" t="s">
        <v>14497</v>
      </c>
      <c r="H358" s="2" t="s">
        <v>14498</v>
      </c>
      <c r="I358" s="2" t="s">
        <v>15002</v>
      </c>
      <c r="J358" s="2"/>
      <c r="K358" s="2" t="n">
        <v>114</v>
      </c>
      <c r="L358" s="2"/>
      <c r="M358" s="2" t="s">
        <v>15003</v>
      </c>
      <c r="N358" s="2" t="n">
        <f aca="false">COUNTA('Layout Mercado Libre'!AH358:AM358)</f>
        <v>2</v>
      </c>
      <c r="O358" s="2" t="s">
        <v>13875</v>
      </c>
      <c r="P358" s="2" t="n">
        <v>0</v>
      </c>
      <c r="Q358" s="2" t="s">
        <v>15004</v>
      </c>
    </row>
    <row r="359" customFormat="false" ht="15" hidden="false" customHeight="false" outlineLevel="0" collapsed="false">
      <c r="A359" s="8" t="s">
        <v>4432</v>
      </c>
      <c r="B359" s="10" t="str">
        <f aca="false">'Layout Mercado Libre'!C359</f>
        <v>Toallitas Huggies Cuidado Humectante Lavanda 80 Piezas</v>
      </c>
      <c r="C359" s="2" t="s">
        <v>89</v>
      </c>
      <c r="D359" s="2" t="s">
        <v>13868</v>
      </c>
      <c r="E359" s="2" t="s">
        <v>13869</v>
      </c>
      <c r="F359" s="2" t="s">
        <v>13877</v>
      </c>
      <c r="G359" s="2"/>
      <c r="H359" s="2"/>
      <c r="I359" s="2" t="s">
        <v>15005</v>
      </c>
      <c r="J359" s="2"/>
      <c r="K359" s="2" t="n">
        <v>611</v>
      </c>
      <c r="L359" s="2"/>
      <c r="M359" s="2" t="s">
        <v>15006</v>
      </c>
      <c r="N359" s="2" t="n">
        <f aca="false">COUNTA('Layout Mercado Libre'!AH359:AM359)</f>
        <v>2</v>
      </c>
      <c r="O359" s="2" t="s">
        <v>13875</v>
      </c>
      <c r="P359" s="2" t="n">
        <v>0</v>
      </c>
      <c r="Q359" s="2" t="s">
        <v>15007</v>
      </c>
    </row>
    <row r="360" customFormat="false" ht="15" hidden="false" customHeight="false" outlineLevel="0" collapsed="false">
      <c r="A360" s="8" t="s">
        <v>4442</v>
      </c>
      <c r="B360" s="10" t="str">
        <f aca="false">'Layout Mercado Libre'!C360</f>
        <v>Redoxon Vitamina C 1 g Naranja 10 Tabletas Efervescentes</v>
      </c>
      <c r="C360" s="2" t="s">
        <v>89</v>
      </c>
      <c r="D360" s="2" t="s">
        <v>13868</v>
      </c>
      <c r="E360" s="2" t="s">
        <v>13869</v>
      </c>
      <c r="F360" s="2" t="s">
        <v>13918</v>
      </c>
      <c r="G360" s="2"/>
      <c r="H360" s="2"/>
      <c r="I360" s="2" t="s">
        <v>15008</v>
      </c>
      <c r="J360" s="2"/>
      <c r="K360" s="2" t="n">
        <v>599</v>
      </c>
      <c r="L360" s="2"/>
      <c r="M360" s="2" t="s">
        <v>15009</v>
      </c>
      <c r="N360" s="2" t="n">
        <f aca="false">COUNTA('Layout Mercado Libre'!AH360:AM360)</f>
        <v>3</v>
      </c>
      <c r="O360" s="2" t="s">
        <v>13875</v>
      </c>
      <c r="P360" s="2" t="n">
        <v>0</v>
      </c>
      <c r="Q360" s="2" t="s">
        <v>15010</v>
      </c>
    </row>
    <row r="361" customFormat="false" ht="15" hidden="false" customHeight="false" outlineLevel="0" collapsed="false">
      <c r="A361" s="8" t="s">
        <v>4455</v>
      </c>
      <c r="B361" s="10" t="str">
        <f aca="false">'Layout Mercado Libre'!C361</f>
        <v>Latanoprost Solución Oftálmica 0.05 mg/ml Gotero 3 ml</v>
      </c>
      <c r="C361" s="2" t="s">
        <v>89</v>
      </c>
      <c r="D361" s="2" t="s">
        <v>13868</v>
      </c>
      <c r="E361" s="2" t="s">
        <v>13869</v>
      </c>
      <c r="F361" s="2" t="s">
        <v>13870</v>
      </c>
      <c r="G361" s="2" t="s">
        <v>14082</v>
      </c>
      <c r="H361" s="2" t="s">
        <v>14083</v>
      </c>
      <c r="I361" s="2" t="s">
        <v>15011</v>
      </c>
      <c r="J361" s="2"/>
      <c r="K361" s="2" t="n">
        <v>76</v>
      </c>
      <c r="L361" s="2"/>
      <c r="M361" s="2" t="s">
        <v>15012</v>
      </c>
      <c r="N361" s="2" t="n">
        <f aca="false">COUNTA('Layout Mercado Libre'!AH361:AM361)</f>
        <v>2</v>
      </c>
      <c r="O361" s="2" t="s">
        <v>13886</v>
      </c>
      <c r="P361" s="2" t="n">
        <v>0</v>
      </c>
      <c r="Q361" s="2" t="s">
        <v>15013</v>
      </c>
    </row>
    <row r="362" customFormat="false" ht="15" hidden="false" customHeight="false" outlineLevel="0" collapsed="false">
      <c r="A362" s="8" t="s">
        <v>4466</v>
      </c>
      <c r="B362" s="10" t="str">
        <f aca="false">'Layout Mercado Libre'!C362</f>
        <v>Miccil Bumetanida 1 mg 20 Tabletas</v>
      </c>
      <c r="C362" s="2" t="s">
        <v>89</v>
      </c>
      <c r="D362" s="2" t="s">
        <v>13868</v>
      </c>
      <c r="E362" s="2" t="s">
        <v>13869</v>
      </c>
      <c r="F362" s="2" t="s">
        <v>13870</v>
      </c>
      <c r="G362" s="2" t="s">
        <v>14469</v>
      </c>
      <c r="H362" s="2" t="s">
        <v>14470</v>
      </c>
      <c r="I362" s="2" t="s">
        <v>15014</v>
      </c>
      <c r="J362" s="2"/>
      <c r="K362" s="2" t="n">
        <v>68</v>
      </c>
      <c r="L362" s="2"/>
      <c r="M362" s="2" t="s">
        <v>15015</v>
      </c>
      <c r="N362" s="2" t="n">
        <f aca="false">COUNTA('Layout Mercado Libre'!AH362:AM362)</f>
        <v>1</v>
      </c>
      <c r="O362" s="2" t="s">
        <v>13942</v>
      </c>
      <c r="P362" s="2" t="n">
        <v>0</v>
      </c>
      <c r="Q362" s="2" t="s">
        <v>15016</v>
      </c>
    </row>
    <row r="363" customFormat="false" ht="15" hidden="false" customHeight="false" outlineLevel="0" collapsed="false">
      <c r="A363" s="8" t="s">
        <v>4476</v>
      </c>
      <c r="B363" s="10" t="str">
        <f aca="false">'Layout Mercado Libre'!C363</f>
        <v>Metamucil Fibra Natural Psyllium Sabor Naranja 174 g</v>
      </c>
      <c r="C363" s="2" t="s">
        <v>89</v>
      </c>
      <c r="D363" s="2" t="s">
        <v>13868</v>
      </c>
      <c r="E363" s="2" t="s">
        <v>13869</v>
      </c>
      <c r="F363" s="2" t="s">
        <v>13918</v>
      </c>
      <c r="G363" s="2"/>
      <c r="H363" s="2"/>
      <c r="I363" s="2" t="s">
        <v>15017</v>
      </c>
      <c r="J363" s="2"/>
      <c r="K363" s="2" t="n">
        <v>0</v>
      </c>
      <c r="L363" s="2" t="s">
        <v>15018</v>
      </c>
      <c r="M363" s="2" t="s">
        <v>15019</v>
      </c>
      <c r="N363" s="2" t="n">
        <f aca="false">COUNTA('Layout Mercado Libre'!AH363:AM363)</f>
        <v>2</v>
      </c>
      <c r="O363" s="2" t="s">
        <v>13886</v>
      </c>
      <c r="P363" s="2" t="n">
        <v>0</v>
      </c>
      <c r="Q363" s="2" t="s">
        <v>15020</v>
      </c>
    </row>
    <row r="364" customFormat="false" ht="15" hidden="false" customHeight="false" outlineLevel="0" collapsed="false">
      <c r="A364" s="8" t="s">
        <v>4488</v>
      </c>
      <c r="B364" s="10" t="str">
        <f aca="false">'Layout Mercado Libre'!C364</f>
        <v>Fluoning Levofloxacino 750 mg 7 Tabletas</v>
      </c>
      <c r="C364" s="2" t="s">
        <v>89</v>
      </c>
      <c r="D364" s="2" t="s">
        <v>13868</v>
      </c>
      <c r="E364" s="2" t="s">
        <v>13869</v>
      </c>
      <c r="F364" s="2" t="s">
        <v>13870</v>
      </c>
      <c r="G364" s="2" t="s">
        <v>13971</v>
      </c>
      <c r="H364" s="2" t="s">
        <v>13972</v>
      </c>
      <c r="I364" s="2" t="s">
        <v>15021</v>
      </c>
      <c r="J364" s="2"/>
      <c r="K364" s="2" t="n">
        <v>61</v>
      </c>
      <c r="L364" s="2"/>
      <c r="M364" s="2" t="s">
        <v>15022</v>
      </c>
      <c r="N364" s="2" t="n">
        <f aca="false">COUNTA('Layout Mercado Libre'!AH364:AM364)</f>
        <v>3</v>
      </c>
      <c r="O364" s="2" t="s">
        <v>13875</v>
      </c>
      <c r="P364" s="2" t="n">
        <v>0</v>
      </c>
      <c r="Q364" s="2" t="s">
        <v>15023</v>
      </c>
    </row>
    <row r="365" customFormat="false" ht="15" hidden="false" customHeight="false" outlineLevel="0" collapsed="false">
      <c r="A365" s="8" t="s">
        <v>4500</v>
      </c>
      <c r="B365" s="10" t="str">
        <f aca="false">'Layout Mercado Libre'!C365</f>
        <v>Recoverón Granulado Ácido Acexámico 10 Sobres de 12 g</v>
      </c>
      <c r="C365" s="2" t="s">
        <v>89</v>
      </c>
      <c r="D365" s="2" t="s">
        <v>13868</v>
      </c>
      <c r="E365" s="2" t="s">
        <v>13869</v>
      </c>
      <c r="F365" s="2" t="s">
        <v>13870</v>
      </c>
      <c r="G365" s="2" t="s">
        <v>13944</v>
      </c>
      <c r="H365" s="2" t="s">
        <v>13945</v>
      </c>
      <c r="I365" s="2" t="s">
        <v>15024</v>
      </c>
      <c r="J365" s="2"/>
      <c r="K365" s="2" t="n">
        <v>0</v>
      </c>
      <c r="L365" s="2"/>
      <c r="M365" s="2" t="s">
        <v>15025</v>
      </c>
      <c r="N365" s="2" t="n">
        <f aca="false">COUNTA('Layout Mercado Libre'!AH365:AM365)</f>
        <v>4</v>
      </c>
      <c r="O365" s="2" t="s">
        <v>13875</v>
      </c>
      <c r="P365" s="2" t="n">
        <v>0</v>
      </c>
      <c r="Q365" s="2" t="s">
        <v>15026</v>
      </c>
    </row>
    <row r="366" customFormat="false" ht="15" hidden="false" customHeight="false" outlineLevel="0" collapsed="false">
      <c r="A366" s="8" t="s">
        <v>4514</v>
      </c>
      <c r="B366" s="10" t="str">
        <f aca="false">'Layout Mercado Libre'!C366</f>
        <v>Canesten V Clotrimazol 200 mg 3 Óvulos Vaginales</v>
      </c>
      <c r="C366" s="2" t="s">
        <v>89</v>
      </c>
      <c r="D366" s="2" t="s">
        <v>13868</v>
      </c>
      <c r="E366" s="2" t="s">
        <v>13869</v>
      </c>
      <c r="F366" s="2" t="s">
        <v>13918</v>
      </c>
      <c r="G366" s="2"/>
      <c r="H366" s="2"/>
      <c r="I366" s="2" t="s">
        <v>15027</v>
      </c>
      <c r="J366" s="2"/>
      <c r="K366" s="2" t="n">
        <v>0</v>
      </c>
      <c r="L366" s="2"/>
      <c r="M366" s="2" t="s">
        <v>15028</v>
      </c>
      <c r="N366" s="2" t="n">
        <f aca="false">COUNTA('Layout Mercado Libre'!AH366:AM366)</f>
        <v>1</v>
      </c>
      <c r="O366" s="2" t="s">
        <v>13942</v>
      </c>
      <c r="P366" s="2" t="n">
        <v>0</v>
      </c>
      <c r="Q366" s="2" t="s">
        <v>15029</v>
      </c>
    </row>
    <row r="367" customFormat="false" ht="15" hidden="false" customHeight="false" outlineLevel="0" collapsed="false">
      <c r="A367" s="8" t="s">
        <v>4525</v>
      </c>
      <c r="B367" s="10" t="str">
        <f aca="false">'Layout Mercado Libre'!C367</f>
        <v>Alcohol Etílico Dibar 71.5° G.L. 1 l Caja con 12 Piezas</v>
      </c>
      <c r="C367" s="2" t="s">
        <v>89</v>
      </c>
      <c r="D367" s="2" t="s">
        <v>13949</v>
      </c>
      <c r="E367" s="2" t="s">
        <v>13869</v>
      </c>
      <c r="F367" s="2" t="s">
        <v>13877</v>
      </c>
      <c r="G367" s="2"/>
      <c r="H367" s="2"/>
      <c r="I367" s="2" t="s">
        <v>15030</v>
      </c>
      <c r="J367" s="2"/>
      <c r="K367" s="2" t="n">
        <v>25</v>
      </c>
      <c r="L367" s="2"/>
      <c r="M367" s="2" t="s">
        <v>15031</v>
      </c>
      <c r="N367" s="2" t="n">
        <f aca="false">COUNTA('Layout Mercado Libre'!AH367:AM367)</f>
        <v>1</v>
      </c>
      <c r="O367" s="2" t="s">
        <v>13875</v>
      </c>
      <c r="P367" s="2" t="n">
        <v>0</v>
      </c>
      <c r="Q367" s="2" t="s">
        <v>15032</v>
      </c>
    </row>
    <row r="368" customFormat="false" ht="15" hidden="false" customHeight="false" outlineLevel="0" collapsed="false">
      <c r="A368" s="8" t="s">
        <v>4535</v>
      </c>
      <c r="B368" s="10" t="str">
        <f aca="false">'Layout Mercado Libre'!C368</f>
        <v>Jarabe Histiacil FAM Adulto Sabor Fresa 140 ml</v>
      </c>
      <c r="C368" s="2" t="s">
        <v>89</v>
      </c>
      <c r="D368" s="2" t="s">
        <v>13868</v>
      </c>
      <c r="E368" s="2" t="s">
        <v>13869</v>
      </c>
      <c r="F368" s="2" t="s">
        <v>13918</v>
      </c>
      <c r="G368" s="2"/>
      <c r="H368" s="2"/>
      <c r="I368" s="2" t="s">
        <v>15033</v>
      </c>
      <c r="J368" s="2"/>
      <c r="K368" s="2" t="n">
        <v>313</v>
      </c>
      <c r="L368" s="2" t="s">
        <v>15034</v>
      </c>
      <c r="M368" s="2" t="s">
        <v>15035</v>
      </c>
      <c r="N368" s="2" t="n">
        <f aca="false">COUNTA('Layout Mercado Libre'!AH368:AM368)</f>
        <v>1</v>
      </c>
      <c r="O368" s="2" t="s">
        <v>13942</v>
      </c>
      <c r="P368" s="2" t="n">
        <v>0</v>
      </c>
      <c r="Q368" s="2" t="s">
        <v>15036</v>
      </c>
    </row>
    <row r="369" customFormat="false" ht="15" hidden="false" customHeight="false" outlineLevel="0" collapsed="false">
      <c r="A369" s="8" t="s">
        <v>4547</v>
      </c>
      <c r="B369" s="10" t="str">
        <f aca="false">'Layout Mercado Libre'!C369</f>
        <v>Ampliron Amoxicilina 750 mg 12 Comprimidos</v>
      </c>
      <c r="C369" s="2" t="s">
        <v>89</v>
      </c>
      <c r="D369" s="2" t="s">
        <v>13868</v>
      </c>
      <c r="E369" s="2" t="s">
        <v>13869</v>
      </c>
      <c r="F369" s="2" t="s">
        <v>13870</v>
      </c>
      <c r="G369" s="2" t="s">
        <v>13971</v>
      </c>
      <c r="H369" s="2" t="s">
        <v>13972</v>
      </c>
      <c r="I369" s="2" t="s">
        <v>15037</v>
      </c>
      <c r="J369" s="2"/>
      <c r="K369" s="2" t="n">
        <v>95</v>
      </c>
      <c r="L369" s="2"/>
      <c r="M369" s="2" t="s">
        <v>15038</v>
      </c>
      <c r="N369" s="2" t="n">
        <f aca="false">COUNTA('Layout Mercado Libre'!AH369:AM369)</f>
        <v>4</v>
      </c>
      <c r="O369" s="2" t="s">
        <v>13886</v>
      </c>
      <c r="P369" s="2" t="n">
        <v>0</v>
      </c>
      <c r="Q369" s="2" t="s">
        <v>15039</v>
      </c>
    </row>
    <row r="370" customFormat="false" ht="15" hidden="false" customHeight="false" outlineLevel="0" collapsed="false">
      <c r="A370" s="8" t="s">
        <v>4558</v>
      </c>
      <c r="B370" s="10" t="str">
        <f aca="false">'Layout Mercado Libre'!C370</f>
        <v>Dorixina Forte Clonixinato de Lisina 250 mg 20 Comprimidos</v>
      </c>
      <c r="C370" s="2" t="s">
        <v>89</v>
      </c>
      <c r="D370" s="2" t="s">
        <v>13868</v>
      </c>
      <c r="E370" s="2" t="s">
        <v>13869</v>
      </c>
      <c r="F370" s="2" t="s">
        <v>13870</v>
      </c>
      <c r="G370" s="2" t="s">
        <v>13871</v>
      </c>
      <c r="H370" s="2" t="s">
        <v>13872</v>
      </c>
      <c r="I370" s="2" t="s">
        <v>15040</v>
      </c>
      <c r="J370" s="2"/>
      <c r="K370" s="2" t="n">
        <v>145</v>
      </c>
      <c r="L370" s="2"/>
      <c r="M370" s="2" t="s">
        <v>15041</v>
      </c>
      <c r="N370" s="2" t="n">
        <f aca="false">COUNTA('Layout Mercado Libre'!AH370:AM370)</f>
        <v>2</v>
      </c>
      <c r="O370" s="2" t="s">
        <v>13886</v>
      </c>
      <c r="P370" s="2" t="n">
        <v>0</v>
      </c>
      <c r="Q370" s="2" t="s">
        <v>15042</v>
      </c>
    </row>
    <row r="371" customFormat="false" ht="15" hidden="false" customHeight="false" outlineLevel="0" collapsed="false">
      <c r="A371" s="8" t="s">
        <v>4570</v>
      </c>
      <c r="B371" s="10" t="str">
        <f aca="false">'Layout Mercado Libre'!C371</f>
        <v>Sal de Uvas Picot Antiácido Efervescente 50 Sobres de 5 g</v>
      </c>
      <c r="C371" s="2" t="s">
        <v>89</v>
      </c>
      <c r="D371" s="2" t="s">
        <v>13868</v>
      </c>
      <c r="E371" s="2" t="s">
        <v>13869</v>
      </c>
      <c r="F371" s="2" t="s">
        <v>13918</v>
      </c>
      <c r="G371" s="2"/>
      <c r="H371" s="2"/>
      <c r="I371" s="2" t="s">
        <v>15043</v>
      </c>
      <c r="J371" s="2"/>
      <c r="K371" s="2" t="n">
        <v>1356</v>
      </c>
      <c r="L371" s="2"/>
      <c r="M371" s="2" t="s">
        <v>15044</v>
      </c>
      <c r="N371" s="2" t="n">
        <f aca="false">COUNTA('Layout Mercado Libre'!AH371:AM371)</f>
        <v>1</v>
      </c>
      <c r="O371" s="2" t="s">
        <v>13942</v>
      </c>
      <c r="P371" s="2" t="n">
        <v>0</v>
      </c>
      <c r="Q371" s="2" t="s">
        <v>15045</v>
      </c>
    </row>
    <row r="372" customFormat="false" ht="15" hidden="false" customHeight="false" outlineLevel="0" collapsed="false">
      <c r="A372" s="8" t="s">
        <v>4579</v>
      </c>
      <c r="B372" s="10" t="str">
        <f aca="false">'Layout Mercado Libre'!C372</f>
        <v>Norflex Plus Paracetamol Orfenadrina 450/35 mg 50 Tabletas</v>
      </c>
      <c r="C372" s="2" t="s">
        <v>89</v>
      </c>
      <c r="D372" s="2" t="s">
        <v>13868</v>
      </c>
      <c r="E372" s="2" t="s">
        <v>13869</v>
      </c>
      <c r="F372" s="2" t="s">
        <v>13918</v>
      </c>
      <c r="G372" s="2"/>
      <c r="H372" s="2"/>
      <c r="I372" s="2" t="s">
        <v>15046</v>
      </c>
      <c r="J372" s="2"/>
      <c r="K372" s="2" t="n">
        <v>27</v>
      </c>
      <c r="L372" s="2"/>
      <c r="M372" s="2" t="s">
        <v>15047</v>
      </c>
      <c r="N372" s="2" t="n">
        <f aca="false">COUNTA('Layout Mercado Libre'!AH372:AM372)</f>
        <v>1</v>
      </c>
      <c r="O372" s="2" t="s">
        <v>13875</v>
      </c>
      <c r="P372" s="2" t="n">
        <v>0</v>
      </c>
      <c r="Q372" s="2" t="s">
        <v>15048</v>
      </c>
    </row>
    <row r="373" customFormat="false" ht="15" hidden="false" customHeight="false" outlineLevel="0" collapsed="false">
      <c r="A373" s="8" t="s">
        <v>4590</v>
      </c>
      <c r="B373" s="10" t="str">
        <f aca="false">'Layout Mercado Libre'!C373</f>
        <v>Koptin Azitromicina 500 mg 3 Tabletas</v>
      </c>
      <c r="C373" s="2" t="s">
        <v>89</v>
      </c>
      <c r="D373" s="2" t="s">
        <v>13868</v>
      </c>
      <c r="E373" s="2" t="s">
        <v>13869</v>
      </c>
      <c r="F373" s="2" t="s">
        <v>13870</v>
      </c>
      <c r="G373" s="2" t="s">
        <v>13971</v>
      </c>
      <c r="H373" s="2" t="s">
        <v>13972</v>
      </c>
      <c r="I373" s="2" t="s">
        <v>15049</v>
      </c>
      <c r="J373" s="2"/>
      <c r="K373" s="2" t="n">
        <v>0</v>
      </c>
      <c r="L373" s="2"/>
      <c r="M373" s="2" t="s">
        <v>15050</v>
      </c>
      <c r="N373" s="2" t="n">
        <f aca="false">COUNTA('Layout Mercado Libre'!AH373:AM373)</f>
        <v>2</v>
      </c>
      <c r="O373" s="2" t="s">
        <v>13886</v>
      </c>
      <c r="P373" s="2" t="n">
        <v>0</v>
      </c>
      <c r="Q373" s="2" t="s">
        <v>15051</v>
      </c>
    </row>
    <row r="374" customFormat="false" ht="15" hidden="false" customHeight="false" outlineLevel="0" collapsed="false">
      <c r="A374" s="8" t="s">
        <v>4600</v>
      </c>
      <c r="B374" s="10" t="str">
        <f aca="false">'Layout Mercado Libre'!C374</f>
        <v>Calzón Tena Pants Maxi Protect Ch/M Unisex 13 Piezas</v>
      </c>
      <c r="C374" s="2" t="s">
        <v>89</v>
      </c>
      <c r="D374" s="2" t="s">
        <v>13868</v>
      </c>
      <c r="E374" s="2" t="s">
        <v>13869</v>
      </c>
      <c r="F374" s="2" t="s">
        <v>13877</v>
      </c>
      <c r="G374" s="2"/>
      <c r="H374" s="2"/>
      <c r="I374" s="2" t="s">
        <v>15052</v>
      </c>
      <c r="J374" s="2"/>
      <c r="K374" s="2" t="n">
        <v>5</v>
      </c>
      <c r="L374" s="2"/>
      <c r="M374" s="2" t="s">
        <v>15053</v>
      </c>
      <c r="N374" s="2" t="n">
        <f aca="false">COUNTA('Layout Mercado Libre'!AH374:AM374)</f>
        <v>3</v>
      </c>
      <c r="O374" s="2" t="s">
        <v>13886</v>
      </c>
      <c r="P374" s="2" t="n">
        <v>0</v>
      </c>
      <c r="Q374" s="2" t="s">
        <v>15054</v>
      </c>
    </row>
    <row r="375" customFormat="false" ht="15" hidden="false" customHeight="false" outlineLevel="0" collapsed="false">
      <c r="A375" s="8" t="s">
        <v>4612</v>
      </c>
      <c r="B375" s="10" t="str">
        <f aca="false">'Layout Mercado Libre'!C375</f>
        <v>Lurmivi Tinidazol Clindamicina Fluconazol 4 Tabletas</v>
      </c>
      <c r="C375" s="2" t="s">
        <v>89</v>
      </c>
      <c r="D375" s="2" t="s">
        <v>13868</v>
      </c>
      <c r="E375" s="2" t="s">
        <v>13869</v>
      </c>
      <c r="F375" s="2" t="s">
        <v>13870</v>
      </c>
      <c r="G375" s="2" t="s">
        <v>13971</v>
      </c>
      <c r="H375" s="2" t="s">
        <v>13972</v>
      </c>
      <c r="I375" s="2" t="s">
        <v>15055</v>
      </c>
      <c r="J375" s="2"/>
      <c r="K375" s="2" t="n">
        <v>52</v>
      </c>
      <c r="L375" s="2"/>
      <c r="M375" s="2" t="s">
        <v>15056</v>
      </c>
      <c r="N375" s="2" t="n">
        <f aca="false">COUNTA('Layout Mercado Libre'!AH375:AM375)</f>
        <v>2</v>
      </c>
      <c r="O375" s="2" t="s">
        <v>13886</v>
      </c>
      <c r="P375" s="2" t="n">
        <v>0</v>
      </c>
      <c r="Q375" s="2" t="s">
        <v>15057</v>
      </c>
    </row>
    <row r="376" customFormat="false" ht="15" hidden="false" customHeight="false" outlineLevel="0" collapsed="false">
      <c r="A376" s="8" t="s">
        <v>4624</v>
      </c>
      <c r="B376" s="10" t="str">
        <f aca="false">'Layout Mercado Libre'!C376</f>
        <v>Hidrasec Racecadotrilo 10 mg Granulado 18 Sobres</v>
      </c>
      <c r="C376" s="2" t="s">
        <v>89</v>
      </c>
      <c r="D376" s="2" t="s">
        <v>13868</v>
      </c>
      <c r="E376" s="2" t="s">
        <v>13869</v>
      </c>
      <c r="F376" s="2" t="s">
        <v>13870</v>
      </c>
      <c r="G376" s="2" t="s">
        <v>13893</v>
      </c>
      <c r="H376" s="2" t="s">
        <v>13894</v>
      </c>
      <c r="I376" s="2" t="s">
        <v>15058</v>
      </c>
      <c r="J376" s="2"/>
      <c r="K376" s="2" t="n">
        <v>58</v>
      </c>
      <c r="L376" s="2"/>
      <c r="M376" s="2" t="s">
        <v>15059</v>
      </c>
      <c r="N376" s="2" t="n">
        <f aca="false">COUNTA('Layout Mercado Libre'!AH376:AM376)</f>
        <v>3</v>
      </c>
      <c r="O376" s="2" t="s">
        <v>13886</v>
      </c>
      <c r="P376" s="2" t="n">
        <v>0</v>
      </c>
      <c r="Q376" s="2" t="s">
        <v>15060</v>
      </c>
    </row>
    <row r="377" customFormat="false" ht="15" hidden="false" customHeight="false" outlineLevel="0" collapsed="false">
      <c r="A377" s="8" t="s">
        <v>4634</v>
      </c>
      <c r="B377" s="10" t="str">
        <f aca="false">'Layout Mercado Libre'!C377</f>
        <v>Pranosine Metisoprinol 500 mg 20 Tabletas</v>
      </c>
      <c r="C377" s="2" t="s">
        <v>89</v>
      </c>
      <c r="D377" s="2" t="s">
        <v>13868</v>
      </c>
      <c r="E377" s="2" t="s">
        <v>13869</v>
      </c>
      <c r="F377" s="2" t="s">
        <v>13870</v>
      </c>
      <c r="G377" s="2" t="s">
        <v>13971</v>
      </c>
      <c r="H377" s="2" t="s">
        <v>13972</v>
      </c>
      <c r="I377" s="2" t="s">
        <v>15061</v>
      </c>
      <c r="J377" s="2"/>
      <c r="K377" s="2" t="n">
        <v>138</v>
      </c>
      <c r="L377" s="2"/>
      <c r="M377" s="2" t="s">
        <v>15062</v>
      </c>
      <c r="N377" s="2" t="n">
        <f aca="false">COUNTA('Layout Mercado Libre'!AH377:AM377)</f>
        <v>2</v>
      </c>
      <c r="O377" s="2" t="s">
        <v>13886</v>
      </c>
      <c r="P377" s="2" t="n">
        <v>0</v>
      </c>
      <c r="Q377" s="2" t="s">
        <v>15063</v>
      </c>
    </row>
    <row r="378" customFormat="false" ht="15" hidden="false" customHeight="false" outlineLevel="0" collapsed="false">
      <c r="A378" s="8" t="s">
        <v>4643</v>
      </c>
      <c r="B378" s="10" t="str">
        <f aca="false">'Layout Mercado Libre'!C378</f>
        <v>Cepillo Dental Colgate Premier Clean Caja con 6 Piezas</v>
      </c>
      <c r="C378" s="2" t="s">
        <v>89</v>
      </c>
      <c r="D378" s="2" t="s">
        <v>13868</v>
      </c>
      <c r="E378" s="2" t="s">
        <v>13869</v>
      </c>
      <c r="F378" s="2" t="s">
        <v>13877</v>
      </c>
      <c r="G378" s="2"/>
      <c r="H378" s="2"/>
      <c r="I378" s="2" t="s">
        <v>15064</v>
      </c>
      <c r="J378" s="2"/>
      <c r="K378" s="2" t="n">
        <v>442</v>
      </c>
      <c r="L378" s="2" t="s">
        <v>15065</v>
      </c>
      <c r="M378" s="2" t="s">
        <v>15066</v>
      </c>
      <c r="N378" s="2" t="n">
        <f aca="false">COUNTA('Layout Mercado Libre'!AH378:AM378)</f>
        <v>2</v>
      </c>
      <c r="O378" s="2" t="s">
        <v>13886</v>
      </c>
      <c r="P378" s="2" t="n">
        <v>0</v>
      </c>
      <c r="Q378" s="2" t="s">
        <v>15067</v>
      </c>
    </row>
    <row r="379" customFormat="false" ht="15" hidden="false" customHeight="false" outlineLevel="0" collapsed="false">
      <c r="A379" s="8" t="s">
        <v>4656</v>
      </c>
      <c r="B379" s="10" t="str">
        <f aca="false">'Layout Mercado Libre'!C379</f>
        <v>ADerogyl Vitaminas A, C y D 5 Ampolletas de 3 ml</v>
      </c>
      <c r="C379" s="2" t="s">
        <v>89</v>
      </c>
      <c r="D379" s="2" t="s">
        <v>13868</v>
      </c>
      <c r="E379" s="2" t="s">
        <v>13869</v>
      </c>
      <c r="F379" s="2" t="s">
        <v>13918</v>
      </c>
      <c r="G379" s="2"/>
      <c r="H379" s="2"/>
      <c r="I379" s="2" t="s">
        <v>15068</v>
      </c>
      <c r="J379" s="2"/>
      <c r="K379" s="2" t="n">
        <v>371</v>
      </c>
      <c r="L379" s="2" t="s">
        <v>15069</v>
      </c>
      <c r="M379" s="2" t="s">
        <v>15070</v>
      </c>
      <c r="N379" s="2" t="n">
        <f aca="false">COUNTA('Layout Mercado Libre'!AH379:AM379)</f>
        <v>5</v>
      </c>
      <c r="O379" s="2" t="s">
        <v>14547</v>
      </c>
      <c r="P379" s="2" t="n">
        <v>0</v>
      </c>
      <c r="Q379" s="2" t="s">
        <v>15071</v>
      </c>
    </row>
    <row r="380" customFormat="false" ht="15" hidden="false" customHeight="false" outlineLevel="0" collapsed="false">
      <c r="A380" s="8" t="s">
        <v>4671</v>
      </c>
      <c r="B380" s="10" t="str">
        <f aca="false">'Layout Mercado Libre'!C380</f>
        <v>Trazidex Ofteno Tobramicina 3 mg Dexametasona 1 mg 5 ml</v>
      </c>
      <c r="C380" s="2" t="s">
        <v>89</v>
      </c>
      <c r="D380" s="2" t="s">
        <v>13868</v>
      </c>
      <c r="E380" s="2" t="s">
        <v>13869</v>
      </c>
      <c r="F380" s="2" t="s">
        <v>13870</v>
      </c>
      <c r="G380" s="2" t="s">
        <v>14082</v>
      </c>
      <c r="H380" s="2" t="s">
        <v>14083</v>
      </c>
      <c r="I380" s="2" t="s">
        <v>15072</v>
      </c>
      <c r="J380" s="2"/>
      <c r="K380" s="2" t="n">
        <v>118</v>
      </c>
      <c r="L380" s="2"/>
      <c r="M380" s="2" t="s">
        <v>15073</v>
      </c>
      <c r="N380" s="2" t="n">
        <f aca="false">COUNTA('Layout Mercado Libre'!AH380:AM380)</f>
        <v>2</v>
      </c>
      <c r="O380" s="2" t="s">
        <v>13886</v>
      </c>
      <c r="P380" s="2" t="n">
        <v>0</v>
      </c>
      <c r="Q380" s="2" t="s">
        <v>15074</v>
      </c>
    </row>
    <row r="381" customFormat="false" ht="15" hidden="false" customHeight="false" outlineLevel="0" collapsed="false">
      <c r="A381" s="8" t="s">
        <v>4685</v>
      </c>
      <c r="B381" s="10" t="str">
        <f aca="false">'Layout Mercado Libre'!C381</f>
        <v>Shampoo Herklin Clásico Fenotrina 0.2% Antipiojos 120 ml</v>
      </c>
      <c r="C381" s="2" t="s">
        <v>89</v>
      </c>
      <c r="D381" s="2" t="s">
        <v>13868</v>
      </c>
      <c r="E381" s="2" t="s">
        <v>13869</v>
      </c>
      <c r="F381" s="2" t="s">
        <v>13918</v>
      </c>
      <c r="G381" s="2"/>
      <c r="H381" s="2"/>
      <c r="I381" s="2" t="s">
        <v>15075</v>
      </c>
      <c r="J381" s="2"/>
      <c r="K381" s="2" t="n">
        <v>691</v>
      </c>
      <c r="L381" s="2"/>
      <c r="M381" s="2" t="s">
        <v>15076</v>
      </c>
      <c r="N381" s="2" t="n">
        <f aca="false">COUNTA('Layout Mercado Libre'!AH381:AM381)</f>
        <v>2</v>
      </c>
      <c r="O381" s="2" t="s">
        <v>13886</v>
      </c>
      <c r="P381" s="2" t="n">
        <v>0</v>
      </c>
      <c r="Q381" s="2" t="s">
        <v>15077</v>
      </c>
    </row>
    <row r="382" customFormat="false" ht="15" hidden="false" customHeight="false" outlineLevel="0" collapsed="false">
      <c r="A382" s="8" t="s">
        <v>4700</v>
      </c>
      <c r="B382" s="10" t="str">
        <f aca="false">'Layout Mercado Libre'!C382</f>
        <v>Kit de Ortodoncia GUM Orthodontic 6 Piezas</v>
      </c>
      <c r="C382" s="2" t="s">
        <v>89</v>
      </c>
      <c r="D382" s="2" t="s">
        <v>13868</v>
      </c>
      <c r="E382" s="2" t="s">
        <v>13869</v>
      </c>
      <c r="F382" s="2" t="s">
        <v>13877</v>
      </c>
      <c r="G382" s="2"/>
      <c r="H382" s="2"/>
      <c r="I382" s="2" t="s">
        <v>15078</v>
      </c>
      <c r="J382" s="2"/>
      <c r="K382" s="2" t="n">
        <v>47</v>
      </c>
      <c r="L382" s="2"/>
      <c r="M382" s="2" t="s">
        <v>15079</v>
      </c>
      <c r="N382" s="2" t="n">
        <f aca="false">COUNTA('Layout Mercado Libre'!AH382:AM382)</f>
        <v>2</v>
      </c>
      <c r="O382" s="2" t="s">
        <v>13875</v>
      </c>
      <c r="P382" s="2" t="n">
        <v>0</v>
      </c>
      <c r="Q382" s="2" t="s">
        <v>15080</v>
      </c>
    </row>
    <row r="383" customFormat="false" ht="15" hidden="false" customHeight="false" outlineLevel="0" collapsed="false">
      <c r="A383" s="8" t="s">
        <v>4713</v>
      </c>
      <c r="B383" s="10" t="str">
        <f aca="false">'Layout Mercado Libre'!C383</f>
        <v>Toallitas Húmedas Diapro con Manzanilla XG 49 Piezas</v>
      </c>
      <c r="C383" s="2" t="s">
        <v>89</v>
      </c>
      <c r="D383" s="2" t="s">
        <v>13868</v>
      </c>
      <c r="E383" s="2" t="s">
        <v>13869</v>
      </c>
      <c r="F383" s="2" t="s">
        <v>13877</v>
      </c>
      <c r="G383" s="2"/>
      <c r="H383" s="2"/>
      <c r="I383" s="2" t="s">
        <v>15081</v>
      </c>
      <c r="J383" s="2"/>
      <c r="K383" s="2" t="n">
        <v>296</v>
      </c>
      <c r="L383" s="2" t="s">
        <v>15082</v>
      </c>
      <c r="M383" s="2" t="s">
        <v>15083</v>
      </c>
      <c r="N383" s="2" t="n">
        <f aca="false">COUNTA('Layout Mercado Libre'!AH383:AM383)</f>
        <v>1</v>
      </c>
      <c r="O383" s="2" t="s">
        <v>13875</v>
      </c>
      <c r="P383" s="2" t="n">
        <v>0</v>
      </c>
      <c r="Q383" s="2" t="s">
        <v>15084</v>
      </c>
    </row>
    <row r="384" customFormat="false" ht="15" hidden="false" customHeight="false" outlineLevel="0" collapsed="false">
      <c r="A384" s="8" t="s">
        <v>4721</v>
      </c>
      <c r="B384" s="10" t="str">
        <f aca="false">'Layout Mercado Libre'!C384</f>
        <v>Evra Parche Anticonceptivo Norelgestromina 3 Parches</v>
      </c>
      <c r="C384" s="2" t="s">
        <v>89</v>
      </c>
      <c r="D384" s="2" t="s">
        <v>13868</v>
      </c>
      <c r="E384" s="2" t="s">
        <v>13869</v>
      </c>
      <c r="F384" s="2" t="s">
        <v>13870</v>
      </c>
      <c r="G384" s="2" t="s">
        <v>14229</v>
      </c>
      <c r="H384" s="2" t="s">
        <v>14230</v>
      </c>
      <c r="I384" s="2" t="s">
        <v>15085</v>
      </c>
      <c r="J384" s="2"/>
      <c r="K384" s="2" t="n">
        <v>141</v>
      </c>
      <c r="L384" s="2"/>
      <c r="M384" s="2" t="s">
        <v>15086</v>
      </c>
      <c r="N384" s="2" t="n">
        <f aca="false">COUNTA('Layout Mercado Libre'!AH384:AM384)</f>
        <v>3</v>
      </c>
      <c r="O384" s="2" t="s">
        <v>13886</v>
      </c>
      <c r="P384" s="2" t="n">
        <v>0</v>
      </c>
      <c r="Q384" s="2" t="s">
        <v>15087</v>
      </c>
    </row>
    <row r="385" customFormat="false" ht="15" hidden="false" customHeight="false" outlineLevel="0" collapsed="false">
      <c r="A385" s="8" t="s">
        <v>4739</v>
      </c>
      <c r="B385" s="10" t="str">
        <f aca="false">'Layout Mercado Libre'!C385</f>
        <v>Tempra Paracetamol 500 mg 20 Tabletas</v>
      </c>
      <c r="C385" s="2" t="s">
        <v>89</v>
      </c>
      <c r="D385" s="2" t="s">
        <v>13868</v>
      </c>
      <c r="E385" s="2" t="s">
        <v>13869</v>
      </c>
      <c r="F385" s="2" t="s">
        <v>13918</v>
      </c>
      <c r="G385" s="2"/>
      <c r="H385" s="2"/>
      <c r="I385" s="2" t="s">
        <v>15088</v>
      </c>
      <c r="J385" s="2"/>
      <c r="K385" s="2" t="n">
        <v>1264</v>
      </c>
      <c r="L385" s="2"/>
      <c r="M385" s="2" t="s">
        <v>15089</v>
      </c>
      <c r="N385" s="2" t="n">
        <f aca="false">COUNTA('Layout Mercado Libre'!AH385:AM385)</f>
        <v>2</v>
      </c>
      <c r="O385" s="2" t="s">
        <v>13886</v>
      </c>
      <c r="P385" s="2" t="n">
        <v>0</v>
      </c>
      <c r="Q385" s="2" t="s">
        <v>15090</v>
      </c>
    </row>
    <row r="386" customFormat="false" ht="15" hidden="false" customHeight="false" outlineLevel="0" collapsed="false">
      <c r="A386" s="8" t="s">
        <v>4748</v>
      </c>
      <c r="B386" s="10" t="str">
        <f aca="false">'Layout Mercado Libre'!C386</f>
        <v>Provera Medroxiprogesterona 10 mg 10 Tabletas</v>
      </c>
      <c r="C386" s="2" t="s">
        <v>89</v>
      </c>
      <c r="D386" s="2" t="s">
        <v>13868</v>
      </c>
      <c r="E386" s="2" t="s">
        <v>13869</v>
      </c>
      <c r="F386" s="2" t="s">
        <v>13870</v>
      </c>
      <c r="G386" s="2" t="s">
        <v>14229</v>
      </c>
      <c r="H386" s="2" t="s">
        <v>14230</v>
      </c>
      <c r="I386" s="2" t="s">
        <v>15091</v>
      </c>
      <c r="J386" s="2"/>
      <c r="K386" s="2" t="n">
        <v>16</v>
      </c>
      <c r="L386" s="2"/>
      <c r="M386" s="2" t="s">
        <v>15092</v>
      </c>
      <c r="N386" s="2" t="n">
        <f aca="false">COUNTA('Layout Mercado Libre'!AH386:AM386)</f>
        <v>2</v>
      </c>
      <c r="O386" s="2" t="s">
        <v>13942</v>
      </c>
      <c r="P386" s="2" t="n">
        <v>0</v>
      </c>
      <c r="Q386" s="2" t="s">
        <v>15093</v>
      </c>
    </row>
    <row r="387" customFormat="false" ht="15" hidden="false" customHeight="false" outlineLevel="0" collapsed="false">
      <c r="A387" s="8" t="s">
        <v>4759</v>
      </c>
      <c r="B387" s="10" t="str">
        <f aca="false">'Layout Mercado Libre'!C387</f>
        <v>Unival Sucralfato 1 g 40 Tabletas</v>
      </c>
      <c r="C387" s="2" t="s">
        <v>89</v>
      </c>
      <c r="D387" s="2" t="s">
        <v>13868</v>
      </c>
      <c r="E387" s="2" t="s">
        <v>13869</v>
      </c>
      <c r="F387" s="2" t="s">
        <v>13870</v>
      </c>
      <c r="G387" s="2" t="s">
        <v>13893</v>
      </c>
      <c r="H387" s="2" t="s">
        <v>13894</v>
      </c>
      <c r="I387" s="2" t="s">
        <v>15094</v>
      </c>
      <c r="J387" s="2"/>
      <c r="K387" s="2" t="n">
        <v>122</v>
      </c>
      <c r="L387" s="2"/>
      <c r="M387" s="2" t="s">
        <v>15095</v>
      </c>
      <c r="N387" s="2" t="n">
        <f aca="false">COUNTA('Layout Mercado Libre'!AH387:AM387)</f>
        <v>2</v>
      </c>
      <c r="O387" s="2" t="s">
        <v>13875</v>
      </c>
      <c r="P387" s="2" t="n">
        <v>0</v>
      </c>
      <c r="Q387" s="2" t="s">
        <v>15096</v>
      </c>
    </row>
    <row r="388" customFormat="false" ht="15" hidden="false" customHeight="false" outlineLevel="0" collapsed="false">
      <c r="A388" s="8" t="s">
        <v>4768</v>
      </c>
      <c r="B388" s="10" t="str">
        <f aca="false">'Layout Mercado Libre'!C388</f>
        <v>Novotiral Levotiroxina 100 mcg Liotironina 20 mcg 50 Tabs</v>
      </c>
      <c r="C388" s="2" t="s">
        <v>89</v>
      </c>
      <c r="D388" s="2" t="s">
        <v>13868</v>
      </c>
      <c r="E388" s="2" t="s">
        <v>13869</v>
      </c>
      <c r="F388" s="2" t="s">
        <v>13870</v>
      </c>
      <c r="G388" s="2" t="s">
        <v>14229</v>
      </c>
      <c r="H388" s="2" t="s">
        <v>14230</v>
      </c>
      <c r="I388" s="2" t="s">
        <v>15097</v>
      </c>
      <c r="J388" s="2"/>
      <c r="K388" s="2" t="n">
        <v>71</v>
      </c>
      <c r="L388" s="2"/>
      <c r="M388" s="2" t="s">
        <v>15098</v>
      </c>
      <c r="N388" s="2" t="n">
        <f aca="false">COUNTA('Layout Mercado Libre'!AH388:AM388)</f>
        <v>2</v>
      </c>
      <c r="O388" s="2" t="s">
        <v>13875</v>
      </c>
      <c r="P388" s="2" t="n">
        <v>0</v>
      </c>
      <c r="Q388" s="2" t="s">
        <v>15099</v>
      </c>
    </row>
    <row r="389" customFormat="false" ht="15" hidden="false" customHeight="false" outlineLevel="0" collapsed="false">
      <c r="A389" s="8" t="s">
        <v>4780</v>
      </c>
      <c r="B389" s="10" t="str">
        <f aca="false">'Layout Mercado Libre'!C389</f>
        <v>PediaSure Fórmula Especializada Vainilla 237 ml</v>
      </c>
      <c r="C389" s="2" t="s">
        <v>89</v>
      </c>
      <c r="D389" s="2" t="s">
        <v>13868</v>
      </c>
      <c r="E389" s="2" t="s">
        <v>13869</v>
      </c>
      <c r="F389" s="2" t="s">
        <v>13877</v>
      </c>
      <c r="G389" s="2"/>
      <c r="H389" s="2"/>
      <c r="I389" s="2" t="s">
        <v>15100</v>
      </c>
      <c r="J389" s="2"/>
      <c r="K389" s="2" t="n">
        <v>995</v>
      </c>
      <c r="L389" s="2"/>
      <c r="M389" s="2" t="s">
        <v>15101</v>
      </c>
      <c r="N389" s="2" t="n">
        <f aca="false">COUNTA('Layout Mercado Libre'!AH389:AM389)</f>
        <v>3</v>
      </c>
      <c r="O389" s="2" t="s">
        <v>13886</v>
      </c>
      <c r="P389" s="2" t="n">
        <v>0</v>
      </c>
      <c r="Q389" s="2" t="s">
        <v>15102</v>
      </c>
    </row>
    <row r="390" customFormat="false" ht="15" hidden="false" customHeight="false" outlineLevel="0" collapsed="false">
      <c r="A390" s="8" t="s">
        <v>4791</v>
      </c>
      <c r="B390" s="10" t="str">
        <f aca="false">'Layout Mercado Libre'!C390</f>
        <v>Firac Plus Clonixinato y Pargeverina 20 Tabletas</v>
      </c>
      <c r="C390" s="2" t="s">
        <v>89</v>
      </c>
      <c r="D390" s="2" t="s">
        <v>13868</v>
      </c>
      <c r="E390" s="2" t="s">
        <v>13869</v>
      </c>
      <c r="F390" s="2" t="s">
        <v>13936</v>
      </c>
      <c r="G390" s="2"/>
      <c r="H390" s="2"/>
      <c r="I390" s="2" t="s">
        <v>15103</v>
      </c>
      <c r="J390" s="2"/>
      <c r="K390" s="2" t="n">
        <v>250</v>
      </c>
      <c r="L390" s="2"/>
      <c r="M390" s="2" t="s">
        <v>15104</v>
      </c>
      <c r="N390" s="2" t="n">
        <f aca="false">COUNTA('Layout Mercado Libre'!AH390:AM390)</f>
        <v>3</v>
      </c>
      <c r="O390" s="2" t="s">
        <v>13875</v>
      </c>
      <c r="P390" s="2" t="n">
        <v>0</v>
      </c>
      <c r="Q390" s="2" t="s">
        <v>15105</v>
      </c>
    </row>
    <row r="391" customFormat="false" ht="15" hidden="false" customHeight="false" outlineLevel="0" collapsed="false">
      <c r="A391" s="8" t="s">
        <v>4803</v>
      </c>
      <c r="B391" s="10" t="str">
        <f aca="false">'Layout Mercado Libre'!C391</f>
        <v>Pañales Kleenbebé Suavelastic Etapa 4 Grande 14 Piezas</v>
      </c>
      <c r="C391" s="2" t="s">
        <v>89</v>
      </c>
      <c r="D391" s="2" t="s">
        <v>13868</v>
      </c>
      <c r="E391" s="2" t="s">
        <v>13869</v>
      </c>
      <c r="F391" s="2" t="s">
        <v>13877</v>
      </c>
      <c r="G391" s="2"/>
      <c r="H391" s="2"/>
      <c r="I391" s="2" t="s">
        <v>15106</v>
      </c>
      <c r="J391" s="2"/>
      <c r="K391" s="2" t="n">
        <v>92</v>
      </c>
      <c r="L391" s="2"/>
      <c r="M391" s="2" t="s">
        <v>15107</v>
      </c>
      <c r="N391" s="2" t="n">
        <f aca="false">COUNTA('Layout Mercado Libre'!AH391:AM391)</f>
        <v>1</v>
      </c>
      <c r="O391" s="2" t="s">
        <v>13875</v>
      </c>
      <c r="P391" s="2" t="n">
        <v>0</v>
      </c>
      <c r="Q391" s="2" t="s">
        <v>15108</v>
      </c>
    </row>
    <row r="392" customFormat="false" ht="15" hidden="false" customHeight="false" outlineLevel="0" collapsed="false">
      <c r="A392" s="8" t="s">
        <v>4810</v>
      </c>
      <c r="B392" s="10" t="str">
        <f aca="false">'Layout Mercado Libre'!C392</f>
        <v>Sinuberase Bacilos Lácticos 48 Comprimidos</v>
      </c>
      <c r="C392" s="2" t="s">
        <v>89</v>
      </c>
      <c r="D392" s="2" t="s">
        <v>13868</v>
      </c>
      <c r="E392" s="2" t="s">
        <v>13869</v>
      </c>
      <c r="F392" s="2" t="s">
        <v>13918</v>
      </c>
      <c r="G392" s="2"/>
      <c r="H392" s="2"/>
      <c r="I392" s="2" t="s">
        <v>15109</v>
      </c>
      <c r="J392" s="2"/>
      <c r="K392" s="2" t="n">
        <v>1298</v>
      </c>
      <c r="L392" s="2"/>
      <c r="M392" s="2" t="s">
        <v>15110</v>
      </c>
      <c r="N392" s="2" t="n">
        <f aca="false">COUNTA('Layout Mercado Libre'!AH392:AM392)</f>
        <v>2</v>
      </c>
      <c r="O392" s="2" t="s">
        <v>13875</v>
      </c>
      <c r="P392" s="2" t="n">
        <v>0</v>
      </c>
      <c r="Q392" s="2" t="s">
        <v>15111</v>
      </c>
    </row>
    <row r="393" customFormat="false" ht="15" hidden="false" customHeight="false" outlineLevel="0" collapsed="false">
      <c r="A393" s="8" t="s">
        <v>4823</v>
      </c>
      <c r="B393" s="10" t="str">
        <f aca="false">'Layout Mercado Libre'!C393</f>
        <v>Neurobión DC 100 mg/100 mg/10 mg 5 Jeringas Prellenadas</v>
      </c>
      <c r="C393" s="2" t="s">
        <v>89</v>
      </c>
      <c r="D393" s="2" t="s">
        <v>13868</v>
      </c>
      <c r="E393" s="2" t="s">
        <v>13869</v>
      </c>
      <c r="F393" s="2" t="s">
        <v>13870</v>
      </c>
      <c r="G393" s="2" t="s">
        <v>13871</v>
      </c>
      <c r="H393" s="2" t="s">
        <v>13872</v>
      </c>
      <c r="I393" s="2" t="s">
        <v>15112</v>
      </c>
      <c r="J393" s="2"/>
      <c r="K393" s="2" t="n">
        <v>451</v>
      </c>
      <c r="L393" s="2"/>
      <c r="M393" s="2" t="s">
        <v>15113</v>
      </c>
      <c r="N393" s="2" t="n">
        <f aca="false">COUNTA('Layout Mercado Libre'!AH393:AM393)</f>
        <v>2</v>
      </c>
      <c r="O393" s="2" t="s">
        <v>13875</v>
      </c>
      <c r="P393" s="2" t="n">
        <v>0</v>
      </c>
      <c r="Q393" s="2" t="s">
        <v>15114</v>
      </c>
    </row>
    <row r="394" customFormat="false" ht="15" hidden="false" customHeight="false" outlineLevel="0" collapsed="false">
      <c r="A394" s="8" t="s">
        <v>4835</v>
      </c>
      <c r="B394" s="10" t="str">
        <f aca="false">'Layout Mercado Libre'!C394</f>
        <v>Flagenase 400 Metronidazol 400 mg 30 Cápsulas</v>
      </c>
      <c r="C394" s="2" t="s">
        <v>89</v>
      </c>
      <c r="D394" s="2" t="s">
        <v>13868</v>
      </c>
      <c r="E394" s="2" t="s">
        <v>13869</v>
      </c>
      <c r="F394" s="2" t="s">
        <v>13870</v>
      </c>
      <c r="G394" s="2" t="s">
        <v>14852</v>
      </c>
      <c r="H394" s="2" t="s">
        <v>14853</v>
      </c>
      <c r="I394" s="2" t="s">
        <v>15115</v>
      </c>
      <c r="J394" s="2"/>
      <c r="K394" s="2" t="n">
        <v>28</v>
      </c>
      <c r="L394" s="2"/>
      <c r="M394" s="2" t="s">
        <v>15116</v>
      </c>
      <c r="N394" s="2" t="n">
        <f aca="false">COUNTA('Layout Mercado Libre'!AH394:AM394)</f>
        <v>4</v>
      </c>
      <c r="O394" s="2" t="s">
        <v>13875</v>
      </c>
      <c r="P394" s="2" t="n">
        <v>0</v>
      </c>
      <c r="Q394" s="2" t="s">
        <v>15117</v>
      </c>
    </row>
    <row r="395" customFormat="false" ht="15" hidden="false" customHeight="false" outlineLevel="0" collapsed="false">
      <c r="A395" s="8" t="s">
        <v>4851</v>
      </c>
      <c r="B395" s="10" t="str">
        <f aca="false">'Layout Mercado Libre'!C395</f>
        <v>Quadriderm NF Crema 30 g Betametasona/Clotrimazol</v>
      </c>
      <c r="C395" s="2" t="s">
        <v>89</v>
      </c>
      <c r="D395" s="2" t="s">
        <v>13868</v>
      </c>
      <c r="E395" s="2" t="s">
        <v>13869</v>
      </c>
      <c r="F395" s="2" t="s">
        <v>13870</v>
      </c>
      <c r="G395" s="2" t="s">
        <v>14497</v>
      </c>
      <c r="H395" s="2" t="s">
        <v>14498</v>
      </c>
      <c r="I395" s="2" t="s">
        <v>15118</v>
      </c>
      <c r="J395" s="2"/>
      <c r="K395" s="2" t="n">
        <v>68</v>
      </c>
      <c r="L395" s="2"/>
      <c r="M395" s="2" t="s">
        <v>15119</v>
      </c>
      <c r="N395" s="2" t="n">
        <f aca="false">COUNTA('Layout Mercado Libre'!AH395:AM395)</f>
        <v>2</v>
      </c>
      <c r="O395" s="2" t="s">
        <v>13886</v>
      </c>
      <c r="P395" s="2" t="n">
        <v>0</v>
      </c>
      <c r="Q395" s="2" t="s">
        <v>15120</v>
      </c>
    </row>
    <row r="396" customFormat="false" ht="15" hidden="false" customHeight="false" outlineLevel="0" collapsed="false">
      <c r="A396" s="8" t="s">
        <v>4862</v>
      </c>
      <c r="B396" s="10" t="str">
        <f aca="false">'Layout Mercado Libre'!C396</f>
        <v>Binotal Ampicilina 500 mg 30 Cápsulas</v>
      </c>
      <c r="C396" s="2" t="s">
        <v>89</v>
      </c>
      <c r="D396" s="2" t="s">
        <v>13868</v>
      </c>
      <c r="E396" s="2" t="s">
        <v>13869</v>
      </c>
      <c r="F396" s="2" t="s">
        <v>13870</v>
      </c>
      <c r="G396" s="2" t="s">
        <v>13971</v>
      </c>
      <c r="H396" s="2" t="s">
        <v>13972</v>
      </c>
      <c r="I396" s="2" t="s">
        <v>15121</v>
      </c>
      <c r="J396" s="2"/>
      <c r="K396" s="2" t="n">
        <v>1036</v>
      </c>
      <c r="L396" s="2"/>
      <c r="M396" s="2" t="s">
        <v>15122</v>
      </c>
      <c r="N396" s="2" t="n">
        <f aca="false">COUNTA('Layout Mercado Libre'!AH396:AM396)</f>
        <v>1</v>
      </c>
      <c r="O396" s="2" t="s">
        <v>13875</v>
      </c>
      <c r="P396" s="2" t="n">
        <v>0</v>
      </c>
      <c r="Q396" s="2" t="s">
        <v>15123</v>
      </c>
    </row>
    <row r="397" customFormat="false" ht="15" hidden="false" customHeight="false" outlineLevel="0" collapsed="false">
      <c r="A397" s="8" t="s">
        <v>4872</v>
      </c>
      <c r="B397" s="10" t="str">
        <f aca="false">'Layout Mercado Libre'!C397</f>
        <v>Pañales Kleenbebé Absorsec Etapa 2 Chico 40 Piezas</v>
      </c>
      <c r="C397" s="2" t="s">
        <v>89</v>
      </c>
      <c r="D397" s="2" t="s">
        <v>13868</v>
      </c>
      <c r="E397" s="2" t="s">
        <v>13869</v>
      </c>
      <c r="F397" s="2" t="s">
        <v>13877</v>
      </c>
      <c r="G397" s="2"/>
      <c r="H397" s="2"/>
      <c r="I397" s="2" t="s">
        <v>15124</v>
      </c>
      <c r="J397" s="2"/>
      <c r="K397" s="2" t="n">
        <v>215</v>
      </c>
      <c r="L397" s="2"/>
      <c r="M397" s="2" t="s">
        <v>15125</v>
      </c>
      <c r="N397" s="2" t="n">
        <f aca="false">COUNTA('Layout Mercado Libre'!AH397:AM397)</f>
        <v>3</v>
      </c>
      <c r="O397" s="2" t="s">
        <v>13886</v>
      </c>
      <c r="P397" s="2" t="n">
        <v>0</v>
      </c>
      <c r="Q397" s="2" t="s">
        <v>15126</v>
      </c>
    </row>
    <row r="398" customFormat="false" ht="15" hidden="false" customHeight="false" outlineLevel="0" collapsed="false">
      <c r="A398" s="8" t="s">
        <v>4881</v>
      </c>
      <c r="B398" s="10" t="str">
        <f aca="false">'Layout Mercado Libre'!C398</f>
        <v>Elatec MPFF 1000 mg Diosmina Hesperidina 30 Sobres</v>
      </c>
      <c r="C398" s="2" t="s">
        <v>89</v>
      </c>
      <c r="D398" s="2" t="s">
        <v>13868</v>
      </c>
      <c r="E398" s="2" t="s">
        <v>13869</v>
      </c>
      <c r="F398" s="2" t="s">
        <v>13870</v>
      </c>
      <c r="G398" s="2" t="s">
        <v>14469</v>
      </c>
      <c r="H398" s="2" t="s">
        <v>14470</v>
      </c>
      <c r="I398" s="2" t="s">
        <v>15127</v>
      </c>
      <c r="J398" s="2"/>
      <c r="K398" s="2" t="n">
        <v>0</v>
      </c>
      <c r="L398" s="2"/>
      <c r="M398" s="2" t="s">
        <v>15128</v>
      </c>
      <c r="N398" s="2" t="n">
        <f aca="false">COUNTA('Layout Mercado Libre'!AH398:AM398)</f>
        <v>3</v>
      </c>
      <c r="O398" s="2" t="s">
        <v>13875</v>
      </c>
      <c r="P398" s="2" t="n">
        <v>0</v>
      </c>
      <c r="Q398" s="2" t="s">
        <v>15129</v>
      </c>
    </row>
    <row r="399" customFormat="false" ht="15" hidden="false" customHeight="false" outlineLevel="0" collapsed="false">
      <c r="A399" s="8" t="s">
        <v>4896</v>
      </c>
      <c r="B399" s="10" t="str">
        <f aca="false">'Layout Mercado Libre'!C399</f>
        <v>Someral Alfa Cetoanálogos de Aminoácidos 100 Tabletas</v>
      </c>
      <c r="C399" s="2" t="s">
        <v>89</v>
      </c>
      <c r="D399" s="2" t="s">
        <v>13868</v>
      </c>
      <c r="E399" s="2" t="s">
        <v>13869</v>
      </c>
      <c r="F399" s="2" t="s">
        <v>13870</v>
      </c>
      <c r="G399" s="2" t="s">
        <v>13893</v>
      </c>
      <c r="H399" s="2" t="s">
        <v>13894</v>
      </c>
      <c r="I399" s="2" t="s">
        <v>15130</v>
      </c>
      <c r="J399" s="2"/>
      <c r="K399" s="2" t="n">
        <v>150</v>
      </c>
      <c r="L399" s="2"/>
      <c r="M399" s="2" t="s">
        <v>15131</v>
      </c>
      <c r="N399" s="2" t="n">
        <f aca="false">COUNTA('Layout Mercado Libre'!AH399:AM399)</f>
        <v>2</v>
      </c>
      <c r="O399" s="2" t="s">
        <v>13886</v>
      </c>
      <c r="P399" s="2" t="n">
        <v>0</v>
      </c>
      <c r="Q399" s="2" t="s">
        <v>15132</v>
      </c>
    </row>
    <row r="400" customFormat="false" ht="15" hidden="false" customHeight="false" outlineLevel="0" collapsed="false">
      <c r="A400" s="8" t="s">
        <v>4906</v>
      </c>
      <c r="B400" s="10" t="str">
        <f aca="false">'Layout Mercado Libre'!C400</f>
        <v>Vaso Recolector Dibar Estéril 100 ml 1 Pieza</v>
      </c>
      <c r="C400" s="2" t="s">
        <v>89</v>
      </c>
      <c r="D400" s="2" t="s">
        <v>13949</v>
      </c>
      <c r="E400" s="2" t="s">
        <v>13950</v>
      </c>
      <c r="F400" s="2" t="s">
        <v>13877</v>
      </c>
      <c r="G400" s="2"/>
      <c r="H400" s="2"/>
      <c r="I400" s="2" t="s">
        <v>15133</v>
      </c>
      <c r="J400" s="2"/>
      <c r="K400" s="2" t="n">
        <v>8019</v>
      </c>
      <c r="L400" s="2"/>
      <c r="M400" s="2" t="s">
        <v>15134</v>
      </c>
      <c r="N400" s="2" t="n">
        <f aca="false">COUNTA('Layout Mercado Libre'!AH400:AM400)</f>
        <v>1</v>
      </c>
      <c r="O400" s="2" t="s">
        <v>13904</v>
      </c>
      <c r="P400" s="2" t="n">
        <v>0</v>
      </c>
      <c r="Q400" s="2" t="s">
        <v>15135</v>
      </c>
    </row>
    <row r="401" customFormat="false" ht="15" hidden="false" customHeight="false" outlineLevel="0" collapsed="false">
      <c r="A401" s="8" t="s">
        <v>4915</v>
      </c>
      <c r="B401" s="10" t="str">
        <f aca="false">'Layout Mercado Libre'!C401</f>
        <v>Enterogermina 2 Billones UFC 10 Ampolletas de 5 ml</v>
      </c>
      <c r="C401" s="2" t="s">
        <v>89</v>
      </c>
      <c r="D401" s="2" t="s">
        <v>13868</v>
      </c>
      <c r="E401" s="2" t="s">
        <v>13869</v>
      </c>
      <c r="F401" s="2" t="s">
        <v>13918</v>
      </c>
      <c r="G401" s="2"/>
      <c r="H401" s="2"/>
      <c r="I401" s="2" t="s">
        <v>15136</v>
      </c>
      <c r="J401" s="2"/>
      <c r="K401" s="2" t="n">
        <v>55</v>
      </c>
      <c r="L401" s="2" t="s">
        <v>15137</v>
      </c>
      <c r="M401" s="2" t="s">
        <v>15138</v>
      </c>
      <c r="N401" s="2" t="n">
        <f aca="false">COUNTA('Layout Mercado Libre'!AH401:AM401)</f>
        <v>2</v>
      </c>
      <c r="O401" s="2" t="s">
        <v>13875</v>
      </c>
      <c r="P401" s="2" t="n">
        <v>0</v>
      </c>
      <c r="Q401" s="2" t="s">
        <v>15139</v>
      </c>
    </row>
    <row r="402" customFormat="false" ht="15" hidden="false" customHeight="false" outlineLevel="0" collapsed="false">
      <c r="A402" s="8" t="s">
        <v>4927</v>
      </c>
      <c r="B402" s="10" t="str">
        <f aca="false">'Layout Mercado Libre'!C402</f>
        <v>Theraflu Daytime Frutos del Bosque 10 Sobres</v>
      </c>
      <c r="C402" s="2" t="s">
        <v>89</v>
      </c>
      <c r="D402" s="2" t="s">
        <v>13868</v>
      </c>
      <c r="E402" s="2" t="s">
        <v>13869</v>
      </c>
      <c r="F402" s="2" t="s">
        <v>13918</v>
      </c>
      <c r="G402" s="2"/>
      <c r="H402" s="2"/>
      <c r="I402" s="2" t="s">
        <v>15140</v>
      </c>
      <c r="J402" s="2"/>
      <c r="K402" s="2" t="n">
        <v>277</v>
      </c>
      <c r="L402" s="2" t="s">
        <v>15141</v>
      </c>
      <c r="M402" s="2" t="s">
        <v>15142</v>
      </c>
      <c r="N402" s="2" t="n">
        <f aca="false">COUNTA('Layout Mercado Libre'!AH402:AM402)</f>
        <v>2</v>
      </c>
      <c r="O402" s="2" t="s">
        <v>13886</v>
      </c>
      <c r="P402" s="2" t="n">
        <v>0</v>
      </c>
      <c r="Q402" s="2" t="s">
        <v>15143</v>
      </c>
    </row>
    <row r="403" customFormat="false" ht="15" hidden="false" customHeight="false" outlineLevel="0" collapsed="false">
      <c r="A403" s="8" t="s">
        <v>4940</v>
      </c>
      <c r="B403" s="10" t="str">
        <f aca="false">'Layout Mercado Libre'!C403</f>
        <v>Calcigenol Doble Fosfato de Calcio 1.8 g Suspensión 340 ml</v>
      </c>
      <c r="C403" s="2" t="s">
        <v>89</v>
      </c>
      <c r="D403" s="2" t="s">
        <v>13868</v>
      </c>
      <c r="E403" s="2" t="s">
        <v>13869</v>
      </c>
      <c r="F403" s="2" t="s">
        <v>13918</v>
      </c>
      <c r="G403" s="2"/>
      <c r="H403" s="2"/>
      <c r="I403" s="2" t="s">
        <v>15144</v>
      </c>
      <c r="J403" s="2"/>
      <c r="K403" s="2" t="n">
        <v>5</v>
      </c>
      <c r="L403" s="2"/>
      <c r="M403" s="2" t="s">
        <v>15145</v>
      </c>
      <c r="N403" s="2" t="n">
        <f aca="false">COUNTA('Layout Mercado Libre'!AH403:AM403)</f>
        <v>2</v>
      </c>
      <c r="O403" s="2" t="s">
        <v>13875</v>
      </c>
      <c r="P403" s="2" t="n">
        <v>0</v>
      </c>
      <c r="Q403" s="2" t="s">
        <v>15146</v>
      </c>
    </row>
    <row r="404" customFormat="false" ht="15" hidden="false" customHeight="false" outlineLevel="0" collapsed="false">
      <c r="A404" s="8" t="s">
        <v>4953</v>
      </c>
      <c r="B404" s="10" t="str">
        <f aca="false">'Layout Mercado Libre'!C404</f>
        <v>Set para Bebé Ricitos de Oro Manzanilla 4 Piezas</v>
      </c>
      <c r="C404" s="2" t="s">
        <v>89</v>
      </c>
      <c r="D404" s="2" t="s">
        <v>13868</v>
      </c>
      <c r="E404" s="2" t="s">
        <v>13869</v>
      </c>
      <c r="F404" s="2" t="s">
        <v>13877</v>
      </c>
      <c r="G404" s="2"/>
      <c r="H404" s="2"/>
      <c r="I404" s="2" t="s">
        <v>15147</v>
      </c>
      <c r="J404" s="2"/>
      <c r="K404" s="2" t="n">
        <v>30</v>
      </c>
      <c r="L404" s="2"/>
      <c r="M404" s="2" t="s">
        <v>15148</v>
      </c>
      <c r="N404" s="2" t="n">
        <f aca="false">COUNTA('Layout Mercado Libre'!AH404:AM404)</f>
        <v>3</v>
      </c>
      <c r="O404" s="2" t="s">
        <v>13886</v>
      </c>
      <c r="P404" s="2" t="n">
        <v>0</v>
      </c>
      <c r="Q404" s="2" t="s">
        <v>15149</v>
      </c>
    </row>
    <row r="405" customFormat="false" ht="15" hidden="false" customHeight="false" outlineLevel="0" collapsed="false">
      <c r="A405" s="8" t="s">
        <v>4967</v>
      </c>
      <c r="B405" s="10" t="str">
        <f aca="false">'Layout Mercado Libre'!C405</f>
        <v>Tafirol Paracetamol 1 g 20 Tabletas</v>
      </c>
      <c r="C405" s="2" t="s">
        <v>89</v>
      </c>
      <c r="D405" s="2" t="s">
        <v>13868</v>
      </c>
      <c r="E405" s="2" t="s">
        <v>13869</v>
      </c>
      <c r="F405" s="2" t="s">
        <v>13936</v>
      </c>
      <c r="G405" s="2"/>
      <c r="H405" s="2"/>
      <c r="I405" s="2" t="s">
        <v>15150</v>
      </c>
      <c r="J405" s="2"/>
      <c r="K405" s="2" t="n">
        <v>28</v>
      </c>
      <c r="L405" s="2"/>
      <c r="M405" s="2" t="s">
        <v>15151</v>
      </c>
      <c r="N405" s="2" t="n">
        <f aca="false">COUNTA('Layout Mercado Libre'!AH405:AM405)</f>
        <v>2</v>
      </c>
      <c r="O405" s="2" t="s">
        <v>13886</v>
      </c>
      <c r="P405" s="2" t="n">
        <v>0</v>
      </c>
      <c r="Q405" s="2" t="s">
        <v>15152</v>
      </c>
    </row>
    <row r="406" customFormat="false" ht="15" hidden="false" customHeight="false" outlineLevel="0" collapsed="false">
      <c r="A406" s="8" t="s">
        <v>4976</v>
      </c>
      <c r="B406" s="10" t="str">
        <f aca="false">'Layout Mercado Libre'!C406</f>
        <v>Italdermol Crema Triticum Vulgare 15 g/100 g 30 g</v>
      </c>
      <c r="C406" s="2" t="s">
        <v>89</v>
      </c>
      <c r="D406" s="2" t="s">
        <v>13868</v>
      </c>
      <c r="E406" s="2" t="s">
        <v>13869</v>
      </c>
      <c r="F406" s="2" t="s">
        <v>13936</v>
      </c>
      <c r="G406" s="2"/>
      <c r="H406" s="2"/>
      <c r="I406" s="2" t="s">
        <v>15153</v>
      </c>
      <c r="J406" s="2"/>
      <c r="K406" s="2" t="n">
        <v>0</v>
      </c>
      <c r="L406" s="2"/>
      <c r="M406" s="2" t="s">
        <v>15154</v>
      </c>
      <c r="N406" s="2" t="n">
        <f aca="false">COUNTA('Layout Mercado Libre'!AH406:AM406)</f>
        <v>2</v>
      </c>
      <c r="O406" s="2" t="s">
        <v>13886</v>
      </c>
      <c r="P406" s="2" t="n">
        <v>0</v>
      </c>
      <c r="Q406" s="2" t="s">
        <v>15155</v>
      </c>
    </row>
    <row r="407" customFormat="false" ht="15" hidden="false" customHeight="false" outlineLevel="0" collapsed="false">
      <c r="A407" s="8" t="s">
        <v>4986</v>
      </c>
      <c r="B407" s="10" t="str">
        <f aca="false">'Layout Mercado Libre'!C407</f>
        <v>Avapena Cloropiramina 20 mg/2 ml 5 Ampolletas</v>
      </c>
      <c r="C407" s="2" t="s">
        <v>89</v>
      </c>
      <c r="D407" s="2" t="s">
        <v>13868</v>
      </c>
      <c r="E407" s="2" t="s">
        <v>13869</v>
      </c>
      <c r="F407" s="2" t="s">
        <v>13870</v>
      </c>
      <c r="G407" s="2" t="s">
        <v>14399</v>
      </c>
      <c r="H407" s="2" t="s">
        <v>14400</v>
      </c>
      <c r="I407" s="2" t="s">
        <v>15156</v>
      </c>
      <c r="J407" s="2"/>
      <c r="K407" s="2" t="n">
        <v>69</v>
      </c>
      <c r="L407" s="2"/>
      <c r="M407" s="2" t="s">
        <v>15157</v>
      </c>
      <c r="N407" s="2" t="n">
        <f aca="false">COUNTA('Layout Mercado Libre'!AH407:AM407)</f>
        <v>3</v>
      </c>
      <c r="O407" s="2" t="s">
        <v>13875</v>
      </c>
      <c r="P407" s="2" t="n">
        <v>0</v>
      </c>
      <c r="Q407" s="2" t="s">
        <v>15158</v>
      </c>
    </row>
    <row r="408" customFormat="false" ht="15" hidden="false" customHeight="false" outlineLevel="0" collapsed="false">
      <c r="A408" s="8" t="s">
        <v>5000</v>
      </c>
      <c r="B408" s="10" t="str">
        <f aca="false">'Layout Mercado Libre'!C408</f>
        <v>Antiflu-Des Pediátrico Solución Gotero 30 ml</v>
      </c>
      <c r="C408" s="2" t="s">
        <v>89</v>
      </c>
      <c r="D408" s="2" t="s">
        <v>13868</v>
      </c>
      <c r="E408" s="2" t="s">
        <v>13869</v>
      </c>
      <c r="F408" s="2" t="s">
        <v>13918</v>
      </c>
      <c r="G408" s="2"/>
      <c r="H408" s="2"/>
      <c r="I408" s="2" t="s">
        <v>15159</v>
      </c>
      <c r="J408" s="2"/>
      <c r="K408" s="2" t="n">
        <v>113</v>
      </c>
      <c r="L408" s="2"/>
      <c r="M408" s="2" t="s">
        <v>15160</v>
      </c>
      <c r="N408" s="2" t="n">
        <f aca="false">COUNTA('Layout Mercado Libre'!AH408:AM408)</f>
        <v>2</v>
      </c>
      <c r="O408" s="2" t="s">
        <v>13886</v>
      </c>
      <c r="P408" s="2" t="n">
        <v>0</v>
      </c>
      <c r="Q408" s="2" t="s">
        <v>15161</v>
      </c>
    </row>
    <row r="409" customFormat="false" ht="15" hidden="false" customHeight="false" outlineLevel="0" collapsed="false">
      <c r="A409" s="8" t="s">
        <v>5010</v>
      </c>
      <c r="B409" s="10" t="str">
        <f aca="false">'Layout Mercado Libre'!C409</f>
        <v>Unesia Bifonazol Ungüento 1 g/100 g 2 Tubos de 20 g</v>
      </c>
      <c r="C409" s="2" t="s">
        <v>89</v>
      </c>
      <c r="D409" s="2" t="s">
        <v>13868</v>
      </c>
      <c r="E409" s="2" t="s">
        <v>13869</v>
      </c>
      <c r="F409" s="2" t="s">
        <v>13918</v>
      </c>
      <c r="G409" s="2"/>
      <c r="H409" s="2"/>
      <c r="I409" s="2" t="s">
        <v>15162</v>
      </c>
      <c r="J409" s="2"/>
      <c r="K409" s="2" t="n">
        <v>0</v>
      </c>
      <c r="L409" s="2" t="s">
        <v>15163</v>
      </c>
      <c r="M409" s="2" t="s">
        <v>15164</v>
      </c>
      <c r="N409" s="2" t="n">
        <f aca="false">COUNTA('Layout Mercado Libre'!AH409:AM409)</f>
        <v>2</v>
      </c>
      <c r="O409" s="2" t="s">
        <v>13904</v>
      </c>
      <c r="P409" s="2" t="n">
        <v>0</v>
      </c>
      <c r="Q409" s="2" t="s">
        <v>15165</v>
      </c>
    </row>
    <row r="410" customFormat="false" ht="15" hidden="false" customHeight="false" outlineLevel="0" collapsed="false">
      <c r="A410" s="8" t="s">
        <v>5023</v>
      </c>
      <c r="B410" s="10" t="str">
        <f aca="false">'Layout Mercado Libre'!C410</f>
        <v>Canesten V Dual 3 Días 3 Óvulos 200 mg y Crema 10 g</v>
      </c>
      <c r="C410" s="2" t="s">
        <v>89</v>
      </c>
      <c r="D410" s="2" t="s">
        <v>13868</v>
      </c>
      <c r="E410" s="2" t="s">
        <v>13869</v>
      </c>
      <c r="F410" s="2" t="s">
        <v>13918</v>
      </c>
      <c r="G410" s="2"/>
      <c r="H410" s="2"/>
      <c r="I410" s="2" t="s">
        <v>15166</v>
      </c>
      <c r="J410" s="2"/>
      <c r="K410" s="2" t="n">
        <v>301</v>
      </c>
      <c r="L410" s="2"/>
      <c r="M410" s="2" t="s">
        <v>15167</v>
      </c>
      <c r="N410" s="2" t="n">
        <f aca="false">COUNTA('Layout Mercado Libre'!AH410:AM410)</f>
        <v>2</v>
      </c>
      <c r="O410" s="2" t="s">
        <v>13875</v>
      </c>
      <c r="P410" s="2" t="n">
        <v>0</v>
      </c>
      <c r="Q410" s="2" t="s">
        <v>15168</v>
      </c>
    </row>
    <row r="411" customFormat="false" ht="15" hidden="false" customHeight="false" outlineLevel="0" collapsed="false">
      <c r="A411" s="8" t="s">
        <v>5036</v>
      </c>
      <c r="B411" s="10" t="str">
        <f aca="false">'Layout Mercado Libre'!C411</f>
        <v>Sensibit Loratadina 10 mg 10 Tabletas</v>
      </c>
      <c r="C411" s="2" t="s">
        <v>89</v>
      </c>
      <c r="D411" s="2" t="s">
        <v>13868</v>
      </c>
      <c r="E411" s="2" t="s">
        <v>13869</v>
      </c>
      <c r="F411" s="2" t="s">
        <v>13918</v>
      </c>
      <c r="G411" s="2"/>
      <c r="H411" s="2"/>
      <c r="I411" s="2" t="s">
        <v>15169</v>
      </c>
      <c r="J411" s="2"/>
      <c r="K411" s="2" t="n">
        <v>49</v>
      </c>
      <c r="L411" s="2"/>
      <c r="M411" s="2" t="s">
        <v>15170</v>
      </c>
      <c r="N411" s="2" t="n">
        <f aca="false">COUNTA('Layout Mercado Libre'!AH411:AM411)</f>
        <v>2</v>
      </c>
      <c r="O411" s="2" t="s">
        <v>13886</v>
      </c>
      <c r="P411" s="2" t="n">
        <v>0</v>
      </c>
      <c r="Q411" s="2" t="s">
        <v>15171</v>
      </c>
    </row>
    <row r="412" customFormat="false" ht="15" hidden="false" customHeight="false" outlineLevel="0" collapsed="false">
      <c r="A412" s="8" t="s">
        <v>5047</v>
      </c>
      <c r="B412" s="10" t="str">
        <f aca="false">'Layout Mercado Libre'!C412</f>
        <v>Flumetol NF Ofteno Fluorometolona 1 mg/ml Gotero 5 ml</v>
      </c>
      <c r="C412" s="2" t="s">
        <v>89</v>
      </c>
      <c r="D412" s="2" t="s">
        <v>13868</v>
      </c>
      <c r="E412" s="2" t="s">
        <v>13869</v>
      </c>
      <c r="F412" s="2" t="s">
        <v>13870</v>
      </c>
      <c r="G412" s="2" t="s">
        <v>14082</v>
      </c>
      <c r="H412" s="2" t="s">
        <v>14083</v>
      </c>
      <c r="I412" s="2" t="s">
        <v>15172</v>
      </c>
      <c r="J412" s="2"/>
      <c r="K412" s="2" t="n">
        <v>43</v>
      </c>
      <c r="L412" s="2"/>
      <c r="M412" s="2" t="s">
        <v>15173</v>
      </c>
      <c r="N412" s="2" t="n">
        <f aca="false">COUNTA('Layout Mercado Libre'!AH412:AM412)</f>
        <v>3</v>
      </c>
      <c r="O412" s="2" t="s">
        <v>13875</v>
      </c>
      <c r="P412" s="2" t="n">
        <v>0</v>
      </c>
      <c r="Q412" s="2" t="s">
        <v>15174</v>
      </c>
    </row>
    <row r="413" customFormat="false" ht="15" hidden="false" customHeight="false" outlineLevel="0" collapsed="false">
      <c r="A413" s="8" t="s">
        <v>5061</v>
      </c>
      <c r="B413" s="10" t="str">
        <f aca="false">'Layout Mercado Libre'!C413</f>
        <v>Brunadol Paracetamol Naproxeno 300 mg/275 mg 10 Tabletas</v>
      </c>
      <c r="C413" s="2" t="s">
        <v>89</v>
      </c>
      <c r="D413" s="2" t="s">
        <v>13868</v>
      </c>
      <c r="E413" s="2" t="s">
        <v>13869</v>
      </c>
      <c r="F413" s="2" t="s">
        <v>13870</v>
      </c>
      <c r="G413" s="2" t="s">
        <v>13944</v>
      </c>
      <c r="H413" s="2" t="s">
        <v>13945</v>
      </c>
      <c r="I413" s="2" t="s">
        <v>15175</v>
      </c>
      <c r="J413" s="2"/>
      <c r="K413" s="2" t="n">
        <v>2026</v>
      </c>
      <c r="L413" s="2"/>
      <c r="M413" s="2" t="s">
        <v>15176</v>
      </c>
      <c r="N413" s="2" t="n">
        <f aca="false">COUNTA('Layout Mercado Libre'!AH413:AM413)</f>
        <v>1</v>
      </c>
      <c r="O413" s="2" t="s">
        <v>13875</v>
      </c>
      <c r="P413" s="2" t="n">
        <v>0</v>
      </c>
      <c r="Q413" s="2" t="s">
        <v>15177</v>
      </c>
    </row>
    <row r="414" customFormat="false" ht="15" hidden="false" customHeight="false" outlineLevel="0" collapsed="false">
      <c r="A414" s="8" t="s">
        <v>5071</v>
      </c>
      <c r="B414" s="10" t="str">
        <f aca="false">'Layout Mercado Libre'!C414</f>
        <v>Daxon Nitazoxanida 500 mg 6 Tabletas</v>
      </c>
      <c r="C414" s="2" t="s">
        <v>89</v>
      </c>
      <c r="D414" s="2" t="s">
        <v>13868</v>
      </c>
      <c r="E414" s="2" t="s">
        <v>13869</v>
      </c>
      <c r="F414" s="2" t="s">
        <v>13870</v>
      </c>
      <c r="G414" s="2" t="s">
        <v>14852</v>
      </c>
      <c r="H414" s="2" t="s">
        <v>14853</v>
      </c>
      <c r="I414" s="2" t="s">
        <v>15178</v>
      </c>
      <c r="J414" s="2"/>
      <c r="K414" s="2" t="n">
        <v>312</v>
      </c>
      <c r="L414" s="2"/>
      <c r="M414" s="2" t="s">
        <v>15179</v>
      </c>
      <c r="N414" s="2" t="n">
        <f aca="false">COUNTA('Layout Mercado Libre'!AH414:AM414)</f>
        <v>2</v>
      </c>
      <c r="O414" s="2" t="s">
        <v>13875</v>
      </c>
      <c r="P414" s="2" t="n">
        <v>0</v>
      </c>
      <c r="Q414" s="2" t="s">
        <v>15180</v>
      </c>
    </row>
    <row r="415" customFormat="false" ht="15" hidden="false" customHeight="false" outlineLevel="0" collapsed="false">
      <c r="A415" s="8" t="s">
        <v>5081</v>
      </c>
      <c r="B415" s="10" t="str">
        <f aca="false">'Layout Mercado Libre'!C415</f>
        <v>Libertrim SDP Pediátrico Suspensión 30 ml Trimebutina</v>
      </c>
      <c r="C415" s="2" t="s">
        <v>89</v>
      </c>
      <c r="D415" s="2" t="s">
        <v>13868</v>
      </c>
      <c r="E415" s="2" t="s">
        <v>13869</v>
      </c>
      <c r="F415" s="2" t="s">
        <v>13936</v>
      </c>
      <c r="G415" s="2"/>
      <c r="H415" s="2"/>
      <c r="I415" s="2" t="s">
        <v>15181</v>
      </c>
      <c r="J415" s="2"/>
      <c r="K415" s="2" t="n">
        <v>22</v>
      </c>
      <c r="L415" s="2"/>
      <c r="M415" s="2" t="s">
        <v>15182</v>
      </c>
      <c r="N415" s="2" t="n">
        <f aca="false">COUNTA('Layout Mercado Libre'!AH415:AM415)</f>
        <v>2</v>
      </c>
      <c r="O415" s="2" t="s">
        <v>13875</v>
      </c>
      <c r="P415" s="2" t="n">
        <v>0</v>
      </c>
      <c r="Q415" s="2" t="s">
        <v>15183</v>
      </c>
    </row>
    <row r="416" customFormat="false" ht="15" hidden="false" customHeight="false" outlineLevel="0" collapsed="false">
      <c r="A416" s="8" t="s">
        <v>5095</v>
      </c>
      <c r="B416" s="10" t="str">
        <f aca="false">'Layout Mercado Libre'!C416</f>
        <v>Cicloferon Aciclovir 400 mg 35 Tabletas</v>
      </c>
      <c r="C416" s="2" t="s">
        <v>89</v>
      </c>
      <c r="D416" s="2" t="s">
        <v>13868</v>
      </c>
      <c r="E416" s="2" t="s">
        <v>13869</v>
      </c>
      <c r="F416" s="2" t="s">
        <v>13870</v>
      </c>
      <c r="G416" s="2" t="s">
        <v>13971</v>
      </c>
      <c r="H416" s="2" t="s">
        <v>13972</v>
      </c>
      <c r="I416" s="2" t="s">
        <v>15184</v>
      </c>
      <c r="J416" s="2"/>
      <c r="K416" s="2" t="n">
        <v>12</v>
      </c>
      <c r="L416" s="2"/>
      <c r="M416" s="2" t="s">
        <v>15185</v>
      </c>
      <c r="N416" s="2" t="n">
        <f aca="false">COUNTA('Layout Mercado Libre'!AH416:AM416)</f>
        <v>4</v>
      </c>
      <c r="O416" s="2" t="s">
        <v>13875</v>
      </c>
      <c r="P416" s="2" t="n">
        <v>0</v>
      </c>
      <c r="Q416" s="2" t="s">
        <v>15186</v>
      </c>
    </row>
    <row r="417" customFormat="false" ht="15" hidden="false" customHeight="false" outlineLevel="0" collapsed="false">
      <c r="A417" s="8" t="s">
        <v>5111</v>
      </c>
      <c r="B417" s="10" t="str">
        <f aca="false">'Layout Mercado Libre'!C417</f>
        <v>Crema Dental Colgate Triple Acción Menta 150 ml</v>
      </c>
      <c r="C417" s="2" t="s">
        <v>89</v>
      </c>
      <c r="D417" s="2" t="s">
        <v>13868</v>
      </c>
      <c r="E417" s="2" t="s">
        <v>13869</v>
      </c>
      <c r="F417" s="2" t="s">
        <v>13877</v>
      </c>
      <c r="G417" s="2"/>
      <c r="H417" s="2"/>
      <c r="I417" s="2" t="s">
        <v>15187</v>
      </c>
      <c r="J417" s="2"/>
      <c r="K417" s="2" t="n">
        <v>777</v>
      </c>
      <c r="L417" s="2"/>
      <c r="M417" s="2" t="s">
        <v>15188</v>
      </c>
      <c r="N417" s="2" t="n">
        <f aca="false">COUNTA('Layout Mercado Libre'!AH417:AM417)</f>
        <v>2</v>
      </c>
      <c r="O417" s="2" t="s">
        <v>13886</v>
      </c>
      <c r="P417" s="2" t="n">
        <v>0</v>
      </c>
      <c r="Q417" s="2" t="s">
        <v>15189</v>
      </c>
    </row>
    <row r="418" customFormat="false" ht="15" hidden="false" customHeight="false" outlineLevel="0" collapsed="false">
      <c r="A418" s="8" t="s">
        <v>5121</v>
      </c>
      <c r="B418" s="10" t="str">
        <f aca="false">'Layout Mercado Libre'!C418</f>
        <v>Redoxon Forte Vitamina C 2 g 10 Tabletas Efervescentes</v>
      </c>
      <c r="C418" s="2" t="s">
        <v>89</v>
      </c>
      <c r="D418" s="2" t="s">
        <v>13868</v>
      </c>
      <c r="E418" s="2" t="s">
        <v>13869</v>
      </c>
      <c r="F418" s="2" t="s">
        <v>13918</v>
      </c>
      <c r="G418" s="2"/>
      <c r="H418" s="2"/>
      <c r="I418" s="2" t="s">
        <v>15190</v>
      </c>
      <c r="J418" s="2"/>
      <c r="K418" s="2" t="n">
        <v>584</v>
      </c>
      <c r="L418" s="2"/>
      <c r="M418" s="2" t="s">
        <v>15191</v>
      </c>
      <c r="N418" s="2" t="n">
        <f aca="false">COUNTA('Layout Mercado Libre'!AH418:AM418)</f>
        <v>2</v>
      </c>
      <c r="O418" s="2" t="s">
        <v>13875</v>
      </c>
      <c r="P418" s="2" t="n">
        <v>0</v>
      </c>
      <c r="Q418" s="2" t="s">
        <v>15192</v>
      </c>
    </row>
    <row r="419" customFormat="false" ht="15" hidden="false" customHeight="false" outlineLevel="0" collapsed="false">
      <c r="A419" s="8" t="s">
        <v>5132</v>
      </c>
      <c r="B419" s="10" t="str">
        <f aca="false">'Layout Mercado Libre'!C419</f>
        <v>Durater Famotidina 40 mg 10 Comprimidos</v>
      </c>
      <c r="C419" s="2" t="s">
        <v>89</v>
      </c>
      <c r="D419" s="2" t="s">
        <v>13868</v>
      </c>
      <c r="E419" s="2" t="s">
        <v>13869</v>
      </c>
      <c r="F419" s="2" t="s">
        <v>13870</v>
      </c>
      <c r="G419" s="2" t="s">
        <v>13893</v>
      </c>
      <c r="H419" s="2" t="s">
        <v>13894</v>
      </c>
      <c r="I419" s="2" t="s">
        <v>15193</v>
      </c>
      <c r="J419" s="2"/>
      <c r="K419" s="2" t="n">
        <v>101</v>
      </c>
      <c r="L419" s="2"/>
      <c r="M419" s="2" t="s">
        <v>15194</v>
      </c>
      <c r="N419" s="2" t="n">
        <f aca="false">COUNTA('Layout Mercado Libre'!AH419:AM419)</f>
        <v>3</v>
      </c>
      <c r="O419" s="2" t="s">
        <v>13875</v>
      </c>
      <c r="P419" s="2" t="n">
        <v>0</v>
      </c>
      <c r="Q419" s="2" t="s">
        <v>15195</v>
      </c>
    </row>
    <row r="420" customFormat="false" ht="15" hidden="false" customHeight="false" outlineLevel="0" collapsed="false">
      <c r="A420" s="8" t="s">
        <v>5147</v>
      </c>
      <c r="B420" s="10" t="str">
        <f aca="false">'Layout Mercado Libre'!C420</f>
        <v>Postday Levonorgestrel 0.75 mg 2 Comprimidos</v>
      </c>
      <c r="C420" s="2" t="s">
        <v>89</v>
      </c>
      <c r="D420" s="2" t="s">
        <v>13868</v>
      </c>
      <c r="E420" s="2" t="s">
        <v>13869</v>
      </c>
      <c r="F420" s="2" t="s">
        <v>13918</v>
      </c>
      <c r="G420" s="2"/>
      <c r="H420" s="2"/>
      <c r="I420" s="2" t="s">
        <v>15196</v>
      </c>
      <c r="J420" s="2"/>
      <c r="K420" s="2" t="n">
        <v>1848</v>
      </c>
      <c r="L420" s="2"/>
      <c r="M420" s="2" t="s">
        <v>15197</v>
      </c>
      <c r="N420" s="2" t="n">
        <f aca="false">COUNTA('Layout Mercado Libre'!AH420:AM420)</f>
        <v>2</v>
      </c>
      <c r="O420" s="2" t="s">
        <v>13875</v>
      </c>
      <c r="P420" s="2" t="n">
        <v>0</v>
      </c>
      <c r="Q420" s="2" t="s">
        <v>15198</v>
      </c>
    </row>
    <row r="421" customFormat="false" ht="15" hidden="false" customHeight="false" outlineLevel="0" collapsed="false">
      <c r="A421" s="8" t="s">
        <v>5160</v>
      </c>
      <c r="B421" s="10" t="str">
        <f aca="false">'Layout Mercado Libre'!C421</f>
        <v>Sedalmerck Paracetamol Cafeína Fenilefrina 20 Tabletas</v>
      </c>
      <c r="C421" s="2" t="s">
        <v>89</v>
      </c>
      <c r="D421" s="2" t="s">
        <v>13868</v>
      </c>
      <c r="E421" s="2" t="s">
        <v>13869</v>
      </c>
      <c r="F421" s="2" t="s">
        <v>13918</v>
      </c>
      <c r="G421" s="2"/>
      <c r="H421" s="2"/>
      <c r="I421" s="2" t="s">
        <v>15199</v>
      </c>
      <c r="J421" s="2"/>
      <c r="K421" s="2" t="n">
        <v>664</v>
      </c>
      <c r="L421" s="2"/>
      <c r="M421" s="2" t="s">
        <v>15200</v>
      </c>
      <c r="N421" s="2" t="n">
        <f aca="false">COUNTA('Layout Mercado Libre'!AH421:AM421)</f>
        <v>4</v>
      </c>
      <c r="O421" s="2" t="s">
        <v>13875</v>
      </c>
      <c r="P421" s="2" t="n">
        <v>0</v>
      </c>
      <c r="Q421" s="2" t="s">
        <v>15201</v>
      </c>
    </row>
    <row r="422" customFormat="false" ht="15" hidden="false" customHeight="false" outlineLevel="0" collapsed="false">
      <c r="A422" s="8" t="s">
        <v>5172</v>
      </c>
      <c r="B422" s="10" t="str">
        <f aca="false">'Layout Mercado Libre'!C422</f>
        <v>Pulmonarom Lisados Bacterianos 10 Ampolletas 3 ml</v>
      </c>
      <c r="C422" s="2" t="s">
        <v>89</v>
      </c>
      <c r="D422" s="2" t="s">
        <v>13868</v>
      </c>
      <c r="E422" s="2" t="s">
        <v>13869</v>
      </c>
      <c r="F422" s="2" t="s">
        <v>13936</v>
      </c>
      <c r="G422" s="2"/>
      <c r="H422" s="2"/>
      <c r="I422" s="2" t="s">
        <v>15202</v>
      </c>
      <c r="J422" s="2"/>
      <c r="K422" s="2" t="n">
        <v>219</v>
      </c>
      <c r="L422" s="2"/>
      <c r="M422" s="2" t="s">
        <v>15203</v>
      </c>
      <c r="N422" s="2" t="n">
        <f aca="false">COUNTA('Layout Mercado Libre'!AH422:AM422)</f>
        <v>2</v>
      </c>
      <c r="O422" s="2" t="s">
        <v>13875</v>
      </c>
      <c r="P422" s="2" t="n">
        <v>0</v>
      </c>
      <c r="Q422" s="2" t="s">
        <v>15204</v>
      </c>
    </row>
    <row r="423" customFormat="false" ht="15" hidden="false" customHeight="false" outlineLevel="0" collapsed="false">
      <c r="A423" s="8" t="s">
        <v>5185</v>
      </c>
      <c r="B423" s="10" t="str">
        <f aca="false">'Layout Mercado Libre'!C423</f>
        <v>Elatec Diosmina Hesperidina 1000 mg 30 Tabletas</v>
      </c>
      <c r="C423" s="2" t="s">
        <v>89</v>
      </c>
      <c r="D423" s="2" t="s">
        <v>13868</v>
      </c>
      <c r="E423" s="2" t="s">
        <v>13869</v>
      </c>
      <c r="F423" s="2" t="s">
        <v>13870</v>
      </c>
      <c r="G423" s="2" t="s">
        <v>14469</v>
      </c>
      <c r="H423" s="2" t="s">
        <v>14470</v>
      </c>
      <c r="I423" s="2" t="s">
        <v>15205</v>
      </c>
      <c r="J423" s="2"/>
      <c r="K423" s="2" t="n">
        <v>2</v>
      </c>
      <c r="L423" s="2"/>
      <c r="M423" s="2" t="s">
        <v>15206</v>
      </c>
      <c r="N423" s="2" t="n">
        <f aca="false">COUNTA('Layout Mercado Libre'!AH423:AM423)</f>
        <v>3</v>
      </c>
      <c r="O423" s="2" t="s">
        <v>13875</v>
      </c>
      <c r="P423" s="2" t="n">
        <v>0</v>
      </c>
      <c r="Q423" s="2" t="s">
        <v>15207</v>
      </c>
    </row>
    <row r="424" customFormat="false" ht="15" hidden="false" customHeight="false" outlineLevel="0" collapsed="false">
      <c r="A424" s="8" t="s">
        <v>5197</v>
      </c>
      <c r="B424" s="10" t="str">
        <f aca="false">'Layout Mercado Libre'!C424</f>
        <v>Kit Ricitos de Oro Avena y Vainilla Bebé 4 Piezas</v>
      </c>
      <c r="C424" s="2" t="s">
        <v>89</v>
      </c>
      <c r="D424" s="2" t="s">
        <v>13868</v>
      </c>
      <c r="E424" s="2" t="s">
        <v>13869</v>
      </c>
      <c r="F424" s="2" t="s">
        <v>13877</v>
      </c>
      <c r="G424" s="2"/>
      <c r="H424" s="2"/>
      <c r="I424" s="2" t="s">
        <v>15208</v>
      </c>
      <c r="J424" s="2"/>
      <c r="K424" s="2" t="n">
        <v>6</v>
      </c>
      <c r="L424" s="2"/>
      <c r="M424" s="2" t="s">
        <v>15209</v>
      </c>
      <c r="N424" s="2" t="n">
        <f aca="false">COUNTA('Layout Mercado Libre'!AH424:AM424)</f>
        <v>2</v>
      </c>
      <c r="O424" s="2" t="s">
        <v>13942</v>
      </c>
      <c r="P424" s="2" t="n">
        <v>0</v>
      </c>
      <c r="Q424" s="2" t="s">
        <v>15210</v>
      </c>
    </row>
    <row r="425" customFormat="false" ht="15" hidden="false" customHeight="false" outlineLevel="0" collapsed="false">
      <c r="A425" s="8" t="s">
        <v>5209</v>
      </c>
      <c r="B425" s="10" t="str">
        <f aca="false">'Layout Mercado Libre'!C425</f>
        <v>Serc Betahistina 24 mg 30 Tabletas</v>
      </c>
      <c r="C425" s="2" t="s">
        <v>89</v>
      </c>
      <c r="D425" s="2" t="s">
        <v>13868</v>
      </c>
      <c r="E425" s="2" t="s">
        <v>13869</v>
      </c>
      <c r="F425" s="2" t="s">
        <v>13870</v>
      </c>
      <c r="G425" s="2" t="s">
        <v>13871</v>
      </c>
      <c r="H425" s="2" t="s">
        <v>13872</v>
      </c>
      <c r="I425" s="2" t="s">
        <v>15211</v>
      </c>
      <c r="J425" s="2"/>
      <c r="K425" s="2" t="n">
        <v>0</v>
      </c>
      <c r="L425" s="2"/>
      <c r="M425" s="2" t="s">
        <v>15212</v>
      </c>
      <c r="N425" s="2" t="n">
        <f aca="false">COUNTA('Layout Mercado Libre'!AH425:AM425)</f>
        <v>3</v>
      </c>
      <c r="O425" s="2" t="s">
        <v>13875</v>
      </c>
      <c r="P425" s="2" t="n">
        <v>0</v>
      </c>
      <c r="Q425" s="2" t="s">
        <v>15213</v>
      </c>
    </row>
    <row r="426" customFormat="false" ht="15" hidden="false" customHeight="false" outlineLevel="0" collapsed="false">
      <c r="A426" s="8" t="s">
        <v>5223</v>
      </c>
      <c r="B426" s="10" t="str">
        <f aca="false">'Layout Mercado Libre'!C426</f>
        <v>Crema Corporal Palmolive Neutro Balance 400 ml</v>
      </c>
      <c r="C426" s="2" t="s">
        <v>89</v>
      </c>
      <c r="D426" s="2" t="s">
        <v>13868</v>
      </c>
      <c r="E426" s="2" t="s">
        <v>13869</v>
      </c>
      <c r="F426" s="2" t="s">
        <v>13877</v>
      </c>
      <c r="G426" s="2"/>
      <c r="H426" s="2"/>
      <c r="I426" s="2" t="s">
        <v>15214</v>
      </c>
      <c r="J426" s="2"/>
      <c r="K426" s="2" t="n">
        <v>555</v>
      </c>
      <c r="L426" s="2"/>
      <c r="M426" s="2" t="s">
        <v>15215</v>
      </c>
      <c r="N426" s="2" t="n">
        <f aca="false">COUNTA('Layout Mercado Libre'!AH426:AM426)</f>
        <v>2</v>
      </c>
      <c r="O426" s="2" t="s">
        <v>13886</v>
      </c>
      <c r="P426" s="2" t="n">
        <v>0</v>
      </c>
      <c r="Q426" s="2" t="s">
        <v>15216</v>
      </c>
    </row>
    <row r="427" customFormat="false" ht="15" hidden="false" customHeight="false" outlineLevel="0" collapsed="false">
      <c r="A427" s="8" t="s">
        <v>5237</v>
      </c>
      <c r="B427" s="10" t="str">
        <f aca="false">'Layout Mercado Libre'!C427</f>
        <v>Cinta Micropore Nexcare Piel 2.5 cm x 5 m 12 Piezas</v>
      </c>
      <c r="C427" s="2" t="s">
        <v>89</v>
      </c>
      <c r="D427" s="2" t="s">
        <v>13949</v>
      </c>
      <c r="E427" s="2" t="s">
        <v>13950</v>
      </c>
      <c r="F427" s="2" t="s">
        <v>13877</v>
      </c>
      <c r="G427" s="2"/>
      <c r="H427" s="2"/>
      <c r="I427" s="2" t="s">
        <v>15217</v>
      </c>
      <c r="J427" s="2" t="s">
        <v>14290</v>
      </c>
      <c r="K427" s="2" t="n">
        <v>262</v>
      </c>
      <c r="L427" s="2" t="s">
        <v>15218</v>
      </c>
      <c r="M427" s="2" t="s">
        <v>15219</v>
      </c>
      <c r="N427" s="2" t="n">
        <f aca="false">COUNTA('Layout Mercado Libre'!AH427:AM427)</f>
        <v>1</v>
      </c>
      <c r="O427" s="2" t="s">
        <v>13904</v>
      </c>
      <c r="P427" s="2" t="n">
        <v>0</v>
      </c>
      <c r="Q427" s="2" t="s">
        <v>15220</v>
      </c>
    </row>
    <row r="428" customFormat="false" ht="15" hidden="false" customHeight="false" outlineLevel="0" collapsed="false">
      <c r="A428" s="8" t="s">
        <v>5251</v>
      </c>
      <c r="B428" s="10" t="str">
        <f aca="false">'Layout Mercado Libre'!C428</f>
        <v>Aspirina 500 mg 80 Tabletas Caja Expendedora</v>
      </c>
      <c r="C428" s="2" t="s">
        <v>89</v>
      </c>
      <c r="D428" s="2" t="s">
        <v>13868</v>
      </c>
      <c r="E428" s="2" t="s">
        <v>13869</v>
      </c>
      <c r="F428" s="2" t="s">
        <v>13918</v>
      </c>
      <c r="G428" s="2"/>
      <c r="H428" s="2"/>
      <c r="I428" s="2" t="s">
        <v>15221</v>
      </c>
      <c r="J428" s="2"/>
      <c r="K428" s="2" t="n">
        <v>473</v>
      </c>
      <c r="L428" s="2" t="s">
        <v>15222</v>
      </c>
      <c r="M428" s="2" t="s">
        <v>15223</v>
      </c>
      <c r="N428" s="2" t="n">
        <f aca="false">COUNTA('Layout Mercado Libre'!AH428:AM428)</f>
        <v>1</v>
      </c>
      <c r="O428" s="2" t="s">
        <v>13875</v>
      </c>
      <c r="P428" s="2" t="n">
        <v>0</v>
      </c>
      <c r="Q428" s="2" t="s">
        <v>15224</v>
      </c>
    </row>
    <row r="429" customFormat="false" ht="15" hidden="false" customHeight="false" outlineLevel="0" collapsed="false">
      <c r="A429" s="8" t="s">
        <v>5259</v>
      </c>
      <c r="B429" s="10" t="str">
        <f aca="false">'Layout Mercado Libre'!C429</f>
        <v>Galvus Met 50 mg/1000 mg 30 Comprimidos</v>
      </c>
      <c r="C429" s="2" t="s">
        <v>89</v>
      </c>
      <c r="D429" s="2" t="s">
        <v>13868</v>
      </c>
      <c r="E429" s="2" t="s">
        <v>13869</v>
      </c>
      <c r="F429" s="2" t="s">
        <v>13870</v>
      </c>
      <c r="G429" s="2" t="s">
        <v>13893</v>
      </c>
      <c r="H429" s="2" t="s">
        <v>13894</v>
      </c>
      <c r="I429" s="2" t="s">
        <v>15225</v>
      </c>
      <c r="J429" s="2"/>
      <c r="K429" s="2" t="n">
        <v>3</v>
      </c>
      <c r="L429" s="2"/>
      <c r="M429" s="2" t="s">
        <v>15226</v>
      </c>
      <c r="N429" s="2" t="n">
        <f aca="false">COUNTA('Layout Mercado Libre'!AH429:AM429)</f>
        <v>3</v>
      </c>
      <c r="O429" s="2" t="s">
        <v>13875</v>
      </c>
      <c r="P429" s="2" t="n">
        <v>0</v>
      </c>
      <c r="Q429" s="2" t="s">
        <v>15227</v>
      </c>
    </row>
    <row r="430" customFormat="false" ht="15" hidden="false" customHeight="false" outlineLevel="0" collapsed="false">
      <c r="A430" s="8" t="s">
        <v>5273</v>
      </c>
      <c r="B430" s="10" t="str">
        <f aca="false">'Layout Mercado Libre'!C430</f>
        <v>Pañales Huggies All Around Unisex Etapa 6 40 Piezas</v>
      </c>
      <c r="C430" s="2" t="s">
        <v>89</v>
      </c>
      <c r="D430" s="2" t="s">
        <v>13868</v>
      </c>
      <c r="E430" s="2" t="s">
        <v>13869</v>
      </c>
      <c r="F430" s="2" t="s">
        <v>13877</v>
      </c>
      <c r="G430" s="2"/>
      <c r="H430" s="2"/>
      <c r="I430" s="2" t="s">
        <v>15228</v>
      </c>
      <c r="J430" s="2"/>
      <c r="K430" s="2" t="n">
        <v>6</v>
      </c>
      <c r="L430" s="2"/>
      <c r="M430" s="2" t="s">
        <v>15229</v>
      </c>
      <c r="N430" s="2" t="n">
        <f aca="false">COUNTA('Layout Mercado Libre'!AH430:AM430)</f>
        <v>4</v>
      </c>
      <c r="O430" s="2" t="s">
        <v>13875</v>
      </c>
      <c r="P430" s="2" t="n">
        <v>0</v>
      </c>
      <c r="Q430" s="2" t="s">
        <v>15230</v>
      </c>
    </row>
    <row r="431" customFormat="false" ht="15" hidden="false" customHeight="false" outlineLevel="0" collapsed="false">
      <c r="A431" s="8" t="s">
        <v>5286</v>
      </c>
      <c r="B431" s="10" t="str">
        <f aca="false">'Layout Mercado Libre'!C431</f>
        <v>Shampoo Mennen Miel y Manzanilla 700 ml</v>
      </c>
      <c r="C431" s="2" t="s">
        <v>89</v>
      </c>
      <c r="D431" s="2" t="s">
        <v>13868</v>
      </c>
      <c r="E431" s="2" t="s">
        <v>13869</v>
      </c>
      <c r="F431" s="2" t="s">
        <v>13877</v>
      </c>
      <c r="G431" s="2"/>
      <c r="H431" s="2"/>
      <c r="I431" s="2" t="s">
        <v>15231</v>
      </c>
      <c r="J431" s="2"/>
      <c r="K431" s="2" t="n">
        <v>32</v>
      </c>
      <c r="L431" s="2"/>
      <c r="M431" s="2" t="s">
        <v>15232</v>
      </c>
      <c r="N431" s="2" t="n">
        <f aca="false">COUNTA('Layout Mercado Libre'!AH431:AM431)</f>
        <v>2</v>
      </c>
      <c r="O431" s="2" t="s">
        <v>13875</v>
      </c>
      <c r="P431" s="2" t="n">
        <v>0</v>
      </c>
      <c r="Q431" s="2" t="s">
        <v>15233</v>
      </c>
    </row>
    <row r="432" customFormat="false" ht="15" hidden="false" customHeight="false" outlineLevel="0" collapsed="false">
      <c r="A432" s="8" t="s">
        <v>5299</v>
      </c>
      <c r="B432" s="10" t="str">
        <f aca="false">'Layout Mercado Libre'!C432</f>
        <v>Derman Crema Antimicótica 50 g</v>
      </c>
      <c r="C432" s="2" t="s">
        <v>89</v>
      </c>
      <c r="D432" s="2" t="s">
        <v>13868</v>
      </c>
      <c r="E432" s="2" t="s">
        <v>13869</v>
      </c>
      <c r="F432" s="2" t="s">
        <v>13918</v>
      </c>
      <c r="G432" s="2"/>
      <c r="H432" s="2"/>
      <c r="I432" s="2" t="s">
        <v>15234</v>
      </c>
      <c r="J432" s="2"/>
      <c r="K432" s="2" t="n">
        <v>540</v>
      </c>
      <c r="L432" s="2"/>
      <c r="M432" s="2" t="s">
        <v>15235</v>
      </c>
      <c r="N432" s="2" t="n">
        <f aca="false">COUNTA('Layout Mercado Libre'!AH432:AM432)</f>
        <v>3</v>
      </c>
      <c r="O432" s="2" t="s">
        <v>13875</v>
      </c>
      <c r="P432" s="2" t="n">
        <v>0</v>
      </c>
      <c r="Q432" s="2" t="s">
        <v>15236</v>
      </c>
    </row>
    <row r="433" customFormat="false" ht="15" hidden="false" customHeight="false" outlineLevel="0" collapsed="false">
      <c r="A433" s="8" t="s">
        <v>5316</v>
      </c>
      <c r="B433" s="10" t="str">
        <f aca="false">'Layout Mercado Libre'!C433</f>
        <v>Mousse Herbal Essences Cabello Rizo 200 g</v>
      </c>
      <c r="C433" s="2" t="s">
        <v>89</v>
      </c>
      <c r="D433" s="2" t="s">
        <v>13868</v>
      </c>
      <c r="E433" s="2" t="s">
        <v>13869</v>
      </c>
      <c r="F433" s="2" t="s">
        <v>13877</v>
      </c>
      <c r="G433" s="2"/>
      <c r="H433" s="2"/>
      <c r="I433" s="2" t="s">
        <v>15237</v>
      </c>
      <c r="J433" s="2"/>
      <c r="K433" s="2" t="n">
        <v>410</v>
      </c>
      <c r="L433" s="2"/>
      <c r="M433" s="2" t="s">
        <v>15238</v>
      </c>
      <c r="N433" s="2" t="n">
        <f aca="false">COUNTA('Layout Mercado Libre'!AH433:AM433)</f>
        <v>1</v>
      </c>
      <c r="O433" s="2" t="s">
        <v>13942</v>
      </c>
      <c r="P433" s="2" t="n">
        <v>0</v>
      </c>
      <c r="Q433" s="2" t="s">
        <v>15239</v>
      </c>
    </row>
    <row r="434" customFormat="false" ht="15" hidden="false" customHeight="false" outlineLevel="0" collapsed="false">
      <c r="A434" s="8" t="s">
        <v>5328</v>
      </c>
      <c r="B434" s="10" t="str">
        <f aca="false">'Layout Mercado Libre'!C434</f>
        <v>Imbalza Olopatadina 2 mg/ml Solución Oftálmica 2.5 ml</v>
      </c>
      <c r="C434" s="2" t="s">
        <v>89</v>
      </c>
      <c r="D434" s="2" t="s">
        <v>13868</v>
      </c>
      <c r="E434" s="2" t="s">
        <v>13869</v>
      </c>
      <c r="F434" s="2" t="s">
        <v>13870</v>
      </c>
      <c r="G434" s="2" t="s">
        <v>14082</v>
      </c>
      <c r="H434" s="2" t="s">
        <v>14083</v>
      </c>
      <c r="I434" s="2" t="s">
        <v>15240</v>
      </c>
      <c r="J434" s="2"/>
      <c r="K434" s="2" t="n">
        <v>60</v>
      </c>
      <c r="L434" s="2"/>
      <c r="M434" s="2" t="s">
        <v>15241</v>
      </c>
      <c r="N434" s="2" t="n">
        <f aca="false">COUNTA('Layout Mercado Libre'!AH434:AM434)</f>
        <v>3</v>
      </c>
      <c r="O434" s="2" t="s">
        <v>13875</v>
      </c>
      <c r="P434" s="2" t="n">
        <v>0</v>
      </c>
      <c r="Q434" s="2" t="s">
        <v>15242</v>
      </c>
    </row>
    <row r="435" customFormat="false" ht="15" hidden="false" customHeight="false" outlineLevel="0" collapsed="false">
      <c r="A435" s="8" t="s">
        <v>5342</v>
      </c>
      <c r="B435" s="10" t="str">
        <f aca="false">'Layout Mercado Libre'!C435</f>
        <v>Biconcor Bisoprolol Hidroclorotiazida 5/6.25 mg 30 Tabletas</v>
      </c>
      <c r="C435" s="2" t="s">
        <v>89</v>
      </c>
      <c r="D435" s="2" t="s">
        <v>13868</v>
      </c>
      <c r="E435" s="2" t="s">
        <v>13869</v>
      </c>
      <c r="F435" s="2" t="s">
        <v>13870</v>
      </c>
      <c r="G435" s="2" t="s">
        <v>14469</v>
      </c>
      <c r="H435" s="2" t="s">
        <v>14470</v>
      </c>
      <c r="I435" s="2" t="s">
        <v>15243</v>
      </c>
      <c r="J435" s="2"/>
      <c r="K435" s="2" t="n">
        <v>0</v>
      </c>
      <c r="L435" s="2"/>
      <c r="M435" s="2" t="s">
        <v>15244</v>
      </c>
      <c r="N435" s="2" t="n">
        <f aca="false">COUNTA('Layout Mercado Libre'!AH435:AM435)</f>
        <v>2</v>
      </c>
      <c r="O435" s="2" t="s">
        <v>13875</v>
      </c>
      <c r="P435" s="2" t="n">
        <v>0</v>
      </c>
      <c r="Q435" s="2" t="s">
        <v>15245</v>
      </c>
    </row>
    <row r="436" customFormat="false" ht="15" hidden="false" customHeight="false" outlineLevel="0" collapsed="false">
      <c r="A436" s="8" t="s">
        <v>5354</v>
      </c>
      <c r="B436" s="10" t="str">
        <f aca="false">'Layout Mercado Libre'!C436</f>
        <v>Enjuague Bucal GUM Paroex Gingivitis 0.12% 300 ml</v>
      </c>
      <c r="C436" s="2" t="s">
        <v>89</v>
      </c>
      <c r="D436" s="2" t="s">
        <v>13868</v>
      </c>
      <c r="E436" s="2" t="s">
        <v>13869</v>
      </c>
      <c r="F436" s="2" t="s">
        <v>13877</v>
      </c>
      <c r="G436" s="2"/>
      <c r="H436" s="2"/>
      <c r="I436" s="2" t="s">
        <v>15246</v>
      </c>
      <c r="J436" s="2"/>
      <c r="K436" s="2" t="n">
        <v>496</v>
      </c>
      <c r="L436" s="2"/>
      <c r="M436" s="2" t="s">
        <v>15247</v>
      </c>
      <c r="N436" s="2" t="n">
        <f aca="false">COUNTA('Layout Mercado Libre'!AH436:AM436)</f>
        <v>2</v>
      </c>
      <c r="O436" s="2" t="s">
        <v>13942</v>
      </c>
      <c r="P436" s="2" t="n">
        <v>0</v>
      </c>
      <c r="Q436" s="2" t="s">
        <v>15248</v>
      </c>
    </row>
    <row r="437" customFormat="false" ht="15" hidden="false" customHeight="false" outlineLevel="0" collapsed="false">
      <c r="A437" s="8" t="s">
        <v>5367</v>
      </c>
      <c r="B437" s="10" t="str">
        <f aca="false">'Layout Mercado Libre'!C437</f>
        <v>Jeringas Desechables BD Plastipak 5 ml Caja con 100 Piezas</v>
      </c>
      <c r="C437" s="2" t="s">
        <v>89</v>
      </c>
      <c r="D437" s="2" t="s">
        <v>13949</v>
      </c>
      <c r="E437" s="2" t="s">
        <v>13950</v>
      </c>
      <c r="F437" s="2" t="s">
        <v>13877</v>
      </c>
      <c r="G437" s="2"/>
      <c r="H437" s="2"/>
      <c r="I437" s="2" t="s">
        <v>15249</v>
      </c>
      <c r="J437" s="2"/>
      <c r="K437" s="2" t="n">
        <v>139</v>
      </c>
      <c r="L437" s="2"/>
      <c r="M437" s="2" t="s">
        <v>15250</v>
      </c>
      <c r="N437" s="2" t="n">
        <f aca="false">COUNTA('Layout Mercado Libre'!AH437:AM437)</f>
        <v>3</v>
      </c>
      <c r="O437" s="2" t="s">
        <v>13942</v>
      </c>
      <c r="P437" s="2" t="n">
        <v>1</v>
      </c>
      <c r="Q437" s="2" t="s">
        <v>15251</v>
      </c>
    </row>
    <row r="438" customFormat="false" ht="15" hidden="false" customHeight="false" outlineLevel="0" collapsed="false">
      <c r="A438" s="8" t="s">
        <v>5383</v>
      </c>
      <c r="B438" s="10" t="str">
        <f aca="false">'Layout Mercado Libre'!C438</f>
        <v>Lodestar Duo Losartán Amlodipino 100 mg/5 mg 30 Cápsulas</v>
      </c>
      <c r="C438" s="2" t="s">
        <v>89</v>
      </c>
      <c r="D438" s="2" t="s">
        <v>13868</v>
      </c>
      <c r="E438" s="2" t="s">
        <v>13869</v>
      </c>
      <c r="F438" s="2" t="s">
        <v>13870</v>
      </c>
      <c r="G438" s="2" t="s">
        <v>14469</v>
      </c>
      <c r="H438" s="2" t="s">
        <v>14470</v>
      </c>
      <c r="I438" s="2" t="s">
        <v>15252</v>
      </c>
      <c r="J438" s="2"/>
      <c r="K438" s="2" t="n">
        <v>16</v>
      </c>
      <c r="L438" s="2"/>
      <c r="M438" s="2" t="s">
        <v>15253</v>
      </c>
      <c r="N438" s="2" t="n">
        <f aca="false">COUNTA('Layout Mercado Libre'!AH438:AM438)</f>
        <v>2</v>
      </c>
      <c r="O438" s="2" t="s">
        <v>13875</v>
      </c>
      <c r="P438" s="2" t="n">
        <v>0</v>
      </c>
      <c r="Q438" s="2" t="s">
        <v>15254</v>
      </c>
    </row>
    <row r="439" customFormat="false" ht="15" hidden="false" customHeight="false" outlineLevel="0" collapsed="false">
      <c r="A439" s="8" t="s">
        <v>5395</v>
      </c>
      <c r="B439" s="10" t="str">
        <f aca="false">'Layout Mercado Libre'!C439</f>
        <v>Celestone Soluspan Hypak Betametasona Inyectable 1 ml</v>
      </c>
      <c r="C439" s="2" t="s">
        <v>89</v>
      </c>
      <c r="D439" s="2" t="s">
        <v>13868</v>
      </c>
      <c r="E439" s="2" t="s">
        <v>13869</v>
      </c>
      <c r="F439" s="2" t="s">
        <v>13870</v>
      </c>
      <c r="G439" s="2" t="s">
        <v>14229</v>
      </c>
      <c r="H439" s="2" t="s">
        <v>14230</v>
      </c>
      <c r="I439" s="2" t="s">
        <v>15255</v>
      </c>
      <c r="J439" s="2"/>
      <c r="K439" s="2" t="n">
        <v>127</v>
      </c>
      <c r="L439" s="2"/>
      <c r="M439" s="2" t="s">
        <v>15256</v>
      </c>
      <c r="N439" s="2" t="n">
        <f aca="false">COUNTA('Layout Mercado Libre'!AH439:AM439)</f>
        <v>2</v>
      </c>
      <c r="O439" s="2" t="s">
        <v>13886</v>
      </c>
      <c r="P439" s="2" t="n">
        <v>0</v>
      </c>
      <c r="Q439" s="2" t="s">
        <v>15257</v>
      </c>
    </row>
    <row r="440" customFormat="false" ht="15" hidden="false" customHeight="false" outlineLevel="0" collapsed="false">
      <c r="A440" s="8" t="s">
        <v>5410</v>
      </c>
      <c r="B440" s="10" t="str">
        <f aca="false">'Layout Mercado Libre'!C440</f>
        <v>Dagla Itoprida 50 mg 30 Tabletas</v>
      </c>
      <c r="C440" s="2" t="s">
        <v>89</v>
      </c>
      <c r="D440" s="2" t="s">
        <v>13868</v>
      </c>
      <c r="E440" s="2" t="s">
        <v>13869</v>
      </c>
      <c r="F440" s="2" t="s">
        <v>13870</v>
      </c>
      <c r="G440" s="2" t="s">
        <v>13893</v>
      </c>
      <c r="H440" s="2" t="s">
        <v>13894</v>
      </c>
      <c r="I440" s="2" t="s">
        <v>15258</v>
      </c>
      <c r="J440" s="2"/>
      <c r="K440" s="2" t="n">
        <v>27</v>
      </c>
      <c r="L440" s="2"/>
      <c r="M440" s="2" t="s">
        <v>15259</v>
      </c>
      <c r="N440" s="2" t="n">
        <f aca="false">COUNTA('Layout Mercado Libre'!AH440:AM440)</f>
        <v>2</v>
      </c>
      <c r="O440" s="2" t="s">
        <v>13886</v>
      </c>
      <c r="P440" s="2" t="n">
        <v>0</v>
      </c>
      <c r="Q440" s="2" t="s">
        <v>15260</v>
      </c>
    </row>
    <row r="441" customFormat="false" ht="15" hidden="false" customHeight="false" outlineLevel="0" collapsed="false">
      <c r="A441" s="8" t="s">
        <v>5422</v>
      </c>
      <c r="B441" s="10" t="str">
        <f aca="false">'Layout Mercado Libre'!C441</f>
        <v>Toallitas Húmedas Palmolive Neutro Balance Baby 80 Piezas</v>
      </c>
      <c r="C441" s="2" t="s">
        <v>89</v>
      </c>
      <c r="D441" s="2" t="s">
        <v>13868</v>
      </c>
      <c r="E441" s="2" t="s">
        <v>13869</v>
      </c>
      <c r="F441" s="2" t="s">
        <v>13877</v>
      </c>
      <c r="G441" s="2"/>
      <c r="H441" s="2"/>
      <c r="I441" s="2" t="s">
        <v>15261</v>
      </c>
      <c r="J441" s="2"/>
      <c r="K441" s="2" t="n">
        <v>519</v>
      </c>
      <c r="L441" s="2"/>
      <c r="M441" s="2" t="s">
        <v>15262</v>
      </c>
      <c r="N441" s="2" t="n">
        <f aca="false">COUNTA('Layout Mercado Libre'!AH441:AM441)</f>
        <v>1</v>
      </c>
      <c r="O441" s="2" t="s">
        <v>13875</v>
      </c>
      <c r="P441" s="2" t="n">
        <v>0</v>
      </c>
      <c r="Q441" s="2" t="s">
        <v>15263</v>
      </c>
    </row>
    <row r="442" customFormat="false" ht="15" hidden="false" customHeight="false" outlineLevel="0" collapsed="false">
      <c r="A442" s="8" t="s">
        <v>5433</v>
      </c>
      <c r="B442" s="10" t="str">
        <f aca="false">'Layout Mercado Libre'!C442</f>
        <v>Emulsión Corporal Aclaradora Vitacilina Clarite 200 ml</v>
      </c>
      <c r="C442" s="2" t="s">
        <v>89</v>
      </c>
      <c r="D442" s="2" t="s">
        <v>13868</v>
      </c>
      <c r="E442" s="2" t="s">
        <v>13869</v>
      </c>
      <c r="F442" s="2" t="s">
        <v>13877</v>
      </c>
      <c r="G442" s="2"/>
      <c r="H442" s="2"/>
      <c r="I442" s="2" t="s">
        <v>15264</v>
      </c>
      <c r="J442" s="2"/>
      <c r="K442" s="2" t="n">
        <v>0</v>
      </c>
      <c r="L442" s="2"/>
      <c r="M442" s="2" t="s">
        <v>15265</v>
      </c>
      <c r="N442" s="2" t="n">
        <f aca="false">COUNTA('Layout Mercado Libre'!AH442:AM442)</f>
        <v>2</v>
      </c>
      <c r="O442" s="2" t="s">
        <v>13886</v>
      </c>
      <c r="P442" s="2" t="n">
        <v>0</v>
      </c>
      <c r="Q442" s="2" t="s">
        <v>15266</v>
      </c>
    </row>
    <row r="443" customFormat="false" ht="15" hidden="false" customHeight="false" outlineLevel="0" collapsed="false">
      <c r="A443" s="8" t="s">
        <v>5447</v>
      </c>
      <c r="B443" s="10" t="str">
        <f aca="false">'Layout Mercado Libre'!C443</f>
        <v>Posipen Dicloxacilina 500 mg 12 Cápsulas</v>
      </c>
      <c r="C443" s="2" t="s">
        <v>89</v>
      </c>
      <c r="D443" s="2" t="s">
        <v>13868</v>
      </c>
      <c r="E443" s="2" t="s">
        <v>13869</v>
      </c>
      <c r="F443" s="2" t="s">
        <v>13870</v>
      </c>
      <c r="G443" s="2" t="s">
        <v>13971</v>
      </c>
      <c r="H443" s="2" t="s">
        <v>13972</v>
      </c>
      <c r="I443" s="2" t="s">
        <v>15267</v>
      </c>
      <c r="J443" s="2"/>
      <c r="K443" s="2" t="n">
        <v>0</v>
      </c>
      <c r="L443" s="2"/>
      <c r="M443" s="2" t="s">
        <v>15268</v>
      </c>
      <c r="N443" s="2" t="n">
        <f aca="false">COUNTA('Layout Mercado Libre'!AH443:AM443)</f>
        <v>3</v>
      </c>
      <c r="O443" s="2" t="s">
        <v>13875</v>
      </c>
      <c r="P443" s="2" t="n">
        <v>0</v>
      </c>
      <c r="Q443" s="2" t="s">
        <v>15269</v>
      </c>
    </row>
    <row r="444" customFormat="false" ht="15" hidden="false" customHeight="false" outlineLevel="0" collapsed="false">
      <c r="A444" s="8" t="s">
        <v>5460</v>
      </c>
      <c r="B444" s="10" t="str">
        <f aca="false">'Layout Mercado Libre'!C444</f>
        <v>Shampoo Mennen Zero% Cabello Saludable 700 ml</v>
      </c>
      <c r="C444" s="2" t="s">
        <v>89</v>
      </c>
      <c r="D444" s="2" t="s">
        <v>13868</v>
      </c>
      <c r="E444" s="2" t="s">
        <v>13869</v>
      </c>
      <c r="F444" s="2" t="s">
        <v>13877</v>
      </c>
      <c r="G444" s="2"/>
      <c r="H444" s="2"/>
      <c r="I444" s="2" t="s">
        <v>15270</v>
      </c>
      <c r="J444" s="2"/>
      <c r="K444" s="2" t="n">
        <v>32</v>
      </c>
      <c r="L444" s="2"/>
      <c r="M444" s="2" t="s">
        <v>15271</v>
      </c>
      <c r="N444" s="2" t="n">
        <f aca="false">COUNTA('Layout Mercado Libre'!AH444:AM444)</f>
        <v>1</v>
      </c>
      <c r="O444" s="2" t="s">
        <v>13942</v>
      </c>
      <c r="P444" s="2" t="n">
        <v>0</v>
      </c>
      <c r="Q444" s="2" t="s">
        <v>15272</v>
      </c>
    </row>
    <row r="445" customFormat="false" ht="15" hidden="false" customHeight="false" outlineLevel="0" collapsed="false">
      <c r="A445" s="8" t="s">
        <v>5471</v>
      </c>
      <c r="B445" s="10" t="str">
        <f aca="false">'Layout Mercado Libre'!C445</f>
        <v>Microdacyn 60 Solución Antiséptica para Heridas 240 ml</v>
      </c>
      <c r="C445" s="2" t="s">
        <v>89</v>
      </c>
      <c r="D445" s="2" t="s">
        <v>13868</v>
      </c>
      <c r="E445" s="2" t="s">
        <v>13869</v>
      </c>
      <c r="F445" s="2" t="s">
        <v>13918</v>
      </c>
      <c r="G445" s="2"/>
      <c r="H445" s="2"/>
      <c r="I445" s="2" t="s">
        <v>15273</v>
      </c>
      <c r="J445" s="2"/>
      <c r="K445" s="2" t="n">
        <v>0</v>
      </c>
      <c r="L445" s="2"/>
      <c r="M445" s="2" t="s">
        <v>15274</v>
      </c>
      <c r="N445" s="2" t="n">
        <f aca="false">COUNTA('Layout Mercado Libre'!AH445:AM445)</f>
        <v>2</v>
      </c>
      <c r="O445" s="2" t="s">
        <v>13875</v>
      </c>
      <c r="P445" s="2" t="n">
        <v>0</v>
      </c>
      <c r="Q445" s="2" t="s">
        <v>15275</v>
      </c>
    </row>
    <row r="446" customFormat="false" ht="15" hidden="false" customHeight="false" outlineLevel="0" collapsed="false">
      <c r="A446" s="8" t="s">
        <v>5485</v>
      </c>
      <c r="B446" s="10" t="str">
        <f aca="false">'Layout Mercado Libre'!C446</f>
        <v>Recoverón Ungüento Ácido Acexámico 5 g/100 g 40 g</v>
      </c>
      <c r="C446" s="2" t="s">
        <v>89</v>
      </c>
      <c r="D446" s="2" t="s">
        <v>13868</v>
      </c>
      <c r="E446" s="2" t="s">
        <v>13869</v>
      </c>
      <c r="F446" s="2" t="s">
        <v>13936</v>
      </c>
      <c r="G446" s="2"/>
      <c r="H446" s="2"/>
      <c r="I446" s="2" t="s">
        <v>15276</v>
      </c>
      <c r="J446" s="2"/>
      <c r="K446" s="2" t="n">
        <v>99</v>
      </c>
      <c r="L446" s="2"/>
      <c r="M446" s="2" t="s">
        <v>15277</v>
      </c>
      <c r="N446" s="2" t="n">
        <f aca="false">COUNTA('Layout Mercado Libre'!AH446:AM446)</f>
        <v>2</v>
      </c>
      <c r="O446" s="2" t="s">
        <v>13886</v>
      </c>
      <c r="P446" s="2" t="n">
        <v>0</v>
      </c>
      <c r="Q446" s="2" t="s">
        <v>15278</v>
      </c>
    </row>
    <row r="447" customFormat="false" ht="15" hidden="false" customHeight="false" outlineLevel="0" collapsed="false">
      <c r="A447" s="8" t="s">
        <v>5497</v>
      </c>
      <c r="B447" s="10" t="str">
        <f aca="false">'Layout Mercado Libre'!C447</f>
        <v>Gavindo N Gabapentina Tiamina Cianocobalamina 60 Cápsulas</v>
      </c>
      <c r="C447" s="2" t="s">
        <v>89</v>
      </c>
      <c r="D447" s="2" t="s">
        <v>13868</v>
      </c>
      <c r="E447" s="2" t="s">
        <v>13869</v>
      </c>
      <c r="F447" s="2" t="s">
        <v>13870</v>
      </c>
      <c r="G447" s="2" t="s">
        <v>13871</v>
      </c>
      <c r="H447" s="2" t="s">
        <v>13872</v>
      </c>
      <c r="I447" s="2" t="s">
        <v>15279</v>
      </c>
      <c r="J447" s="2"/>
      <c r="K447" s="2" t="n">
        <v>56</v>
      </c>
      <c r="L447" s="2"/>
      <c r="M447" s="2" t="s">
        <v>15280</v>
      </c>
      <c r="N447" s="2" t="n">
        <f aca="false">COUNTA('Layout Mercado Libre'!AH447:AM447)</f>
        <v>2</v>
      </c>
      <c r="O447" s="2" t="s">
        <v>13942</v>
      </c>
      <c r="P447" s="2" t="n">
        <v>0</v>
      </c>
      <c r="Q447" s="2" t="s">
        <v>15281</v>
      </c>
    </row>
    <row r="448" customFormat="false" ht="15" hidden="false" customHeight="false" outlineLevel="0" collapsed="false">
      <c r="A448" s="8" t="s">
        <v>5509</v>
      </c>
      <c r="B448" s="10" t="str">
        <f aca="false">'Layout Mercado Libre'!C448</f>
        <v>Metamucil Fibra Psyllium Sabor Naranja Sin Azúcar 425 g</v>
      </c>
      <c r="C448" s="2" t="s">
        <v>89</v>
      </c>
      <c r="D448" s="2" t="s">
        <v>13868</v>
      </c>
      <c r="E448" s="2" t="s">
        <v>13869</v>
      </c>
      <c r="F448" s="2" t="s">
        <v>13918</v>
      </c>
      <c r="G448" s="2"/>
      <c r="H448" s="2"/>
      <c r="I448" s="2" t="s">
        <v>15282</v>
      </c>
      <c r="J448" s="2"/>
      <c r="K448" s="2" t="n">
        <v>116</v>
      </c>
      <c r="L448" s="2" t="s">
        <v>15018</v>
      </c>
      <c r="M448" s="2" t="s">
        <v>15283</v>
      </c>
      <c r="N448" s="2" t="n">
        <f aca="false">COUNTA('Layout Mercado Libre'!AH448:AM448)</f>
        <v>2</v>
      </c>
      <c r="O448" s="2" t="s">
        <v>13875</v>
      </c>
      <c r="P448" s="2" t="n">
        <v>0</v>
      </c>
      <c r="Q448" s="2" t="s">
        <v>15284</v>
      </c>
    </row>
    <row r="449" customFormat="false" ht="15" hidden="false" customHeight="false" outlineLevel="0" collapsed="false">
      <c r="A449" s="8" t="s">
        <v>5521</v>
      </c>
      <c r="B449" s="10" t="str">
        <f aca="false">'Layout Mercado Libre'!C449</f>
        <v>Vick VapoRub Inhalador Nasal Alcanfor Mentol 0.5 ml</v>
      </c>
      <c r="C449" s="2" t="s">
        <v>89</v>
      </c>
      <c r="D449" s="2" t="s">
        <v>13868</v>
      </c>
      <c r="E449" s="2" t="s">
        <v>13869</v>
      </c>
      <c r="F449" s="2" t="s">
        <v>13918</v>
      </c>
      <c r="G449" s="2"/>
      <c r="H449" s="2"/>
      <c r="I449" s="2" t="s">
        <v>15285</v>
      </c>
      <c r="J449" s="2"/>
      <c r="K449" s="2" t="n">
        <v>845</v>
      </c>
      <c r="L449" s="2"/>
      <c r="M449" s="2" t="s">
        <v>15286</v>
      </c>
      <c r="N449" s="2" t="n">
        <f aca="false">COUNTA('Layout Mercado Libre'!AH449:AM449)</f>
        <v>3</v>
      </c>
      <c r="O449" s="2" t="s">
        <v>13875</v>
      </c>
      <c r="P449" s="2" t="n">
        <v>0</v>
      </c>
      <c r="Q449" s="2" t="s">
        <v>15287</v>
      </c>
    </row>
    <row r="450" customFormat="false" ht="15" hidden="false" customHeight="false" outlineLevel="0" collapsed="false">
      <c r="A450" s="8" t="s">
        <v>5536</v>
      </c>
      <c r="B450" s="10" t="str">
        <f aca="false">'Layout Mercado Libre'!C450</f>
        <v>Suero Rehidratante Electrolit Sabor Fresa 625 ml</v>
      </c>
      <c r="C450" s="2" t="s">
        <v>89</v>
      </c>
      <c r="D450" s="2" t="s">
        <v>13868</v>
      </c>
      <c r="E450" s="2" t="s">
        <v>13869</v>
      </c>
      <c r="F450" s="2" t="s">
        <v>13918</v>
      </c>
      <c r="G450" s="2"/>
      <c r="H450" s="2"/>
      <c r="I450" s="2" t="s">
        <v>15288</v>
      </c>
      <c r="J450" s="2"/>
      <c r="K450" s="2" t="n">
        <v>349</v>
      </c>
      <c r="L450" s="2"/>
      <c r="M450" s="2" t="s">
        <v>15289</v>
      </c>
      <c r="N450" s="2" t="n">
        <f aca="false">COUNTA('Layout Mercado Libre'!AH450:AM450)</f>
        <v>2</v>
      </c>
      <c r="O450" s="2" t="s">
        <v>13886</v>
      </c>
      <c r="P450" s="2" t="n">
        <v>0</v>
      </c>
      <c r="Q450" s="2" t="s">
        <v>15290</v>
      </c>
    </row>
    <row r="451" customFormat="false" ht="15" hidden="false" customHeight="false" outlineLevel="0" collapsed="false">
      <c r="A451" s="8" t="s">
        <v>5550</v>
      </c>
      <c r="B451" s="10" t="str">
        <f aca="false">'Layout Mercado Libre'!C451</f>
        <v>Cyrux Misoprostol 200 mcg 28 Tabletas</v>
      </c>
      <c r="C451" s="2" t="s">
        <v>89</v>
      </c>
      <c r="D451" s="2" t="s">
        <v>13868</v>
      </c>
      <c r="E451" s="2" t="s">
        <v>13869</v>
      </c>
      <c r="F451" s="2" t="s">
        <v>13870</v>
      </c>
      <c r="G451" s="2" t="s">
        <v>13893</v>
      </c>
      <c r="H451" s="2" t="s">
        <v>13894</v>
      </c>
      <c r="I451" s="2" t="s">
        <v>15291</v>
      </c>
      <c r="J451" s="2"/>
      <c r="K451" s="2" t="n">
        <v>281</v>
      </c>
      <c r="L451" s="2"/>
      <c r="M451" s="2" t="s">
        <v>15292</v>
      </c>
      <c r="N451" s="2" t="n">
        <f aca="false">COUNTA('Layout Mercado Libre'!AH451:AM451)</f>
        <v>3</v>
      </c>
      <c r="O451" s="2" t="s">
        <v>13886</v>
      </c>
      <c r="P451" s="2" t="n">
        <v>0</v>
      </c>
      <c r="Q451" s="2" t="s">
        <v>15293</v>
      </c>
    </row>
    <row r="452" customFormat="false" ht="15" hidden="false" customHeight="false" outlineLevel="0" collapsed="false">
      <c r="A452" s="8" t="s">
        <v>5562</v>
      </c>
      <c r="B452" s="10" t="str">
        <f aca="false">'Layout Mercado Libre'!C452</f>
        <v>Estomaquil Polvo 20 Sobres de 3 g</v>
      </c>
      <c r="C452" s="2" t="s">
        <v>89</v>
      </c>
      <c r="D452" s="2" t="s">
        <v>13868</v>
      </c>
      <c r="E452" s="2" t="s">
        <v>13869</v>
      </c>
      <c r="F452" s="2" t="s">
        <v>13918</v>
      </c>
      <c r="G452" s="2"/>
      <c r="H452" s="2"/>
      <c r="I452" s="2" t="s">
        <v>15294</v>
      </c>
      <c r="J452" s="2"/>
      <c r="K452" s="2" t="n">
        <v>750</v>
      </c>
      <c r="L452" s="2"/>
      <c r="M452" s="2" t="s">
        <v>15295</v>
      </c>
      <c r="N452" s="2" t="n">
        <f aca="false">COUNTA('Layout Mercado Libre'!AH452:AM452)</f>
        <v>3</v>
      </c>
      <c r="O452" s="2" t="s">
        <v>13875</v>
      </c>
      <c r="P452" s="2" t="n">
        <v>0</v>
      </c>
      <c r="Q452" s="2" t="s">
        <v>15296</v>
      </c>
    </row>
    <row r="453" customFormat="false" ht="15" hidden="false" customHeight="false" outlineLevel="0" collapsed="false">
      <c r="A453" s="8" t="s">
        <v>5577</v>
      </c>
      <c r="B453" s="10" t="str">
        <f aca="false">'Layout Mercado Libre'!C453</f>
        <v>Kaomycin Suspensión Neomicina Caolín Pectina 180 ml</v>
      </c>
      <c r="C453" s="2" t="s">
        <v>89</v>
      </c>
      <c r="D453" s="2" t="s">
        <v>13868</v>
      </c>
      <c r="E453" s="2" t="s">
        <v>13869</v>
      </c>
      <c r="F453" s="2" t="s">
        <v>13918</v>
      </c>
      <c r="G453" s="2"/>
      <c r="H453" s="2"/>
      <c r="I453" s="2" t="s">
        <v>15297</v>
      </c>
      <c r="J453" s="2"/>
      <c r="K453" s="2" t="n">
        <v>0</v>
      </c>
      <c r="L453" s="2"/>
      <c r="M453" s="2" t="s">
        <v>15298</v>
      </c>
      <c r="N453" s="2" t="n">
        <f aca="false">COUNTA('Layout Mercado Libre'!AH453:AM453)</f>
        <v>2</v>
      </c>
      <c r="O453" s="2" t="s">
        <v>13875</v>
      </c>
      <c r="P453" s="2" t="n">
        <v>0</v>
      </c>
      <c r="Q453" s="2" t="s">
        <v>15299</v>
      </c>
    </row>
    <row r="454" customFormat="false" ht="15" hidden="false" customHeight="false" outlineLevel="0" collapsed="false">
      <c r="A454" s="8" t="s">
        <v>5590</v>
      </c>
      <c r="B454" s="10" t="str">
        <f aca="false">'Layout Mercado Libre'!C454</f>
        <v>Pepto-Bismol Suspensión Sabor Original 236 ml</v>
      </c>
      <c r="C454" s="2" t="s">
        <v>89</v>
      </c>
      <c r="D454" s="2" t="s">
        <v>13868</v>
      </c>
      <c r="E454" s="2" t="s">
        <v>13869</v>
      </c>
      <c r="F454" s="2" t="s">
        <v>13918</v>
      </c>
      <c r="G454" s="2"/>
      <c r="H454" s="2"/>
      <c r="I454" s="2" t="s">
        <v>15300</v>
      </c>
      <c r="J454" s="2"/>
      <c r="K454" s="2" t="n">
        <v>537</v>
      </c>
      <c r="L454" s="2"/>
      <c r="M454" s="2" t="s">
        <v>15301</v>
      </c>
      <c r="N454" s="2" t="n">
        <f aca="false">COUNTA('Layout Mercado Libre'!AH454:AM454)</f>
        <v>2</v>
      </c>
      <c r="O454" s="2" t="s">
        <v>13886</v>
      </c>
      <c r="P454" s="2" t="n">
        <v>0</v>
      </c>
      <c r="Q454" s="2" t="s">
        <v>15302</v>
      </c>
    </row>
    <row r="455" customFormat="false" ht="15" hidden="false" customHeight="false" outlineLevel="0" collapsed="false">
      <c r="A455" s="8" t="s">
        <v>5602</v>
      </c>
      <c r="B455" s="10" t="str">
        <f aca="false">'Layout Mercado Libre'!C455</f>
        <v>Aminoefedrison NF Jarabe Ambroxol Teofilina 150 ml</v>
      </c>
      <c r="C455" s="2" t="s">
        <v>89</v>
      </c>
      <c r="D455" s="2" t="s">
        <v>13868</v>
      </c>
      <c r="E455" s="2" t="s">
        <v>13869</v>
      </c>
      <c r="F455" s="2" t="s">
        <v>13918</v>
      </c>
      <c r="G455" s="2"/>
      <c r="H455" s="2"/>
      <c r="I455" s="2" t="s">
        <v>15303</v>
      </c>
      <c r="J455" s="2"/>
      <c r="K455" s="2" t="n">
        <v>77</v>
      </c>
      <c r="L455" s="2"/>
      <c r="M455" s="2" t="s">
        <v>15304</v>
      </c>
      <c r="N455" s="2" t="n">
        <f aca="false">COUNTA('Layout Mercado Libre'!AH455:AM455)</f>
        <v>4</v>
      </c>
      <c r="O455" s="2" t="s">
        <v>13886</v>
      </c>
      <c r="P455" s="2" t="n">
        <v>1</v>
      </c>
      <c r="Q455" s="2" t="s">
        <v>15305</v>
      </c>
    </row>
    <row r="456" customFormat="false" ht="15" hidden="false" customHeight="false" outlineLevel="0" collapsed="false">
      <c r="A456" s="8" t="s">
        <v>5617</v>
      </c>
      <c r="B456" s="10" t="str">
        <f aca="false">'Layout Mercado Libre'!C456</f>
        <v>Alka-Seltzer Tabletas Efervescentes Caja con 100</v>
      </c>
      <c r="C456" s="2" t="s">
        <v>89</v>
      </c>
      <c r="D456" s="2" t="s">
        <v>13868</v>
      </c>
      <c r="E456" s="2" t="s">
        <v>13869</v>
      </c>
      <c r="F456" s="2" t="s">
        <v>13918</v>
      </c>
      <c r="G456" s="2"/>
      <c r="H456" s="2"/>
      <c r="I456" s="2" t="s">
        <v>15306</v>
      </c>
      <c r="J456" s="2"/>
      <c r="K456" s="2" t="n">
        <v>117</v>
      </c>
      <c r="L456" s="2"/>
      <c r="M456" s="2" t="s">
        <v>15307</v>
      </c>
      <c r="N456" s="2" t="n">
        <f aca="false">COUNTA('Layout Mercado Libre'!AH456:AM456)</f>
        <v>3</v>
      </c>
      <c r="O456" s="2" t="s">
        <v>13886</v>
      </c>
      <c r="P456" s="2" t="n">
        <v>0</v>
      </c>
      <c r="Q456" s="2" t="s">
        <v>15308</v>
      </c>
    </row>
    <row r="457" customFormat="false" ht="15" hidden="false" customHeight="false" outlineLevel="0" collapsed="false">
      <c r="A457" s="8" t="s">
        <v>5631</v>
      </c>
      <c r="B457" s="10" t="str">
        <f aca="false">'Layout Mercado Libre'!C457</f>
        <v>Solución Cloruro de Sodio 0.9% PiSA Solución CS 1000 ml</v>
      </c>
      <c r="C457" s="2" t="s">
        <v>89</v>
      </c>
      <c r="D457" s="2" t="s">
        <v>13868</v>
      </c>
      <c r="E457" s="2" t="s">
        <v>13869</v>
      </c>
      <c r="F457" s="2" t="s">
        <v>13936</v>
      </c>
      <c r="G457" s="2"/>
      <c r="H457" s="2"/>
      <c r="I457" s="2" t="s">
        <v>15309</v>
      </c>
      <c r="J457" s="2"/>
      <c r="K457" s="2" t="n">
        <v>124</v>
      </c>
      <c r="L457" s="2"/>
      <c r="M457" s="2" t="s">
        <v>15310</v>
      </c>
      <c r="N457" s="2" t="n">
        <f aca="false">COUNTA('Layout Mercado Libre'!AH457:AM457)</f>
        <v>2</v>
      </c>
      <c r="O457" s="2" t="s">
        <v>13886</v>
      </c>
      <c r="P457" s="2" t="n">
        <v>0</v>
      </c>
      <c r="Q457" s="2" t="s">
        <v>15311</v>
      </c>
    </row>
    <row r="458" customFormat="false" ht="15" hidden="false" customHeight="false" outlineLevel="0" collapsed="false">
      <c r="A458" s="8" t="s">
        <v>5647</v>
      </c>
      <c r="B458" s="10" t="str">
        <f aca="false">'Layout Mercado Libre'!C458</f>
        <v>Bactrim Sulfametoxazol Trimetoprima 400/80 mg 30 Tabletas</v>
      </c>
      <c r="C458" s="2" t="s">
        <v>89</v>
      </c>
      <c r="D458" s="2" t="s">
        <v>13868</v>
      </c>
      <c r="E458" s="2" t="s">
        <v>13869</v>
      </c>
      <c r="F458" s="2" t="s">
        <v>13870</v>
      </c>
      <c r="G458" s="2" t="s">
        <v>13971</v>
      </c>
      <c r="H458" s="2" t="s">
        <v>13972</v>
      </c>
      <c r="I458" s="2" t="s">
        <v>15312</v>
      </c>
      <c r="J458" s="2"/>
      <c r="K458" s="2" t="n">
        <v>0</v>
      </c>
      <c r="L458" s="2"/>
      <c r="M458" s="2" t="s">
        <v>15313</v>
      </c>
      <c r="N458" s="2" t="n">
        <f aca="false">COUNTA('Layout Mercado Libre'!AH458:AM458)</f>
        <v>3</v>
      </c>
      <c r="O458" s="2" t="s">
        <v>13886</v>
      </c>
      <c r="P458" s="2" t="n">
        <v>0</v>
      </c>
      <c r="Q458" s="2" t="s">
        <v>15314</v>
      </c>
    </row>
    <row r="459" customFormat="false" ht="15" hidden="false" customHeight="false" outlineLevel="0" collapsed="false">
      <c r="A459" s="8" t="s">
        <v>5658</v>
      </c>
      <c r="B459" s="10" t="str">
        <f aca="false">'Layout Mercado Libre'!C459</f>
        <v>Krytantek PF Ofteno Dorzolamida Timolol Brimonidina 5 ml</v>
      </c>
      <c r="C459" s="2" t="s">
        <v>89</v>
      </c>
      <c r="D459" s="2" t="s">
        <v>13868</v>
      </c>
      <c r="E459" s="2" t="s">
        <v>13869</v>
      </c>
      <c r="F459" s="2" t="s">
        <v>13870</v>
      </c>
      <c r="G459" s="2" t="s">
        <v>14082</v>
      </c>
      <c r="H459" s="2" t="s">
        <v>14083</v>
      </c>
      <c r="I459" s="2" t="s">
        <v>15315</v>
      </c>
      <c r="J459" s="2"/>
      <c r="K459" s="2" t="n">
        <v>63</v>
      </c>
      <c r="L459" s="2"/>
      <c r="M459" s="2" t="s">
        <v>15316</v>
      </c>
      <c r="N459" s="2" t="n">
        <f aca="false">COUNTA('Layout Mercado Libre'!AH459:AM459)</f>
        <v>4</v>
      </c>
      <c r="O459" s="2" t="s">
        <v>13875</v>
      </c>
      <c r="P459" s="2" t="n">
        <v>0</v>
      </c>
      <c r="Q459" s="2" t="s">
        <v>15317</v>
      </c>
    </row>
    <row r="460" customFormat="false" ht="15" hidden="false" customHeight="false" outlineLevel="0" collapsed="false">
      <c r="A460" s="8" t="s">
        <v>5671</v>
      </c>
      <c r="B460" s="10" t="str">
        <f aca="false">'Layout Mercado Libre'!C460</f>
        <v>Clamoxin Amoxicilina Ác. Clavulánico 500/125 mg 10 Tabletas</v>
      </c>
      <c r="C460" s="2" t="s">
        <v>89</v>
      </c>
      <c r="D460" s="2" t="s">
        <v>13868</v>
      </c>
      <c r="E460" s="2" t="s">
        <v>13869</v>
      </c>
      <c r="F460" s="2" t="s">
        <v>13870</v>
      </c>
      <c r="G460" s="2" t="s">
        <v>13971</v>
      </c>
      <c r="H460" s="2" t="s">
        <v>13972</v>
      </c>
      <c r="I460" s="2" t="s">
        <v>15318</v>
      </c>
      <c r="J460" s="2"/>
      <c r="K460" s="2" t="n">
        <v>451</v>
      </c>
      <c r="L460" s="2"/>
      <c r="M460" s="2" t="s">
        <v>15319</v>
      </c>
      <c r="N460" s="2" t="n">
        <f aca="false">COUNTA('Layout Mercado Libre'!AH460:AM460)</f>
        <v>3</v>
      </c>
      <c r="O460" s="2" t="s">
        <v>13875</v>
      </c>
      <c r="P460" s="2" t="n">
        <v>0</v>
      </c>
      <c r="Q460" s="2" t="s">
        <v>15320</v>
      </c>
    </row>
    <row r="461" customFormat="false" ht="15" hidden="false" customHeight="false" outlineLevel="0" collapsed="false">
      <c r="A461" s="8" t="s">
        <v>5683</v>
      </c>
      <c r="B461" s="10" t="str">
        <f aca="false">'Layout Mercado Libre'!C461</f>
        <v>Sophixin DX Ofteno Ciprofloxacino Dexametasona 5 ml</v>
      </c>
      <c r="C461" s="2" t="s">
        <v>89</v>
      </c>
      <c r="D461" s="2" t="s">
        <v>13868</v>
      </c>
      <c r="E461" s="2" t="s">
        <v>13869</v>
      </c>
      <c r="F461" s="2" t="s">
        <v>13870</v>
      </c>
      <c r="G461" s="2" t="s">
        <v>14082</v>
      </c>
      <c r="H461" s="2" t="s">
        <v>14083</v>
      </c>
      <c r="I461" s="2" t="s">
        <v>15321</v>
      </c>
      <c r="J461" s="2"/>
      <c r="K461" s="2" t="n">
        <v>23</v>
      </c>
      <c r="L461" s="2"/>
      <c r="M461" s="2" t="s">
        <v>15322</v>
      </c>
      <c r="N461" s="2" t="n">
        <f aca="false">COUNTA('Layout Mercado Libre'!AH461:AM461)</f>
        <v>3</v>
      </c>
      <c r="O461" s="2" t="s">
        <v>13886</v>
      </c>
      <c r="P461" s="2" t="n">
        <v>0</v>
      </c>
      <c r="Q461" s="2" t="s">
        <v>15323</v>
      </c>
    </row>
    <row r="462" customFormat="false" ht="15" hidden="false" customHeight="false" outlineLevel="0" collapsed="false">
      <c r="A462" s="8" t="s">
        <v>5696</v>
      </c>
      <c r="B462" s="10" t="str">
        <f aca="false">'Layout Mercado Libre'!C462</f>
        <v>Electrolit Suero Rehidratante Sabor Coco 625 ml</v>
      </c>
      <c r="C462" s="2" t="s">
        <v>89</v>
      </c>
      <c r="D462" s="2" t="s">
        <v>13868</v>
      </c>
      <c r="E462" s="2" t="s">
        <v>13869</v>
      </c>
      <c r="F462" s="2" t="s">
        <v>13918</v>
      </c>
      <c r="G462" s="2"/>
      <c r="H462" s="2"/>
      <c r="I462" s="2" t="s">
        <v>15324</v>
      </c>
      <c r="J462" s="2"/>
      <c r="K462" s="2" t="n">
        <v>713</v>
      </c>
      <c r="L462" s="2" t="s">
        <v>15325</v>
      </c>
      <c r="M462" s="2" t="s">
        <v>15326</v>
      </c>
      <c r="N462" s="2" t="n">
        <f aca="false">COUNTA('Layout Mercado Libre'!AH462:AM462)</f>
        <v>2</v>
      </c>
      <c r="O462" s="2" t="s">
        <v>13886</v>
      </c>
      <c r="P462" s="2" t="n">
        <v>0</v>
      </c>
      <c r="Q462" s="2" t="s">
        <v>15327</v>
      </c>
    </row>
    <row r="463" customFormat="false" ht="15" hidden="false" customHeight="false" outlineLevel="0" collapsed="false">
      <c r="A463" s="8" t="s">
        <v>5707</v>
      </c>
      <c r="B463" s="10" t="str">
        <f aca="false">'Layout Mercado Libre'!C463</f>
        <v>Entresto Sacubitrilo Valsartán 50 mg 30 Comprimidos</v>
      </c>
      <c r="C463" s="2" t="s">
        <v>89</v>
      </c>
      <c r="D463" s="2" t="s">
        <v>13868</v>
      </c>
      <c r="E463" s="2" t="s">
        <v>13869</v>
      </c>
      <c r="F463" s="2" t="s">
        <v>13870</v>
      </c>
      <c r="G463" s="2" t="s">
        <v>14469</v>
      </c>
      <c r="H463" s="2" t="s">
        <v>14470</v>
      </c>
      <c r="I463" s="2" t="s">
        <v>15328</v>
      </c>
      <c r="J463" s="2"/>
      <c r="K463" s="2" t="n">
        <v>0</v>
      </c>
      <c r="L463" s="2"/>
      <c r="M463" s="2" t="s">
        <v>15329</v>
      </c>
      <c r="N463" s="2" t="n">
        <f aca="false">COUNTA('Layout Mercado Libre'!AH463:AM463)</f>
        <v>2</v>
      </c>
      <c r="O463" s="2" t="s">
        <v>13886</v>
      </c>
      <c r="P463" s="2" t="n">
        <v>0</v>
      </c>
      <c r="Q463" s="2" t="s">
        <v>15330</v>
      </c>
    </row>
    <row r="464" customFormat="false" ht="15" hidden="false" customHeight="false" outlineLevel="0" collapsed="false">
      <c r="A464" s="8" t="s">
        <v>5717</v>
      </c>
      <c r="B464" s="10" t="str">
        <f aca="false">'Layout Mercado Libre'!C464</f>
        <v>Trimebutina Simeticona 200 mg/75 mg Maver 24 Comprimidos</v>
      </c>
      <c r="C464" s="2" t="s">
        <v>89</v>
      </c>
      <c r="D464" s="2" t="s">
        <v>13868</v>
      </c>
      <c r="E464" s="2" t="s">
        <v>13869</v>
      </c>
      <c r="F464" s="2" t="s">
        <v>13870</v>
      </c>
      <c r="G464" s="2" t="s">
        <v>13893</v>
      </c>
      <c r="H464" s="2" t="s">
        <v>13894</v>
      </c>
      <c r="I464" s="2" t="s">
        <v>15331</v>
      </c>
      <c r="J464" s="2"/>
      <c r="K464" s="2" t="n">
        <v>0</v>
      </c>
      <c r="L464" s="2"/>
      <c r="M464" s="2" t="s">
        <v>15332</v>
      </c>
      <c r="N464" s="2" t="n">
        <f aca="false">COUNTA('Layout Mercado Libre'!AH464:AM464)</f>
        <v>2</v>
      </c>
      <c r="O464" s="2" t="s">
        <v>13886</v>
      </c>
      <c r="P464" s="2" t="n">
        <v>0</v>
      </c>
      <c r="Q464" s="2" t="s">
        <v>15333</v>
      </c>
    </row>
    <row r="465" customFormat="false" ht="15" hidden="false" customHeight="false" outlineLevel="0" collapsed="false">
      <c r="A465" s="8" t="s">
        <v>5728</v>
      </c>
      <c r="B465" s="10" t="str">
        <f aca="false">'Layout Mercado Libre'!C465</f>
        <v>Pañales Tena Pants Maxi Protect Mujer Talla G 14 Piezas</v>
      </c>
      <c r="C465" s="2" t="s">
        <v>89</v>
      </c>
      <c r="D465" s="2" t="s">
        <v>13868</v>
      </c>
      <c r="E465" s="2" t="s">
        <v>13869</v>
      </c>
      <c r="F465" s="2" t="s">
        <v>13877</v>
      </c>
      <c r="G465" s="2"/>
      <c r="H465" s="2"/>
      <c r="I465" s="2" t="s">
        <v>15334</v>
      </c>
      <c r="J465" s="2"/>
      <c r="K465" s="2" t="n">
        <v>92</v>
      </c>
      <c r="L465" s="2"/>
      <c r="M465" s="2" t="s">
        <v>15335</v>
      </c>
      <c r="N465" s="2" t="n">
        <f aca="false">COUNTA('Layout Mercado Libre'!AH465:AM465)</f>
        <v>2</v>
      </c>
      <c r="O465" s="2" t="s">
        <v>13886</v>
      </c>
      <c r="P465" s="2" t="n">
        <v>0</v>
      </c>
      <c r="Q465" s="2" t="s">
        <v>15336</v>
      </c>
    </row>
    <row r="466" customFormat="false" ht="15" hidden="false" customHeight="false" outlineLevel="0" collapsed="false">
      <c r="A466" s="8" t="s">
        <v>5739</v>
      </c>
      <c r="B466" s="10" t="str">
        <f aca="false">'Layout Mercado Libre'!C466</f>
        <v>Figral Sildenafil 100 mg 4 Tabletas</v>
      </c>
      <c r="C466" s="2" t="s">
        <v>89</v>
      </c>
      <c r="D466" s="2" t="s">
        <v>13868</v>
      </c>
      <c r="E466" s="2" t="s">
        <v>13869</v>
      </c>
      <c r="F466" s="2" t="s">
        <v>13870</v>
      </c>
      <c r="G466" s="2" t="s">
        <v>14146</v>
      </c>
      <c r="H466" s="2" t="s">
        <v>14147</v>
      </c>
      <c r="I466" s="2" t="s">
        <v>15337</v>
      </c>
      <c r="J466" s="2"/>
      <c r="K466" s="2" t="n">
        <v>2075</v>
      </c>
      <c r="L466" s="2" t="s">
        <v>15338</v>
      </c>
      <c r="M466" s="2" t="s">
        <v>15339</v>
      </c>
      <c r="N466" s="2" t="n">
        <f aca="false">COUNTA('Layout Mercado Libre'!AH466:AM466)</f>
        <v>5</v>
      </c>
      <c r="O466" s="2" t="s">
        <v>14547</v>
      </c>
      <c r="P466" s="2" t="n">
        <v>1</v>
      </c>
      <c r="Q466" s="2" t="s">
        <v>15340</v>
      </c>
    </row>
    <row r="467" customFormat="false" ht="15" hidden="false" customHeight="false" outlineLevel="0" collapsed="false">
      <c r="A467" s="8" t="s">
        <v>5753</v>
      </c>
      <c r="B467" s="10" t="str">
        <f aca="false">'Layout Mercado Libre'!C467</f>
        <v>Rezplen Claritromicina Ambroxol 500 mg/45 mg 10 Tabletas</v>
      </c>
      <c r="C467" s="2" t="s">
        <v>89</v>
      </c>
      <c r="D467" s="2" t="s">
        <v>13868</v>
      </c>
      <c r="E467" s="2" t="s">
        <v>13869</v>
      </c>
      <c r="F467" s="2" t="s">
        <v>13870</v>
      </c>
      <c r="G467" s="2" t="s">
        <v>13971</v>
      </c>
      <c r="H467" s="2" t="s">
        <v>13972</v>
      </c>
      <c r="I467" s="2" t="s">
        <v>15341</v>
      </c>
      <c r="J467" s="2"/>
      <c r="K467" s="2" t="n">
        <v>16</v>
      </c>
      <c r="L467" s="2"/>
      <c r="M467" s="2" t="s">
        <v>15342</v>
      </c>
      <c r="N467" s="2" t="n">
        <f aca="false">COUNTA('Layout Mercado Libre'!AH467:AM467)</f>
        <v>3</v>
      </c>
      <c r="O467" s="2" t="s">
        <v>13875</v>
      </c>
      <c r="P467" s="2" t="n">
        <v>0</v>
      </c>
      <c r="Q467" s="2" t="s">
        <v>15343</v>
      </c>
    </row>
    <row r="468" customFormat="false" ht="15" hidden="false" customHeight="false" outlineLevel="0" collapsed="false">
      <c r="A468" s="8" t="s">
        <v>5765</v>
      </c>
      <c r="B468" s="10" t="str">
        <f aca="false">'Layout Mercado Libre'!C468</f>
        <v>Crema Dental Colgate Luminous White Carbón Activado 66 ml</v>
      </c>
      <c r="C468" s="2" t="s">
        <v>89</v>
      </c>
      <c r="D468" s="2" t="s">
        <v>13868</v>
      </c>
      <c r="E468" s="2" t="s">
        <v>13869</v>
      </c>
      <c r="F468" s="2" t="s">
        <v>13877</v>
      </c>
      <c r="G468" s="2"/>
      <c r="H468" s="2"/>
      <c r="I468" s="2" t="s">
        <v>15344</v>
      </c>
      <c r="J468" s="2"/>
      <c r="K468" s="2" t="n">
        <v>252</v>
      </c>
      <c r="L468" s="2"/>
      <c r="M468" s="2" t="s">
        <v>15345</v>
      </c>
      <c r="N468" s="2" t="n">
        <f aca="false">COUNTA('Layout Mercado Libre'!AH468:AM468)</f>
        <v>3</v>
      </c>
      <c r="O468" s="2" t="s">
        <v>13886</v>
      </c>
      <c r="P468" s="2" t="n">
        <v>0</v>
      </c>
      <c r="Q468" s="2" t="s">
        <v>15346</v>
      </c>
    </row>
    <row r="469" customFormat="false" ht="15" hidden="false" customHeight="false" outlineLevel="0" collapsed="false">
      <c r="A469" s="8" t="s">
        <v>5776</v>
      </c>
      <c r="B469" s="10" t="str">
        <f aca="false">'Layout Mercado Libre'!C469</f>
        <v>Dolo-Neurobión Diclofenaco Vitaminas B 50 mg 5 Tabletas</v>
      </c>
      <c r="C469" s="2" t="s">
        <v>89</v>
      </c>
      <c r="D469" s="2" t="s">
        <v>13868</v>
      </c>
      <c r="E469" s="2" t="s">
        <v>13869</v>
      </c>
      <c r="F469" s="2" t="s">
        <v>13936</v>
      </c>
      <c r="G469" s="2"/>
      <c r="H469" s="2"/>
      <c r="I469" s="2" t="s">
        <v>15347</v>
      </c>
      <c r="J469" s="2"/>
      <c r="K469" s="2" t="n">
        <v>388</v>
      </c>
      <c r="L469" s="2"/>
      <c r="M469" s="2" t="s">
        <v>15348</v>
      </c>
      <c r="N469" s="2" t="n">
        <f aca="false">COUNTA('Layout Mercado Libre'!AH469:AM469)</f>
        <v>2</v>
      </c>
      <c r="O469" s="2" t="s">
        <v>13886</v>
      </c>
      <c r="P469" s="2" t="n">
        <v>0</v>
      </c>
      <c r="Q469" s="2" t="s">
        <v>15349</v>
      </c>
    </row>
    <row r="470" customFormat="false" ht="15" hidden="false" customHeight="false" outlineLevel="0" collapsed="false">
      <c r="A470" s="8" t="s">
        <v>5785</v>
      </c>
      <c r="B470" s="10" t="str">
        <f aca="false">'Layout Mercado Libre'!C470</f>
        <v>Solución CS PiSA Cloruro de Sodio 0.9% 500 ml</v>
      </c>
      <c r="C470" s="2" t="s">
        <v>89</v>
      </c>
      <c r="D470" s="2" t="s">
        <v>13868</v>
      </c>
      <c r="E470" s="2" t="s">
        <v>13869</v>
      </c>
      <c r="F470" s="2" t="s">
        <v>13870</v>
      </c>
      <c r="G470" s="2" t="s">
        <v>14464</v>
      </c>
      <c r="H470" s="2" t="s">
        <v>14465</v>
      </c>
      <c r="I470" s="2" t="s">
        <v>15350</v>
      </c>
      <c r="J470" s="2"/>
      <c r="K470" s="2" t="n">
        <v>695</v>
      </c>
      <c r="L470" s="2"/>
      <c r="M470" s="2" t="s">
        <v>15351</v>
      </c>
      <c r="N470" s="2" t="n">
        <f aca="false">COUNTA('Layout Mercado Libre'!AH470:AM470)</f>
        <v>2</v>
      </c>
      <c r="O470" s="2" t="s">
        <v>13875</v>
      </c>
      <c r="P470" s="2" t="n">
        <v>0</v>
      </c>
      <c r="Q470" s="2" t="s">
        <v>15352</v>
      </c>
    </row>
    <row r="471" customFormat="false" ht="15" hidden="false" customHeight="false" outlineLevel="0" collapsed="false">
      <c r="A471" s="8" t="s">
        <v>5795</v>
      </c>
      <c r="B471" s="10" t="str">
        <f aca="false">'Layout Mercado Libre'!C471</f>
        <v>Troferit Flow Jarabe Dropropizina Ambroxol 3 mg/ml 120 ml</v>
      </c>
      <c r="C471" s="2" t="s">
        <v>89</v>
      </c>
      <c r="D471" s="2" t="s">
        <v>13868</v>
      </c>
      <c r="E471" s="2" t="s">
        <v>13869</v>
      </c>
      <c r="F471" s="2" t="s">
        <v>13936</v>
      </c>
      <c r="G471" s="2"/>
      <c r="H471" s="2"/>
      <c r="I471" s="2" t="s">
        <v>15353</v>
      </c>
      <c r="J471" s="2"/>
      <c r="K471" s="2" t="n">
        <v>22</v>
      </c>
      <c r="L471" s="2"/>
      <c r="M471" s="2" t="s">
        <v>15354</v>
      </c>
      <c r="N471" s="2" t="n">
        <f aca="false">COUNTA('Layout Mercado Libre'!AH471:AM471)</f>
        <v>3</v>
      </c>
      <c r="O471" s="2" t="s">
        <v>13886</v>
      </c>
      <c r="P471" s="2" t="n">
        <v>0</v>
      </c>
      <c r="Q471" s="2" t="s">
        <v>15355</v>
      </c>
    </row>
    <row r="472" customFormat="false" ht="15" hidden="false" customHeight="false" outlineLevel="0" collapsed="false">
      <c r="A472" s="8" t="s">
        <v>5808</v>
      </c>
      <c r="B472" s="10" t="str">
        <f aca="false">'Layout Mercado Libre'!C472</f>
        <v>Yasmin Drospirenona Etinilestradiol 3/0.03 mg 21 Grageas</v>
      </c>
      <c r="C472" s="2" t="s">
        <v>89</v>
      </c>
      <c r="D472" s="2" t="s">
        <v>13868</v>
      </c>
      <c r="E472" s="2" t="s">
        <v>13869</v>
      </c>
      <c r="F472" s="2" t="s">
        <v>13870</v>
      </c>
      <c r="G472" s="2" t="s">
        <v>14229</v>
      </c>
      <c r="H472" s="2" t="s">
        <v>14230</v>
      </c>
      <c r="I472" s="2" t="s">
        <v>15356</v>
      </c>
      <c r="J472" s="2"/>
      <c r="K472" s="2" t="n">
        <v>0</v>
      </c>
      <c r="L472" s="2"/>
      <c r="M472" s="2" t="s">
        <v>15357</v>
      </c>
      <c r="N472" s="2" t="n">
        <f aca="false">COUNTA('Layout Mercado Libre'!AH472:AM472)</f>
        <v>1</v>
      </c>
      <c r="O472" s="2" t="s">
        <v>13942</v>
      </c>
      <c r="P472" s="2" t="n">
        <v>0</v>
      </c>
      <c r="Q472" s="2" t="s">
        <v>15358</v>
      </c>
    </row>
    <row r="473" customFormat="false" ht="15" hidden="false" customHeight="false" outlineLevel="0" collapsed="false">
      <c r="A473" s="8" t="s">
        <v>5820</v>
      </c>
      <c r="B473" s="10" t="str">
        <f aca="false">'Layout Mercado Libre'!C473</f>
        <v>Iliadin Adulto Oximetazolina 0.05% Spray Nasal 20 ml</v>
      </c>
      <c r="C473" s="2" t="s">
        <v>89</v>
      </c>
      <c r="D473" s="2" t="s">
        <v>13868</v>
      </c>
      <c r="E473" s="2" t="s">
        <v>13869</v>
      </c>
      <c r="F473" s="2" t="s">
        <v>13918</v>
      </c>
      <c r="G473" s="2"/>
      <c r="H473" s="2"/>
      <c r="I473" s="2" t="s">
        <v>15359</v>
      </c>
      <c r="J473" s="2"/>
      <c r="K473" s="2" t="n">
        <v>321</v>
      </c>
      <c r="L473" s="2"/>
      <c r="M473" s="2" t="s">
        <v>15360</v>
      </c>
      <c r="N473" s="2" t="n">
        <f aca="false">COUNTA('Layout Mercado Libre'!AH473:AM473)</f>
        <v>2</v>
      </c>
      <c r="O473" s="2" t="s">
        <v>13886</v>
      </c>
      <c r="P473" s="2" t="n">
        <v>0</v>
      </c>
      <c r="Q473" s="2" t="s">
        <v>15361</v>
      </c>
    </row>
    <row r="474" customFormat="false" ht="15" hidden="false" customHeight="false" outlineLevel="0" collapsed="false">
      <c r="A474" s="8" t="s">
        <v>5834</v>
      </c>
      <c r="B474" s="10" t="str">
        <f aca="false">'Layout Mercado Libre'!C474</f>
        <v>Sal de Uvas Picot Antiácido Efervescente 10 Sobres</v>
      </c>
      <c r="C474" s="2" t="s">
        <v>89</v>
      </c>
      <c r="D474" s="2" t="s">
        <v>13868</v>
      </c>
      <c r="E474" s="2" t="s">
        <v>13869</v>
      </c>
      <c r="F474" s="2" t="s">
        <v>13918</v>
      </c>
      <c r="G474" s="2"/>
      <c r="H474" s="2"/>
      <c r="I474" s="2" t="s">
        <v>15362</v>
      </c>
      <c r="J474" s="2"/>
      <c r="K474" s="2" t="n">
        <v>1236</v>
      </c>
      <c r="L474" s="2"/>
      <c r="M474" s="2" t="s">
        <v>15363</v>
      </c>
      <c r="N474" s="2" t="n">
        <f aca="false">COUNTA('Layout Mercado Libre'!AH474:AM474)</f>
        <v>2</v>
      </c>
      <c r="O474" s="2" t="s">
        <v>13886</v>
      </c>
      <c r="P474" s="2" t="n">
        <v>0</v>
      </c>
      <c r="Q474" s="2" t="s">
        <v>15364</v>
      </c>
    </row>
    <row r="475" customFormat="false" ht="15" hidden="false" customHeight="false" outlineLevel="0" collapsed="false">
      <c r="A475" s="8" t="s">
        <v>5848</v>
      </c>
      <c r="B475" s="10" t="str">
        <f aca="false">'Layout Mercado Libre'!C475</f>
        <v>Ferricol Hierro Aminoquelado Ácido Fólico 30 Tabletas</v>
      </c>
      <c r="C475" s="2" t="s">
        <v>89</v>
      </c>
      <c r="D475" s="2" t="s">
        <v>13868</v>
      </c>
      <c r="E475" s="2" t="s">
        <v>13869</v>
      </c>
      <c r="F475" s="2" t="s">
        <v>13936</v>
      </c>
      <c r="G475" s="2"/>
      <c r="H475" s="2"/>
      <c r="I475" s="2" t="s">
        <v>15365</v>
      </c>
      <c r="J475" s="2"/>
      <c r="K475" s="2" t="n">
        <v>157</v>
      </c>
      <c r="L475" s="2"/>
      <c r="M475" s="2" t="s">
        <v>15366</v>
      </c>
      <c r="N475" s="2" t="n">
        <f aca="false">COUNTA('Layout Mercado Libre'!AH475:AM475)</f>
        <v>3</v>
      </c>
      <c r="O475" s="2" t="s">
        <v>13886</v>
      </c>
      <c r="P475" s="2" t="n">
        <v>0</v>
      </c>
      <c r="Q475" s="2" t="s">
        <v>15367</v>
      </c>
    </row>
    <row r="476" customFormat="false" ht="15" hidden="false" customHeight="false" outlineLevel="0" collapsed="false">
      <c r="A476" s="8" t="s">
        <v>5860</v>
      </c>
      <c r="B476" s="10" t="str">
        <f aca="false">'Layout Mercado Libre'!C476</f>
        <v>Clamoxin 12h Amoxicilina 875/125 mg 14 Tabletas</v>
      </c>
      <c r="C476" s="2" t="s">
        <v>89</v>
      </c>
      <c r="D476" s="2" t="s">
        <v>13868</v>
      </c>
      <c r="E476" s="2" t="s">
        <v>13869</v>
      </c>
      <c r="F476" s="2" t="s">
        <v>13870</v>
      </c>
      <c r="G476" s="2" t="s">
        <v>13971</v>
      </c>
      <c r="H476" s="2" t="s">
        <v>13972</v>
      </c>
      <c r="I476" s="2" t="s">
        <v>15368</v>
      </c>
      <c r="J476" s="2"/>
      <c r="K476" s="2" t="n">
        <v>0</v>
      </c>
      <c r="L476" s="2"/>
      <c r="M476" s="2" t="s">
        <v>15369</v>
      </c>
      <c r="N476" s="2" t="n">
        <f aca="false">COUNTA('Layout Mercado Libre'!AH476:AM476)</f>
        <v>2</v>
      </c>
      <c r="O476" s="2" t="s">
        <v>13886</v>
      </c>
      <c r="P476" s="2" t="n">
        <v>0</v>
      </c>
      <c r="Q476" s="2" t="s">
        <v>15370</v>
      </c>
    </row>
    <row r="477" customFormat="false" ht="15" hidden="false" customHeight="false" outlineLevel="0" collapsed="false">
      <c r="A477" s="8" t="s">
        <v>5870</v>
      </c>
      <c r="B477" s="10" t="str">
        <f aca="false">'Layout Mercado Libre'!C477</f>
        <v>Graneodin F Flurbiprofeno 8.75 mg Miel Limón 16 Pastillas</v>
      </c>
      <c r="C477" s="2" t="s">
        <v>89</v>
      </c>
      <c r="D477" s="2" t="s">
        <v>13868</v>
      </c>
      <c r="E477" s="2" t="s">
        <v>13869</v>
      </c>
      <c r="F477" s="2" t="s">
        <v>13918</v>
      </c>
      <c r="G477" s="2"/>
      <c r="H477" s="2"/>
      <c r="I477" s="2" t="s">
        <v>15371</v>
      </c>
      <c r="J477" s="2"/>
      <c r="K477" s="2" t="n">
        <v>0</v>
      </c>
      <c r="L477" s="2"/>
      <c r="M477" s="2" t="s">
        <v>15372</v>
      </c>
      <c r="N477" s="2" t="n">
        <f aca="false">COUNTA('Layout Mercado Libre'!AH477:AM477)</f>
        <v>3</v>
      </c>
      <c r="O477" s="2" t="s">
        <v>13886</v>
      </c>
      <c r="P477" s="2" t="n">
        <v>1</v>
      </c>
      <c r="Q477" s="2" t="s">
        <v>15373</v>
      </c>
    </row>
    <row r="478" customFormat="false" ht="15" hidden="false" customHeight="false" outlineLevel="0" collapsed="false">
      <c r="A478" s="8" t="s">
        <v>5885</v>
      </c>
      <c r="B478" s="10" t="str">
        <f aca="false">'Layout Mercado Libre'!C478</f>
        <v>Amoxil Amoxicilina 500 mg 12 Cápsulas</v>
      </c>
      <c r="C478" s="2" t="s">
        <v>89</v>
      </c>
      <c r="D478" s="2" t="s">
        <v>13868</v>
      </c>
      <c r="E478" s="2" t="s">
        <v>13869</v>
      </c>
      <c r="F478" s="2" t="s">
        <v>13870</v>
      </c>
      <c r="G478" s="2" t="s">
        <v>13971</v>
      </c>
      <c r="H478" s="2" t="s">
        <v>13972</v>
      </c>
      <c r="I478" s="2" t="s">
        <v>15374</v>
      </c>
      <c r="J478" s="2"/>
      <c r="K478" s="2" t="n">
        <v>0</v>
      </c>
      <c r="L478" s="2"/>
      <c r="M478" s="2" t="s">
        <v>15375</v>
      </c>
      <c r="N478" s="2" t="n">
        <f aca="false">COUNTA('Layout Mercado Libre'!AH478:AM478)</f>
        <v>3</v>
      </c>
      <c r="O478" s="2" t="s">
        <v>13886</v>
      </c>
      <c r="P478" s="2" t="n">
        <v>1</v>
      </c>
      <c r="Q478" s="2" t="s">
        <v>15376</v>
      </c>
    </row>
    <row r="479" customFormat="false" ht="15" hidden="false" customHeight="false" outlineLevel="0" collapsed="false">
      <c r="A479" s="8" t="s">
        <v>5894</v>
      </c>
      <c r="B479" s="10" t="str">
        <f aca="false">'Layout Mercado Libre'!C479</f>
        <v>Tabcin 500 mg Efervescente Antigripal 12 Tabletas</v>
      </c>
      <c r="C479" s="2" t="s">
        <v>89</v>
      </c>
      <c r="D479" s="2" t="s">
        <v>13868</v>
      </c>
      <c r="E479" s="2" t="s">
        <v>13869</v>
      </c>
      <c r="F479" s="2" t="s">
        <v>13918</v>
      </c>
      <c r="G479" s="2"/>
      <c r="H479" s="2"/>
      <c r="I479" s="2" t="s">
        <v>15377</v>
      </c>
      <c r="J479" s="2"/>
      <c r="K479" s="2" t="n">
        <v>647</v>
      </c>
      <c r="L479" s="2"/>
      <c r="M479" s="2" t="s">
        <v>15378</v>
      </c>
      <c r="N479" s="2" t="n">
        <f aca="false">COUNTA('Layout Mercado Libre'!AH479:AM479)</f>
        <v>2</v>
      </c>
      <c r="O479" s="2" t="s">
        <v>13886</v>
      </c>
      <c r="P479" s="2" t="n">
        <v>0</v>
      </c>
      <c r="Q479" s="2" t="s">
        <v>15379</v>
      </c>
    </row>
    <row r="480" customFormat="false" ht="15" hidden="false" customHeight="false" outlineLevel="0" collapsed="false">
      <c r="A480" s="8" t="s">
        <v>5905</v>
      </c>
      <c r="B480" s="10" t="str">
        <f aca="false">'Layout Mercado Libre'!C480</f>
        <v>Afrin No Drip Congestión Severa Oximetazolina 15 ml</v>
      </c>
      <c r="C480" s="2" t="s">
        <v>89</v>
      </c>
      <c r="D480" s="2" t="s">
        <v>13868</v>
      </c>
      <c r="E480" s="2" t="s">
        <v>13869</v>
      </c>
      <c r="F480" s="2" t="s">
        <v>13918</v>
      </c>
      <c r="G480" s="2"/>
      <c r="H480" s="2"/>
      <c r="I480" s="2" t="s">
        <v>15380</v>
      </c>
      <c r="J480" s="2"/>
      <c r="K480" s="2" t="n">
        <v>238</v>
      </c>
      <c r="L480" s="2" t="s">
        <v>15381</v>
      </c>
      <c r="M480" s="2" t="s">
        <v>15382</v>
      </c>
      <c r="N480" s="2" t="n">
        <f aca="false">COUNTA('Layout Mercado Libre'!AH480:AM480)</f>
        <v>2</v>
      </c>
      <c r="O480" s="2" t="s">
        <v>13942</v>
      </c>
      <c r="P480" s="2" t="n">
        <v>0</v>
      </c>
      <c r="Q480" s="2" t="s">
        <v>15383</v>
      </c>
    </row>
    <row r="481" customFormat="false" ht="15" hidden="false" customHeight="false" outlineLevel="0" collapsed="false">
      <c r="A481" s="8" t="s">
        <v>5917</v>
      </c>
      <c r="B481" s="10" t="str">
        <f aca="false">'Layout Mercado Libre'!C481</f>
        <v>Adel Claritromicina 500 mg 10 Tabletas</v>
      </c>
      <c r="C481" s="2" t="s">
        <v>89</v>
      </c>
      <c r="D481" s="2" t="s">
        <v>13868</v>
      </c>
      <c r="E481" s="2" t="s">
        <v>13869</v>
      </c>
      <c r="F481" s="2" t="s">
        <v>13870</v>
      </c>
      <c r="G481" s="2" t="s">
        <v>13971</v>
      </c>
      <c r="H481" s="2" t="s">
        <v>13972</v>
      </c>
      <c r="I481" s="2" t="s">
        <v>15384</v>
      </c>
      <c r="J481" s="2"/>
      <c r="K481" s="2" t="n">
        <v>0</v>
      </c>
      <c r="L481" s="2"/>
      <c r="M481" s="2" t="s">
        <v>15385</v>
      </c>
      <c r="N481" s="2" t="n">
        <f aca="false">COUNTA('Layout Mercado Libre'!AH481:AM481)</f>
        <v>1</v>
      </c>
      <c r="O481" s="2" t="s">
        <v>13875</v>
      </c>
      <c r="P481" s="2" t="n">
        <v>0</v>
      </c>
      <c r="Q481" s="2" t="s">
        <v>15386</v>
      </c>
    </row>
    <row r="482" customFormat="false" ht="15" hidden="false" customHeight="false" outlineLevel="0" collapsed="false">
      <c r="A482" s="8" t="s">
        <v>5926</v>
      </c>
      <c r="B482" s="10" t="str">
        <f aca="false">'Layout Mercado Libre'!C482</f>
        <v>Jarsix Loratadina Betametasona Solución 100/5 mg 60 ml</v>
      </c>
      <c r="C482" s="2" t="s">
        <v>89</v>
      </c>
      <c r="D482" s="2" t="s">
        <v>13868</v>
      </c>
      <c r="E482" s="2" t="s">
        <v>13869</v>
      </c>
      <c r="F482" s="2" t="s">
        <v>13870</v>
      </c>
      <c r="G482" s="2" t="s">
        <v>14399</v>
      </c>
      <c r="H482" s="2" t="s">
        <v>14400</v>
      </c>
      <c r="I482" s="2" t="s">
        <v>15387</v>
      </c>
      <c r="J482" s="2"/>
      <c r="K482" s="2" t="n">
        <v>96</v>
      </c>
      <c r="L482" s="2"/>
      <c r="M482" s="2" t="s">
        <v>15388</v>
      </c>
      <c r="N482" s="2" t="n">
        <f aca="false">COUNTA('Layout Mercado Libre'!AH482:AM482)</f>
        <v>3</v>
      </c>
      <c r="O482" s="2" t="s">
        <v>13875</v>
      </c>
      <c r="P482" s="2" t="n">
        <v>0</v>
      </c>
      <c r="Q482" s="2" t="s">
        <v>15389</v>
      </c>
    </row>
    <row r="483" customFormat="false" ht="15" hidden="false" customHeight="false" outlineLevel="0" collapsed="false">
      <c r="A483" s="8" t="s">
        <v>5938</v>
      </c>
      <c r="B483" s="10" t="str">
        <f aca="false">'Layout Mercado Libre'!C483</f>
        <v>Postinor Unidosis Levonorgestrel 1.5 mg 1 Tableta</v>
      </c>
      <c r="C483" s="2" t="s">
        <v>89</v>
      </c>
      <c r="D483" s="2" t="s">
        <v>13868</v>
      </c>
      <c r="E483" s="2" t="s">
        <v>13869</v>
      </c>
      <c r="F483" s="2" t="s">
        <v>13918</v>
      </c>
      <c r="G483" s="2"/>
      <c r="H483" s="2"/>
      <c r="I483" s="2" t="s">
        <v>15390</v>
      </c>
      <c r="J483" s="2"/>
      <c r="K483" s="2" t="n">
        <v>2569</v>
      </c>
      <c r="L483" s="2"/>
      <c r="M483" s="2" t="s">
        <v>15391</v>
      </c>
      <c r="N483" s="2" t="n">
        <f aca="false">COUNTA('Layout Mercado Libre'!AH483:AM483)</f>
        <v>1</v>
      </c>
      <c r="O483" s="2" t="s">
        <v>13942</v>
      </c>
      <c r="P483" s="2" t="n">
        <v>0</v>
      </c>
      <c r="Q483" s="2" t="s">
        <v>15392</v>
      </c>
    </row>
    <row r="484" customFormat="false" ht="15" hidden="false" customHeight="false" outlineLevel="0" collapsed="false">
      <c r="A484" s="8" t="s">
        <v>5948</v>
      </c>
      <c r="B484" s="10" t="str">
        <f aca="false">'Layout Mercado Libre'!C484</f>
        <v>Herklin Clásico Shampoo Anti Piojos Fenotrina 0.2% 60 ml</v>
      </c>
      <c r="C484" s="2" t="s">
        <v>89</v>
      </c>
      <c r="D484" s="2" t="s">
        <v>13868</v>
      </c>
      <c r="E484" s="2" t="s">
        <v>13869</v>
      </c>
      <c r="F484" s="2" t="s">
        <v>13918</v>
      </c>
      <c r="G484" s="2"/>
      <c r="H484" s="2"/>
      <c r="I484" s="2" t="s">
        <v>15393</v>
      </c>
      <c r="J484" s="2"/>
      <c r="K484" s="2" t="n">
        <v>817</v>
      </c>
      <c r="L484" s="2"/>
      <c r="M484" s="2" t="s">
        <v>15394</v>
      </c>
      <c r="N484" s="2" t="n">
        <f aca="false">COUNTA('Layout Mercado Libre'!AH484:AM484)</f>
        <v>2</v>
      </c>
      <c r="O484" s="2" t="s">
        <v>13942</v>
      </c>
      <c r="P484" s="2" t="n">
        <v>0</v>
      </c>
      <c r="Q484" s="2" t="s">
        <v>15395</v>
      </c>
    </row>
    <row r="485" customFormat="false" ht="15" hidden="false" customHeight="false" outlineLevel="0" collapsed="false">
      <c r="A485" s="8" t="s">
        <v>5962</v>
      </c>
      <c r="B485" s="10" t="str">
        <f aca="false">'Layout Mercado Libre'!C485</f>
        <v>Stadium Dexketoprofeno 25 mg 10 Tabletas</v>
      </c>
      <c r="C485" s="2" t="s">
        <v>89</v>
      </c>
      <c r="D485" s="2" t="s">
        <v>13868</v>
      </c>
      <c r="E485" s="2" t="s">
        <v>13869</v>
      </c>
      <c r="F485" s="2" t="s">
        <v>13936</v>
      </c>
      <c r="G485" s="2"/>
      <c r="H485" s="2"/>
      <c r="I485" s="2" t="s">
        <v>15396</v>
      </c>
      <c r="J485" s="2"/>
      <c r="K485" s="2" t="n">
        <v>120</v>
      </c>
      <c r="L485" s="2"/>
      <c r="M485" s="2" t="s">
        <v>15397</v>
      </c>
      <c r="N485" s="2" t="n">
        <f aca="false">COUNTA('Layout Mercado Libre'!AH485:AM485)</f>
        <v>3</v>
      </c>
      <c r="O485" s="2" t="s">
        <v>13886</v>
      </c>
      <c r="P485" s="2" t="n">
        <v>0</v>
      </c>
      <c r="Q485" s="2" t="s">
        <v>15398</v>
      </c>
    </row>
    <row r="486" customFormat="false" ht="15" hidden="false" customHeight="false" outlineLevel="0" collapsed="false">
      <c r="A486" s="8" t="s">
        <v>5973</v>
      </c>
      <c r="B486" s="10" t="str">
        <f aca="false">'Layout Mercado Libre'!C486</f>
        <v>Alka-Seltzer Boost 10 Tabletas Efervescentes</v>
      </c>
      <c r="C486" s="2" t="s">
        <v>89</v>
      </c>
      <c r="D486" s="2" t="s">
        <v>13868</v>
      </c>
      <c r="E486" s="2" t="s">
        <v>13869</v>
      </c>
      <c r="F486" s="2" t="s">
        <v>13918</v>
      </c>
      <c r="G486" s="2"/>
      <c r="H486" s="2"/>
      <c r="I486" s="2" t="s">
        <v>15399</v>
      </c>
      <c r="J486" s="2"/>
      <c r="K486" s="2" t="n">
        <v>632</v>
      </c>
      <c r="L486" s="2"/>
      <c r="M486" s="2" t="s">
        <v>15400</v>
      </c>
      <c r="N486" s="2" t="n">
        <f aca="false">COUNTA('Layout Mercado Libre'!AH486:AM486)</f>
        <v>3</v>
      </c>
      <c r="O486" s="2" t="s">
        <v>13875</v>
      </c>
      <c r="P486" s="2" t="n">
        <v>0</v>
      </c>
      <c r="Q486" s="2" t="s">
        <v>15401</v>
      </c>
    </row>
    <row r="487" customFormat="false" ht="15" hidden="false" customHeight="false" outlineLevel="0" collapsed="false">
      <c r="A487" s="8" t="s">
        <v>5986</v>
      </c>
      <c r="B487" s="10" t="str">
        <f aca="false">'Layout Mercado Libre'!C487</f>
        <v>Gel Fijador Xtreme Professional Transparente 250 g</v>
      </c>
      <c r="C487" s="2" t="s">
        <v>89</v>
      </c>
      <c r="D487" s="2" t="s">
        <v>13868</v>
      </c>
      <c r="E487" s="2" t="s">
        <v>13869</v>
      </c>
      <c r="F487" s="2" t="s">
        <v>13877</v>
      </c>
      <c r="G487" s="2"/>
      <c r="H487" s="2"/>
      <c r="I487" s="2" t="s">
        <v>15402</v>
      </c>
      <c r="J487" s="2"/>
      <c r="K487" s="2" t="n">
        <v>200</v>
      </c>
      <c r="L487" s="2"/>
      <c r="M487" s="2" t="s">
        <v>15403</v>
      </c>
      <c r="N487" s="2" t="n">
        <f aca="false">COUNTA('Layout Mercado Libre'!AH487:AM487)</f>
        <v>2</v>
      </c>
      <c r="O487" s="2" t="s">
        <v>13875</v>
      </c>
      <c r="P487" s="2" t="n">
        <v>0</v>
      </c>
      <c r="Q487" s="2" t="s">
        <v>15404</v>
      </c>
    </row>
    <row r="488" customFormat="false" ht="15" hidden="false" customHeight="false" outlineLevel="0" collapsed="false">
      <c r="A488" s="8" t="s">
        <v>5999</v>
      </c>
      <c r="B488" s="10" t="str">
        <f aca="false">'Layout Mercado Libre'!C488</f>
        <v>Crema Teatrical Rosas y Lanolina 400 g</v>
      </c>
      <c r="C488" s="2" t="s">
        <v>89</v>
      </c>
      <c r="D488" s="2" t="s">
        <v>13868</v>
      </c>
      <c r="E488" s="2" t="s">
        <v>13869</v>
      </c>
      <c r="F488" s="2" t="s">
        <v>13877</v>
      </c>
      <c r="G488" s="2"/>
      <c r="H488" s="2"/>
      <c r="I488" s="2" t="s">
        <v>15405</v>
      </c>
      <c r="J488" s="2"/>
      <c r="K488" s="2" t="n">
        <v>158</v>
      </c>
      <c r="L488" s="2"/>
      <c r="M488" s="2" t="s">
        <v>15406</v>
      </c>
      <c r="N488" s="2" t="n">
        <f aca="false">COUNTA('Layout Mercado Libre'!AH488:AM488)</f>
        <v>3</v>
      </c>
      <c r="O488" s="2" t="s">
        <v>13886</v>
      </c>
      <c r="P488" s="2" t="n">
        <v>0</v>
      </c>
      <c r="Q488" s="2" t="s">
        <v>15407</v>
      </c>
    </row>
    <row r="489" customFormat="false" ht="15" hidden="false" customHeight="false" outlineLevel="0" collapsed="false">
      <c r="A489" s="8" t="s">
        <v>6012</v>
      </c>
      <c r="B489" s="10" t="str">
        <f aca="false">'Layout Mercado Libre'!C489</f>
        <v>Adimod Pidotimod 400 mg/7 ml Solución 10 Frascos</v>
      </c>
      <c r="C489" s="2" t="s">
        <v>89</v>
      </c>
      <c r="D489" s="2" t="s">
        <v>13868</v>
      </c>
      <c r="E489" s="2" t="s">
        <v>13869</v>
      </c>
      <c r="F489" s="2" t="s">
        <v>13870</v>
      </c>
      <c r="G489" s="2" t="s">
        <v>14857</v>
      </c>
      <c r="H489" s="2" t="s">
        <v>14858</v>
      </c>
      <c r="I489" s="2" t="s">
        <v>15408</v>
      </c>
      <c r="J489" s="2"/>
      <c r="K489" s="2" t="n">
        <v>0</v>
      </c>
      <c r="L489" s="2"/>
      <c r="M489" s="2" t="s">
        <v>15409</v>
      </c>
      <c r="N489" s="2" t="n">
        <f aca="false">COUNTA('Layout Mercado Libre'!AH489:AM489)</f>
        <v>2</v>
      </c>
      <c r="O489" s="2" t="s">
        <v>13875</v>
      </c>
      <c r="P489" s="2" t="n">
        <v>0</v>
      </c>
      <c r="Q489" s="2" t="s">
        <v>15410</v>
      </c>
    </row>
    <row r="490" customFormat="false" ht="15" hidden="false" customHeight="false" outlineLevel="0" collapsed="false">
      <c r="A490" s="8" t="s">
        <v>6021</v>
      </c>
      <c r="B490" s="10" t="str">
        <f aca="false">'Layout Mercado Libre'!C490</f>
        <v>Syncol Paracetamol Pamabrom Pirilamina 24 Comprimidos</v>
      </c>
      <c r="C490" s="2" t="s">
        <v>89</v>
      </c>
      <c r="D490" s="2" t="s">
        <v>13868</v>
      </c>
      <c r="E490" s="2" t="s">
        <v>13869</v>
      </c>
      <c r="F490" s="2" t="s">
        <v>13918</v>
      </c>
      <c r="G490" s="2"/>
      <c r="H490" s="2"/>
      <c r="I490" s="2" t="s">
        <v>15411</v>
      </c>
      <c r="J490" s="2"/>
      <c r="K490" s="2" t="n">
        <v>0</v>
      </c>
      <c r="L490" s="2"/>
      <c r="M490" s="2" t="s">
        <v>15412</v>
      </c>
      <c r="N490" s="2" t="n">
        <f aca="false">COUNTA('Layout Mercado Libre'!AH490:AM490)</f>
        <v>3</v>
      </c>
      <c r="O490" s="2" t="s">
        <v>13875</v>
      </c>
      <c r="P490" s="2" t="n">
        <v>0</v>
      </c>
      <c r="Q490" s="2" t="s">
        <v>15413</v>
      </c>
    </row>
    <row r="491" customFormat="false" ht="15" hidden="false" customHeight="false" outlineLevel="0" collapsed="false">
      <c r="A491" s="8" t="s">
        <v>6034</v>
      </c>
      <c r="B491" s="10" t="str">
        <f aca="false">'Layout Mercado Libre'!C491</f>
        <v>Concor Bisoprolol 5 mg 30 Tabletas</v>
      </c>
      <c r="C491" s="2" t="s">
        <v>89</v>
      </c>
      <c r="D491" s="2" t="s">
        <v>13868</v>
      </c>
      <c r="E491" s="2" t="s">
        <v>13869</v>
      </c>
      <c r="F491" s="2" t="s">
        <v>13870</v>
      </c>
      <c r="G491" s="2" t="s">
        <v>14469</v>
      </c>
      <c r="H491" s="2" t="s">
        <v>14470</v>
      </c>
      <c r="I491" s="2" t="s">
        <v>15414</v>
      </c>
      <c r="J491" s="2"/>
      <c r="K491" s="2" t="n">
        <v>0</v>
      </c>
      <c r="L491" s="2"/>
      <c r="M491" s="2" t="s">
        <v>15415</v>
      </c>
      <c r="N491" s="2" t="n">
        <f aca="false">COUNTA('Layout Mercado Libre'!AH491:AM491)</f>
        <v>4</v>
      </c>
      <c r="O491" s="2" t="s">
        <v>13875</v>
      </c>
      <c r="P491" s="2" t="n">
        <v>0</v>
      </c>
      <c r="Q491" s="2" t="s">
        <v>15416</v>
      </c>
    </row>
    <row r="492" customFormat="false" ht="15" hidden="false" customHeight="false" outlineLevel="0" collapsed="false">
      <c r="A492" s="8" t="s">
        <v>6047</v>
      </c>
      <c r="B492" s="10" t="str">
        <f aca="false">'Layout Mercado Libre'!C492</f>
        <v>Ciproflox DM Ciprofloxacino 1 g 7 Tabletas</v>
      </c>
      <c r="C492" s="2" t="s">
        <v>89</v>
      </c>
      <c r="D492" s="2" t="s">
        <v>13868</v>
      </c>
      <c r="E492" s="2" t="s">
        <v>13869</v>
      </c>
      <c r="F492" s="2" t="s">
        <v>13870</v>
      </c>
      <c r="G492" s="2" t="s">
        <v>13971</v>
      </c>
      <c r="H492" s="2" t="s">
        <v>13972</v>
      </c>
      <c r="I492" s="2" t="s">
        <v>15417</v>
      </c>
      <c r="J492" s="2"/>
      <c r="K492" s="2" t="n">
        <v>102</v>
      </c>
      <c r="L492" s="2"/>
      <c r="M492" s="2" t="s">
        <v>15418</v>
      </c>
      <c r="N492" s="2" t="n">
        <f aca="false">COUNTA('Layout Mercado Libre'!AH492:AM492)</f>
        <v>4</v>
      </c>
      <c r="O492" s="2" t="s">
        <v>13875</v>
      </c>
      <c r="P492" s="2" t="n">
        <v>0</v>
      </c>
      <c r="Q492" s="2" t="s">
        <v>15419</v>
      </c>
    </row>
    <row r="493" customFormat="false" ht="15" hidden="false" customHeight="false" outlineLevel="0" collapsed="false">
      <c r="A493" s="8" t="s">
        <v>6062</v>
      </c>
      <c r="B493" s="10" t="str">
        <f aca="false">'Layout Mercado Libre'!C493</f>
        <v>Crema Dental Colgate Triple Acción Menta Original 75 ml</v>
      </c>
      <c r="C493" s="2" t="s">
        <v>89</v>
      </c>
      <c r="D493" s="2" t="s">
        <v>13868</v>
      </c>
      <c r="E493" s="2" t="s">
        <v>13869</v>
      </c>
      <c r="F493" s="2" t="s">
        <v>13877</v>
      </c>
      <c r="G493" s="2"/>
      <c r="H493" s="2"/>
      <c r="I493" s="2" t="s">
        <v>15420</v>
      </c>
      <c r="J493" s="2"/>
      <c r="K493" s="2" t="n">
        <v>2020</v>
      </c>
      <c r="L493" s="2"/>
      <c r="M493" s="2" t="s">
        <v>15421</v>
      </c>
      <c r="N493" s="2" t="n">
        <f aca="false">COUNTA('Layout Mercado Libre'!AH493:AM493)</f>
        <v>2</v>
      </c>
      <c r="O493" s="2" t="s">
        <v>13886</v>
      </c>
      <c r="P493" s="2" t="n">
        <v>0</v>
      </c>
      <c r="Q493" s="2" t="s">
        <v>15422</v>
      </c>
    </row>
    <row r="494" customFormat="false" ht="15" hidden="false" customHeight="false" outlineLevel="0" collapsed="false">
      <c r="A494" s="8" t="s">
        <v>6071</v>
      </c>
      <c r="B494" s="10" t="str">
        <f aca="false">'Layout Mercado Libre'!C494</f>
        <v>Afumix Fluconazol Tinidazol 4 Tabletas</v>
      </c>
      <c r="C494" s="2" t="s">
        <v>89</v>
      </c>
      <c r="D494" s="2" t="s">
        <v>13868</v>
      </c>
      <c r="E494" s="2" t="s">
        <v>13869</v>
      </c>
      <c r="F494" s="2" t="s">
        <v>13870</v>
      </c>
      <c r="G494" s="2" t="s">
        <v>13971</v>
      </c>
      <c r="H494" s="2" t="s">
        <v>13972</v>
      </c>
      <c r="I494" s="2" t="s">
        <v>15423</v>
      </c>
      <c r="J494" s="2"/>
      <c r="K494" s="2" t="n">
        <v>153</v>
      </c>
      <c r="L494" s="2"/>
      <c r="M494" s="2" t="s">
        <v>15424</v>
      </c>
      <c r="N494" s="2" t="n">
        <f aca="false">COUNTA('Layout Mercado Libre'!AH494:AM494)</f>
        <v>2</v>
      </c>
      <c r="O494" s="2" t="s">
        <v>13875</v>
      </c>
      <c r="P494" s="2" t="n">
        <v>0</v>
      </c>
      <c r="Q494" s="2" t="s">
        <v>15425</v>
      </c>
    </row>
    <row r="495" customFormat="false" ht="15" hidden="false" customHeight="false" outlineLevel="0" collapsed="false">
      <c r="A495" s="8" t="s">
        <v>6082</v>
      </c>
      <c r="B495" s="10" t="str">
        <f aca="false">'Layout Mercado Libre'!C495</f>
        <v>Supositorios Senosiain Bebé Glicerol 1478 mg 10 Piezas</v>
      </c>
      <c r="C495" s="2" t="s">
        <v>89</v>
      </c>
      <c r="D495" s="2" t="s">
        <v>13868</v>
      </c>
      <c r="E495" s="2" t="s">
        <v>13869</v>
      </c>
      <c r="F495" s="2" t="s">
        <v>13918</v>
      </c>
      <c r="G495" s="2"/>
      <c r="H495" s="2"/>
      <c r="I495" s="2" t="s">
        <v>15426</v>
      </c>
      <c r="J495" s="2"/>
      <c r="K495" s="2" t="n">
        <v>1198</v>
      </c>
      <c r="L495" s="2"/>
      <c r="M495" s="2" t="s">
        <v>15427</v>
      </c>
      <c r="N495" s="2" t="n">
        <f aca="false">COUNTA('Layout Mercado Libre'!AH495:AM495)</f>
        <v>3</v>
      </c>
      <c r="O495" s="2" t="s">
        <v>13875</v>
      </c>
      <c r="P495" s="2" t="n">
        <v>0</v>
      </c>
      <c r="Q495" s="2" t="s">
        <v>15428</v>
      </c>
    </row>
    <row r="496" customFormat="false" ht="15" hidden="false" customHeight="false" outlineLevel="0" collapsed="false">
      <c r="A496" s="8" t="s">
        <v>6094</v>
      </c>
      <c r="B496" s="10" t="str">
        <f aca="false">'Layout Mercado Libre'!C496</f>
        <v>Kit Glucómetro Accu-Chek Active Roche</v>
      </c>
      <c r="C496" s="2" t="s">
        <v>89</v>
      </c>
      <c r="D496" s="2" t="s">
        <v>13868</v>
      </c>
      <c r="E496" s="2" t="s">
        <v>13869</v>
      </c>
      <c r="F496" s="2" t="s">
        <v>13877</v>
      </c>
      <c r="G496" s="2"/>
      <c r="H496" s="2"/>
      <c r="I496" s="2" t="s">
        <v>15429</v>
      </c>
      <c r="J496" s="2"/>
      <c r="K496" s="2" t="n">
        <v>141</v>
      </c>
      <c r="L496" s="2" t="s">
        <v>15430</v>
      </c>
      <c r="M496" s="2" t="s">
        <v>15431</v>
      </c>
      <c r="N496" s="2" t="n">
        <f aca="false">COUNTA('Layout Mercado Libre'!AH496:AM496)</f>
        <v>2</v>
      </c>
      <c r="O496" s="2" t="s">
        <v>13909</v>
      </c>
      <c r="P496" s="2" t="n">
        <v>0</v>
      </c>
      <c r="Q496" s="2" t="s">
        <v>15432</v>
      </c>
    </row>
    <row r="497" customFormat="false" ht="15" hidden="false" customHeight="false" outlineLevel="0" collapsed="false">
      <c r="A497" s="8" t="s">
        <v>6103</v>
      </c>
      <c r="B497" s="10" t="str">
        <f aca="false">'Layout Mercado Libre'!C497</f>
        <v>Danzen Serratiopeptidasa 5 mg 30 Tabletas</v>
      </c>
      <c r="C497" s="2" t="s">
        <v>89</v>
      </c>
      <c r="D497" s="2" t="s">
        <v>13868</v>
      </c>
      <c r="E497" s="2" t="s">
        <v>13869</v>
      </c>
      <c r="F497" s="2" t="s">
        <v>13870</v>
      </c>
      <c r="G497" s="2" t="s">
        <v>13944</v>
      </c>
      <c r="H497" s="2" t="s">
        <v>13945</v>
      </c>
      <c r="I497" s="2" t="s">
        <v>15433</v>
      </c>
      <c r="J497" s="2"/>
      <c r="K497" s="2" t="n">
        <v>82</v>
      </c>
      <c r="L497" s="2"/>
      <c r="M497" s="2" t="s">
        <v>15434</v>
      </c>
      <c r="N497" s="2" t="n">
        <f aca="false">COUNTA('Layout Mercado Libre'!AH497:AM497)</f>
        <v>3</v>
      </c>
      <c r="O497" s="2" t="s">
        <v>13875</v>
      </c>
      <c r="P497" s="2" t="n">
        <v>0</v>
      </c>
      <c r="Q497" s="2" t="s">
        <v>15435</v>
      </c>
    </row>
    <row r="498" customFormat="false" ht="15" hidden="false" customHeight="false" outlineLevel="0" collapsed="false">
      <c r="A498" s="8" t="s">
        <v>6115</v>
      </c>
      <c r="B498" s="10" t="str">
        <f aca="false">'Layout Mercado Libre'!C498</f>
        <v>Dalvear Dropropizina Bromhexina Jarabe Adulto 200 ml</v>
      </c>
      <c r="C498" s="2" t="s">
        <v>89</v>
      </c>
      <c r="D498" s="2" t="s">
        <v>13868</v>
      </c>
      <c r="E498" s="2" t="s">
        <v>13869</v>
      </c>
      <c r="F498" s="2" t="s">
        <v>13870</v>
      </c>
      <c r="G498" s="2" t="s">
        <v>14399</v>
      </c>
      <c r="H498" s="2" t="s">
        <v>14400</v>
      </c>
      <c r="I498" s="2" t="s">
        <v>15436</v>
      </c>
      <c r="J498" s="2"/>
      <c r="K498" s="2" t="n">
        <v>2</v>
      </c>
      <c r="L498" s="2"/>
      <c r="M498" s="2" t="s">
        <v>15437</v>
      </c>
      <c r="N498" s="2" t="n">
        <f aca="false">COUNTA('Layout Mercado Libre'!AH498:AM498)</f>
        <v>4</v>
      </c>
      <c r="O498" s="2" t="s">
        <v>13875</v>
      </c>
      <c r="P498" s="2" t="n">
        <v>0</v>
      </c>
      <c r="Q498" s="2" t="s">
        <v>15438</v>
      </c>
    </row>
    <row r="499" customFormat="false" ht="15" hidden="false" customHeight="false" outlineLevel="0" collapsed="false">
      <c r="A499" s="8" t="s">
        <v>6130</v>
      </c>
      <c r="B499" s="10" t="str">
        <f aca="false">'Layout Mercado Libre'!C499</f>
        <v>Tinte Just For Men Barba y Bigote Negro B-55</v>
      </c>
      <c r="C499" s="2" t="s">
        <v>89</v>
      </c>
      <c r="D499" s="2" t="s">
        <v>13868</v>
      </c>
      <c r="E499" s="2" t="s">
        <v>13869</v>
      </c>
      <c r="F499" s="2" t="s">
        <v>13877</v>
      </c>
      <c r="G499" s="2"/>
      <c r="H499" s="2"/>
      <c r="I499" s="2" t="s">
        <v>15439</v>
      </c>
      <c r="J499" s="2"/>
      <c r="K499" s="2" t="n">
        <v>4</v>
      </c>
      <c r="L499" s="2"/>
      <c r="M499" s="2" t="s">
        <v>15440</v>
      </c>
      <c r="N499" s="2" t="n">
        <f aca="false">COUNTA('Layout Mercado Libre'!AH499:AM499)</f>
        <v>3</v>
      </c>
      <c r="O499" s="2" t="s">
        <v>13875</v>
      </c>
      <c r="P499" s="2" t="n">
        <v>0</v>
      </c>
      <c r="Q499" s="2" t="s">
        <v>15441</v>
      </c>
    </row>
    <row r="500" customFormat="false" ht="15" hidden="false" customHeight="false" outlineLevel="0" collapsed="false">
      <c r="A500" s="8" t="s">
        <v>6147</v>
      </c>
      <c r="B500" s="10" t="str">
        <f aca="false">'Layout Mercado Libre'!C500</f>
        <v>Hemosin-K Solución Inyectable 10 mg/10 mg 3 Aplicaciones</v>
      </c>
      <c r="C500" s="2" t="s">
        <v>89</v>
      </c>
      <c r="D500" s="2" t="s">
        <v>13868</v>
      </c>
      <c r="E500" s="2" t="s">
        <v>13869</v>
      </c>
      <c r="F500" s="2" t="s">
        <v>13870</v>
      </c>
      <c r="G500" s="2" t="s">
        <v>13888</v>
      </c>
      <c r="H500" s="2" t="s">
        <v>13889</v>
      </c>
      <c r="I500" s="2" t="s">
        <v>15442</v>
      </c>
      <c r="J500" s="2"/>
      <c r="K500" s="2" t="n">
        <v>3</v>
      </c>
      <c r="L500" s="2"/>
      <c r="M500" s="2" t="s">
        <v>15443</v>
      </c>
      <c r="N500" s="2" t="n">
        <f aca="false">COUNTA('Layout Mercado Libre'!AH500:AM500)</f>
        <v>3</v>
      </c>
      <c r="O500" s="2" t="s">
        <v>13875</v>
      </c>
      <c r="P500" s="2" t="n">
        <v>0</v>
      </c>
      <c r="Q500" s="2" t="s">
        <v>15444</v>
      </c>
    </row>
    <row r="501" customFormat="false" ht="15" hidden="false" customHeight="false" outlineLevel="0" collapsed="false">
      <c r="A501" s="8" t="s">
        <v>6160</v>
      </c>
      <c r="B501" s="10" t="str">
        <f aca="false">'Layout Mercado Libre'!C501</f>
        <v>Talco para Bebé Mennen Baby Magic Azul 100 g</v>
      </c>
      <c r="C501" s="2" t="s">
        <v>89</v>
      </c>
      <c r="D501" s="2" t="s">
        <v>13868</v>
      </c>
      <c r="E501" s="2" t="s">
        <v>13869</v>
      </c>
      <c r="F501" s="2" t="s">
        <v>13877</v>
      </c>
      <c r="G501" s="2"/>
      <c r="H501" s="2"/>
      <c r="I501" s="2" t="s">
        <v>15445</v>
      </c>
      <c r="J501" s="2"/>
      <c r="K501" s="2" t="n">
        <v>957</v>
      </c>
      <c r="L501" s="2"/>
      <c r="M501" s="2" t="s">
        <v>15446</v>
      </c>
      <c r="N501" s="2" t="n">
        <f aca="false">COUNTA('Layout Mercado Libre'!AH501:AM501)</f>
        <v>3</v>
      </c>
      <c r="O501" s="2" t="s">
        <v>13875</v>
      </c>
      <c r="P501" s="2" t="n">
        <v>0</v>
      </c>
      <c r="Q501" s="2" t="s">
        <v>15447</v>
      </c>
    </row>
    <row r="502" customFormat="false" ht="15" hidden="false" customHeight="false" outlineLevel="0" collapsed="false">
      <c r="A502" s="8" t="s">
        <v>6174</v>
      </c>
      <c r="B502" s="10" t="str">
        <f aca="false">'Layout Mercado Libre'!C502</f>
        <v>Dapagliflozina 10 mg 28 Tabletas Camber</v>
      </c>
      <c r="C502" s="2" t="s">
        <v>89</v>
      </c>
      <c r="D502" s="2" t="s">
        <v>13868</v>
      </c>
      <c r="E502" s="2" t="s">
        <v>13869</v>
      </c>
      <c r="F502" s="2" t="s">
        <v>13870</v>
      </c>
      <c r="G502" s="2" t="s">
        <v>13893</v>
      </c>
      <c r="H502" s="2" t="s">
        <v>13894</v>
      </c>
      <c r="I502" s="2" t="s">
        <v>15448</v>
      </c>
      <c r="J502" s="2"/>
      <c r="K502" s="2" t="n">
        <v>50</v>
      </c>
      <c r="L502" s="2"/>
      <c r="M502" s="2" t="s">
        <v>15449</v>
      </c>
      <c r="N502" s="2" t="n">
        <f aca="false">COUNTA('Layout Mercado Libre'!AH502:AM502)</f>
        <v>3</v>
      </c>
      <c r="O502" s="2" t="s">
        <v>13886</v>
      </c>
      <c r="P502" s="2" t="n">
        <v>0</v>
      </c>
      <c r="Q502" s="2" t="s">
        <v>15450</v>
      </c>
    </row>
    <row r="503" customFormat="false" ht="15" hidden="false" customHeight="false" outlineLevel="0" collapsed="false">
      <c r="A503" s="8" t="s">
        <v>6188</v>
      </c>
      <c r="B503" s="10" t="str">
        <f aca="false">'Layout Mercado Libre'!C503</f>
        <v>Crema Facial Pond's Clarant B3 FPS 30 200 g</v>
      </c>
      <c r="C503" s="2" t="s">
        <v>89</v>
      </c>
      <c r="D503" s="2" t="s">
        <v>13868</v>
      </c>
      <c r="E503" s="2" t="s">
        <v>13869</v>
      </c>
      <c r="F503" s="2" t="s">
        <v>13877</v>
      </c>
      <c r="G503" s="2"/>
      <c r="H503" s="2"/>
      <c r="I503" s="2" t="s">
        <v>15451</v>
      </c>
      <c r="J503" s="2"/>
      <c r="K503" s="2" t="n">
        <v>48</v>
      </c>
      <c r="L503" s="2" t="s">
        <v>15452</v>
      </c>
      <c r="M503" s="2" t="s">
        <v>15453</v>
      </c>
      <c r="N503" s="2" t="n">
        <f aca="false">COUNTA('Layout Mercado Libre'!AH503:AM503)</f>
        <v>2</v>
      </c>
      <c r="O503" s="2" t="s">
        <v>13886</v>
      </c>
      <c r="P503" s="2" t="n">
        <v>0</v>
      </c>
      <c r="Q503" s="2" t="s">
        <v>15454</v>
      </c>
    </row>
    <row r="504" customFormat="false" ht="15" hidden="false" customHeight="false" outlineLevel="0" collapsed="false">
      <c r="A504" s="8" t="s">
        <v>6203</v>
      </c>
      <c r="B504" s="10" t="str">
        <f aca="false">'Layout Mercado Libre'!C504</f>
        <v>Suero Rehidratante Electrolit Manzana 625 ml</v>
      </c>
      <c r="C504" s="2" t="s">
        <v>89</v>
      </c>
      <c r="D504" s="2" t="s">
        <v>13868</v>
      </c>
      <c r="E504" s="2" t="s">
        <v>13869</v>
      </c>
      <c r="F504" s="2" t="s">
        <v>13918</v>
      </c>
      <c r="G504" s="2"/>
      <c r="H504" s="2"/>
      <c r="I504" s="2" t="s">
        <v>15455</v>
      </c>
      <c r="J504" s="2"/>
      <c r="K504" s="2" t="n">
        <v>582</v>
      </c>
      <c r="L504" s="2" t="s">
        <v>15325</v>
      </c>
      <c r="M504" s="2" t="s">
        <v>15456</v>
      </c>
      <c r="N504" s="2" t="n">
        <f aca="false">COUNTA('Layout Mercado Libre'!AH504:AM504)</f>
        <v>2</v>
      </c>
      <c r="O504" s="2" t="s">
        <v>13886</v>
      </c>
      <c r="P504" s="2" t="n">
        <v>0</v>
      </c>
      <c r="Q504" s="2" t="s">
        <v>15457</v>
      </c>
    </row>
    <row r="505" customFormat="false" ht="15" hidden="false" customHeight="false" outlineLevel="0" collapsed="false">
      <c r="A505" s="8" t="s">
        <v>6214</v>
      </c>
      <c r="B505" s="10" t="str">
        <f aca="false">'Layout Mercado Libre'!C505</f>
        <v>Gasa Estéril Dibar Monarca 10 x 10 cm 8 Capas 100 Piezas</v>
      </c>
      <c r="C505" s="2" t="s">
        <v>89</v>
      </c>
      <c r="D505" s="2" t="s">
        <v>13868</v>
      </c>
      <c r="E505" s="2" t="s">
        <v>13869</v>
      </c>
      <c r="F505" s="2" t="s">
        <v>13877</v>
      </c>
      <c r="G505" s="2"/>
      <c r="H505" s="2"/>
      <c r="I505" s="2" t="s">
        <v>15458</v>
      </c>
      <c r="J505" s="2"/>
      <c r="K505" s="2" t="n">
        <v>147</v>
      </c>
      <c r="L505" s="2" t="s">
        <v>15459</v>
      </c>
      <c r="M505" s="2" t="s">
        <v>15460</v>
      </c>
      <c r="N505" s="2" t="n">
        <f aca="false">COUNTA('Layout Mercado Libre'!AH505:AM505)</f>
        <v>2</v>
      </c>
      <c r="O505" s="2" t="s">
        <v>14021</v>
      </c>
      <c r="P505" s="2" t="n">
        <v>0</v>
      </c>
      <c r="Q505" s="2" t="s">
        <v>15461</v>
      </c>
    </row>
    <row r="506" customFormat="false" ht="15" hidden="false" customHeight="false" outlineLevel="0" collapsed="false">
      <c r="A506" s="8" t="s">
        <v>6225</v>
      </c>
      <c r="B506" s="10" t="str">
        <f aca="false">'Layout Mercado Libre'!C506</f>
        <v>Condones Sico Sensitive Delgados de Látex 3 Piezas</v>
      </c>
      <c r="C506" s="2" t="s">
        <v>89</v>
      </c>
      <c r="D506" s="2" t="s">
        <v>13868</v>
      </c>
      <c r="E506" s="2" t="s">
        <v>13869</v>
      </c>
      <c r="F506" s="2" t="s">
        <v>13877</v>
      </c>
      <c r="G506" s="2"/>
      <c r="H506" s="2"/>
      <c r="I506" s="2" t="s">
        <v>15462</v>
      </c>
      <c r="J506" s="2"/>
      <c r="K506" s="2" t="n">
        <v>599</v>
      </c>
      <c r="L506" s="2" t="s">
        <v>15463</v>
      </c>
      <c r="M506" s="2" t="s">
        <v>15464</v>
      </c>
      <c r="N506" s="2" t="n">
        <f aca="false">COUNTA('Layout Mercado Libre'!AH506:AM506)</f>
        <v>2</v>
      </c>
      <c r="O506" s="2" t="s">
        <v>13909</v>
      </c>
      <c r="P506" s="2" t="n">
        <v>0</v>
      </c>
      <c r="Q506" s="2" t="s">
        <v>15465</v>
      </c>
    </row>
    <row r="507" customFormat="false" ht="15" hidden="false" customHeight="false" outlineLevel="0" collapsed="false">
      <c r="A507" s="8" t="s">
        <v>6240</v>
      </c>
      <c r="B507" s="10" t="str">
        <f aca="false">'Layout Mercado Libre'!C507</f>
        <v>Nexium Mups Esomeprazol 40 mg 14 Tabletas</v>
      </c>
      <c r="C507" s="2" t="s">
        <v>89</v>
      </c>
      <c r="D507" s="2" t="s">
        <v>13868</v>
      </c>
      <c r="E507" s="2" t="s">
        <v>13869</v>
      </c>
      <c r="F507" s="2" t="s">
        <v>13870</v>
      </c>
      <c r="G507" s="2" t="s">
        <v>13893</v>
      </c>
      <c r="H507" s="2" t="s">
        <v>13894</v>
      </c>
      <c r="I507" s="2" t="s">
        <v>15466</v>
      </c>
      <c r="J507" s="2"/>
      <c r="K507" s="2" t="n">
        <v>0</v>
      </c>
      <c r="L507" s="2"/>
      <c r="M507" s="2" t="s">
        <v>15467</v>
      </c>
      <c r="N507" s="2" t="n">
        <f aca="false">COUNTA('Layout Mercado Libre'!AH507:AM507)</f>
        <v>2</v>
      </c>
      <c r="O507" s="2" t="s">
        <v>13875</v>
      </c>
      <c r="P507" s="2" t="n">
        <v>0</v>
      </c>
      <c r="Q507" s="2" t="s">
        <v>15468</v>
      </c>
    </row>
    <row r="508" customFormat="false" ht="15" hidden="false" customHeight="false" outlineLevel="0" collapsed="false">
      <c r="A508" s="8" t="s">
        <v>6253</v>
      </c>
      <c r="B508" s="10" t="str">
        <f aca="false">'Layout Mercado Libre'!C508</f>
        <v>Enjuague Bucal Lacer Perioxidin Clorhexidina 0.12% 200 ml</v>
      </c>
      <c r="C508" s="2" t="s">
        <v>89</v>
      </c>
      <c r="D508" s="2" t="s">
        <v>13868</v>
      </c>
      <c r="E508" s="2" t="s">
        <v>13869</v>
      </c>
      <c r="F508" s="2" t="s">
        <v>13877</v>
      </c>
      <c r="G508" s="2"/>
      <c r="H508" s="2"/>
      <c r="I508" s="2" t="s">
        <v>15469</v>
      </c>
      <c r="J508" s="2"/>
      <c r="K508" s="2" t="n">
        <v>66</v>
      </c>
      <c r="L508" s="2"/>
      <c r="M508" s="2" t="s">
        <v>15470</v>
      </c>
      <c r="N508" s="2" t="n">
        <f aca="false">COUNTA('Layout Mercado Libre'!AH508:AM508)</f>
        <v>2</v>
      </c>
      <c r="O508" s="2" t="s">
        <v>13875</v>
      </c>
      <c r="P508" s="2" t="n">
        <v>0</v>
      </c>
      <c r="Q508" s="2" t="s">
        <v>15471</v>
      </c>
    </row>
    <row r="509" customFormat="false" ht="15" hidden="false" customHeight="false" outlineLevel="0" collapsed="false">
      <c r="A509" s="8" t="s">
        <v>6267</v>
      </c>
      <c r="B509" s="10" t="str">
        <f aca="false">'Layout Mercado Libre'!C509</f>
        <v>Redoxon AOX Vitamina C, D y Zinc 10 Tabletas Efervescentes</v>
      </c>
      <c r="C509" s="2" t="s">
        <v>89</v>
      </c>
      <c r="D509" s="2" t="s">
        <v>13868</v>
      </c>
      <c r="E509" s="2" t="s">
        <v>13869</v>
      </c>
      <c r="F509" s="2" t="s">
        <v>13918</v>
      </c>
      <c r="G509" s="2"/>
      <c r="H509" s="2"/>
      <c r="I509" s="2" t="s">
        <v>15472</v>
      </c>
      <c r="J509" s="2"/>
      <c r="K509" s="2" t="n">
        <v>600</v>
      </c>
      <c r="L509" s="2"/>
      <c r="M509" s="2" t="s">
        <v>15473</v>
      </c>
      <c r="N509" s="2" t="n">
        <f aca="false">COUNTA('Layout Mercado Libre'!AH509:AM509)</f>
        <v>2</v>
      </c>
      <c r="O509" s="2" t="s">
        <v>13875</v>
      </c>
      <c r="P509" s="2" t="n">
        <v>0</v>
      </c>
      <c r="Q509" s="2" t="s">
        <v>15474</v>
      </c>
    </row>
    <row r="510" customFormat="false" ht="15" hidden="false" customHeight="false" outlineLevel="0" collapsed="false">
      <c r="A510" s="8" t="s">
        <v>6280</v>
      </c>
      <c r="B510" s="10" t="str">
        <f aca="false">'Layout Mercado Libre'!C510</f>
        <v>Toallitas Desmaquillantes Claris Aloe Vera 40 Piezas</v>
      </c>
      <c r="C510" s="2" t="s">
        <v>89</v>
      </c>
      <c r="D510" s="2" t="s">
        <v>13868</v>
      </c>
      <c r="E510" s="2" t="s">
        <v>13869</v>
      </c>
      <c r="F510" s="2" t="s">
        <v>13877</v>
      </c>
      <c r="G510" s="2"/>
      <c r="H510" s="2"/>
      <c r="I510" s="2" t="s">
        <v>15475</v>
      </c>
      <c r="J510" s="2"/>
      <c r="K510" s="2" t="n">
        <v>2321</v>
      </c>
      <c r="L510" s="2"/>
      <c r="M510" s="2" t="s">
        <v>15476</v>
      </c>
      <c r="N510" s="2" t="n">
        <f aca="false">COUNTA('Layout Mercado Libre'!AH510:AM510)</f>
        <v>3</v>
      </c>
      <c r="O510" s="2" t="s">
        <v>13875</v>
      </c>
      <c r="P510" s="2" t="n">
        <v>0</v>
      </c>
      <c r="Q510" s="2" t="s">
        <v>15477</v>
      </c>
    </row>
    <row r="511" customFormat="false" ht="15" hidden="false" customHeight="false" outlineLevel="0" collapsed="false">
      <c r="A511" s="8" t="s">
        <v>6296</v>
      </c>
      <c r="B511" s="10" t="str">
        <f aca="false">'Layout Mercado Libre'!C511</f>
        <v>Suero Rehidratante Electrolit Mora Azul 625 ml</v>
      </c>
      <c r="C511" s="2" t="s">
        <v>89</v>
      </c>
      <c r="D511" s="2" t="s">
        <v>13868</v>
      </c>
      <c r="E511" s="2" t="s">
        <v>13869</v>
      </c>
      <c r="F511" s="2" t="s">
        <v>13918</v>
      </c>
      <c r="G511" s="2"/>
      <c r="H511" s="2"/>
      <c r="I511" s="2" t="s">
        <v>15478</v>
      </c>
      <c r="J511" s="2"/>
      <c r="K511" s="2" t="n">
        <v>776</v>
      </c>
      <c r="L511" s="2" t="s">
        <v>15325</v>
      </c>
      <c r="M511" s="2" t="s">
        <v>15479</v>
      </c>
      <c r="N511" s="2" t="n">
        <f aca="false">COUNTA('Layout Mercado Libre'!AH511:AM511)</f>
        <v>3</v>
      </c>
      <c r="O511" s="2" t="s">
        <v>14547</v>
      </c>
      <c r="P511" s="2" t="n">
        <v>1</v>
      </c>
      <c r="Q511" s="2" t="s">
        <v>15480</v>
      </c>
    </row>
    <row r="512" customFormat="false" ht="15" hidden="false" customHeight="false" outlineLevel="0" collapsed="false">
      <c r="A512" s="8" t="s">
        <v>6306</v>
      </c>
      <c r="B512" s="10" t="str">
        <f aca="false">'Layout Mercado Libre'!C512</f>
        <v>Pañales Bbtips Sensitive Etapa 6 Unisex 40 Piezas</v>
      </c>
      <c r="C512" s="2" t="s">
        <v>89</v>
      </c>
      <c r="D512" s="2" t="s">
        <v>13868</v>
      </c>
      <c r="E512" s="2" t="s">
        <v>13869</v>
      </c>
      <c r="F512" s="2" t="s">
        <v>13877</v>
      </c>
      <c r="G512" s="2"/>
      <c r="H512" s="2"/>
      <c r="I512" s="2" t="s">
        <v>15481</v>
      </c>
      <c r="J512" s="2"/>
      <c r="K512" s="2" t="n">
        <v>96</v>
      </c>
      <c r="L512" s="2"/>
      <c r="M512" s="2" t="s">
        <v>15482</v>
      </c>
      <c r="N512" s="2" t="n">
        <f aca="false">COUNTA('Layout Mercado Libre'!AH512:AM512)</f>
        <v>3</v>
      </c>
      <c r="O512" s="2" t="s">
        <v>13875</v>
      </c>
      <c r="P512" s="2" t="n">
        <v>0</v>
      </c>
      <c r="Q512" s="2" t="s">
        <v>15483</v>
      </c>
    </row>
    <row r="513" customFormat="false" ht="15" hidden="false" customHeight="false" outlineLevel="0" collapsed="false">
      <c r="A513" s="8" t="s">
        <v>6321</v>
      </c>
      <c r="B513" s="10" t="str">
        <f aca="false">'Layout Mercado Libre'!C513</f>
        <v>Avamys 2A Furoato de Fluticasona 27.5 mcg 120 Dosis</v>
      </c>
      <c r="C513" s="2" t="s">
        <v>89</v>
      </c>
      <c r="D513" s="2" t="s">
        <v>13868</v>
      </c>
      <c r="E513" s="2" t="s">
        <v>13869</v>
      </c>
      <c r="F513" s="2" t="s">
        <v>13870</v>
      </c>
      <c r="G513" s="2" t="s">
        <v>14399</v>
      </c>
      <c r="H513" s="2" t="s">
        <v>14400</v>
      </c>
      <c r="I513" s="2" t="s">
        <v>15484</v>
      </c>
      <c r="J513" s="2"/>
      <c r="K513" s="2" t="n">
        <v>96</v>
      </c>
      <c r="L513" s="2"/>
      <c r="M513" s="2" t="s">
        <v>15485</v>
      </c>
      <c r="N513" s="2" t="n">
        <f aca="false">COUNTA('Layout Mercado Libre'!AH513:AM513)</f>
        <v>3</v>
      </c>
      <c r="O513" s="2" t="s">
        <v>13875</v>
      </c>
      <c r="P513" s="2" t="n">
        <v>1</v>
      </c>
      <c r="Q513" s="2" t="s">
        <v>15486</v>
      </c>
    </row>
    <row r="514" customFormat="false" ht="15" hidden="false" customHeight="false" outlineLevel="0" collapsed="false">
      <c r="A514" s="8" t="s">
        <v>6337</v>
      </c>
      <c r="B514" s="10" t="str">
        <f aca="false">'Layout Mercado Libre'!C514</f>
        <v>Buscapina Butilhioscina 10 mg 24 Tabletas</v>
      </c>
      <c r="C514" s="2" t="s">
        <v>89</v>
      </c>
      <c r="D514" s="2" t="s">
        <v>13868</v>
      </c>
      <c r="E514" s="2" t="s">
        <v>13869</v>
      </c>
      <c r="F514" s="2" t="s">
        <v>13918</v>
      </c>
      <c r="G514" s="2"/>
      <c r="H514" s="2"/>
      <c r="I514" s="2" t="s">
        <v>15487</v>
      </c>
      <c r="J514" s="2"/>
      <c r="K514" s="2" t="n">
        <v>767</v>
      </c>
      <c r="L514" s="2" t="s">
        <v>15488</v>
      </c>
      <c r="M514" s="2" t="s">
        <v>15489</v>
      </c>
      <c r="N514" s="2" t="n">
        <f aca="false">COUNTA('Layout Mercado Libre'!AH514:AM514)</f>
        <v>2</v>
      </c>
      <c r="O514" s="2" t="s">
        <v>13875</v>
      </c>
      <c r="P514" s="2" t="n">
        <v>0</v>
      </c>
      <c r="Q514" s="2" t="s">
        <v>15490</v>
      </c>
    </row>
    <row r="515" customFormat="false" ht="15" hidden="false" customHeight="false" outlineLevel="0" collapsed="false">
      <c r="A515" s="8" t="s">
        <v>6349</v>
      </c>
      <c r="B515" s="10" t="str">
        <f aca="false">'Layout Mercado Libre'!C515</f>
        <v>Xarelto Rivaroxabán 20 mg 28 Comprimidos</v>
      </c>
      <c r="C515" s="2" t="s">
        <v>89</v>
      </c>
      <c r="D515" s="2" t="s">
        <v>13868</v>
      </c>
      <c r="E515" s="2" t="s">
        <v>13869</v>
      </c>
      <c r="F515" s="2" t="s">
        <v>13870</v>
      </c>
      <c r="G515" s="2" t="s">
        <v>13888</v>
      </c>
      <c r="H515" s="2" t="s">
        <v>13889</v>
      </c>
      <c r="I515" s="2" t="s">
        <v>15491</v>
      </c>
      <c r="J515" s="2"/>
      <c r="K515" s="2" t="n">
        <v>60</v>
      </c>
      <c r="L515" s="2"/>
      <c r="M515" s="2" t="s">
        <v>15492</v>
      </c>
      <c r="N515" s="2" t="n">
        <f aca="false">COUNTA('Layout Mercado Libre'!AH515:AM515)</f>
        <v>2</v>
      </c>
      <c r="O515" s="2" t="s">
        <v>13886</v>
      </c>
      <c r="P515" s="2" t="n">
        <v>0</v>
      </c>
      <c r="Q515" s="2" t="s">
        <v>15493</v>
      </c>
    </row>
    <row r="516" customFormat="false" ht="15" hidden="false" customHeight="false" outlineLevel="0" collapsed="false">
      <c r="A516" s="8" t="s">
        <v>6362</v>
      </c>
      <c r="B516" s="10" t="str">
        <f aca="false">'Layout Mercado Libre'!C516</f>
        <v>Jeringa Insulina BD Ultra-Fine 0.3 ml 31G 6 mm 30 Piezas</v>
      </c>
      <c r="C516" s="2" t="s">
        <v>89</v>
      </c>
      <c r="D516" s="2" t="s">
        <v>13868</v>
      </c>
      <c r="E516" s="2" t="s">
        <v>13869</v>
      </c>
      <c r="F516" s="2" t="s">
        <v>13877</v>
      </c>
      <c r="G516" s="2"/>
      <c r="H516" s="2"/>
      <c r="I516" s="2" t="s">
        <v>15494</v>
      </c>
      <c r="J516" s="2"/>
      <c r="K516" s="2" t="n">
        <v>192</v>
      </c>
      <c r="L516" s="2"/>
      <c r="M516" s="2" t="s">
        <v>15495</v>
      </c>
      <c r="N516" s="2" t="n">
        <f aca="false">COUNTA('Layout Mercado Libre'!AH516:AM516)</f>
        <v>1</v>
      </c>
      <c r="O516" s="2" t="s">
        <v>13875</v>
      </c>
      <c r="P516" s="2" t="n">
        <v>0</v>
      </c>
      <c r="Q516" s="2" t="s">
        <v>15496</v>
      </c>
    </row>
    <row r="517" customFormat="false" ht="15" hidden="false" customHeight="false" outlineLevel="0" collapsed="false">
      <c r="A517" s="8" t="s">
        <v>6371</v>
      </c>
      <c r="B517" s="10" t="str">
        <f aca="false">'Layout Mercado Libre'!C517</f>
        <v>Centrum Gender Adulto Mujer +50 Multivitamínico 60 Tabletas</v>
      </c>
      <c r="C517" s="2" t="s">
        <v>89</v>
      </c>
      <c r="D517" s="2" t="s">
        <v>13868</v>
      </c>
      <c r="E517" s="2" t="s">
        <v>13869</v>
      </c>
      <c r="F517" s="2" t="s">
        <v>13918</v>
      </c>
      <c r="G517" s="2"/>
      <c r="H517" s="2"/>
      <c r="I517" s="2" t="s">
        <v>15497</v>
      </c>
      <c r="J517" s="2"/>
      <c r="K517" s="2" t="n">
        <v>0</v>
      </c>
      <c r="L517" s="2" t="s">
        <v>15498</v>
      </c>
      <c r="M517" s="2" t="s">
        <v>15499</v>
      </c>
      <c r="N517" s="2" t="n">
        <f aca="false">COUNTA('Layout Mercado Libre'!AH517:AM517)</f>
        <v>2</v>
      </c>
      <c r="O517" s="2" t="s">
        <v>13904</v>
      </c>
      <c r="P517" s="2" t="n">
        <v>0</v>
      </c>
      <c r="Q517" s="2" t="s">
        <v>15500</v>
      </c>
    </row>
    <row r="518" customFormat="false" ht="15" hidden="false" customHeight="false" outlineLevel="0" collapsed="false">
      <c r="A518" s="8" t="s">
        <v>6386</v>
      </c>
      <c r="B518" s="10" t="str">
        <f aca="false">'Layout Mercado Libre'!C518</f>
        <v>Crema Dental Colgate Total 12 Clean Mint 50 ml</v>
      </c>
      <c r="C518" s="2" t="s">
        <v>89</v>
      </c>
      <c r="D518" s="2" t="s">
        <v>13868</v>
      </c>
      <c r="E518" s="2" t="s">
        <v>13869</v>
      </c>
      <c r="F518" s="2" t="s">
        <v>13877</v>
      </c>
      <c r="G518" s="2"/>
      <c r="H518" s="2"/>
      <c r="I518" s="2" t="s">
        <v>15501</v>
      </c>
      <c r="J518" s="2"/>
      <c r="K518" s="2" t="n">
        <v>514</v>
      </c>
      <c r="L518" s="2"/>
      <c r="M518" s="2" t="s">
        <v>15502</v>
      </c>
      <c r="N518" s="2" t="n">
        <f aca="false">COUNTA('Layout Mercado Libre'!AH518:AM518)</f>
        <v>1</v>
      </c>
      <c r="O518" s="2" t="s">
        <v>13942</v>
      </c>
      <c r="P518" s="2" t="n">
        <v>0</v>
      </c>
      <c r="Q518" s="2" t="s">
        <v>15503</v>
      </c>
    </row>
    <row r="519" customFormat="false" ht="15" hidden="false" customHeight="false" outlineLevel="0" collapsed="false">
      <c r="A519" s="8" t="s">
        <v>6397</v>
      </c>
      <c r="B519" s="10" t="str">
        <f aca="false">'Layout Mercado Libre'!C519</f>
        <v>Microdacyn 60 Solución Antiséptica 120 ml</v>
      </c>
      <c r="C519" s="2" t="s">
        <v>89</v>
      </c>
      <c r="D519" s="2" t="s">
        <v>13868</v>
      </c>
      <c r="E519" s="2" t="s">
        <v>13869</v>
      </c>
      <c r="F519" s="2" t="s">
        <v>13918</v>
      </c>
      <c r="G519" s="2"/>
      <c r="H519" s="2"/>
      <c r="I519" s="2" t="s">
        <v>15504</v>
      </c>
      <c r="J519" s="2"/>
      <c r="K519" s="2" t="n">
        <v>0</v>
      </c>
      <c r="L519" s="2"/>
      <c r="M519" s="2" t="s">
        <v>15505</v>
      </c>
      <c r="N519" s="2" t="n">
        <f aca="false">COUNTA('Layout Mercado Libre'!AH519:AM519)</f>
        <v>2</v>
      </c>
      <c r="O519" s="2" t="s">
        <v>13875</v>
      </c>
      <c r="P519" s="2" t="n">
        <v>0</v>
      </c>
      <c r="Q519" s="2" t="s">
        <v>15506</v>
      </c>
    </row>
    <row r="520" customFormat="false" ht="15" hidden="false" customHeight="false" outlineLevel="0" collapsed="false">
      <c r="A520" s="8" t="s">
        <v>6406</v>
      </c>
      <c r="B520" s="10" t="str">
        <f aca="false">'Layout Mercado Libre'!C520</f>
        <v>Ki-Cab Tegoprazán 50 mg 30 Tabletas</v>
      </c>
      <c r="C520" s="2" t="s">
        <v>89</v>
      </c>
      <c r="D520" s="2" t="s">
        <v>13868</v>
      </c>
      <c r="E520" s="2" t="s">
        <v>13869</v>
      </c>
      <c r="F520" s="2" t="s">
        <v>13870</v>
      </c>
      <c r="G520" s="2" t="s">
        <v>13893</v>
      </c>
      <c r="H520" s="2" t="s">
        <v>13894</v>
      </c>
      <c r="I520" s="2" t="s">
        <v>15507</v>
      </c>
      <c r="J520" s="2"/>
      <c r="K520" s="2" t="n">
        <v>11</v>
      </c>
      <c r="L520" s="2"/>
      <c r="M520" s="2" t="s">
        <v>15508</v>
      </c>
      <c r="N520" s="2" t="n">
        <f aca="false">COUNTA('Layout Mercado Libre'!AH520:AM520)</f>
        <v>2</v>
      </c>
      <c r="O520" s="2" t="s">
        <v>13886</v>
      </c>
      <c r="P520" s="2" t="n">
        <v>0</v>
      </c>
      <c r="Q520" s="2" t="s">
        <v>15509</v>
      </c>
    </row>
    <row r="521" customFormat="false" ht="15" hidden="false" customHeight="false" outlineLevel="0" collapsed="false">
      <c r="A521" s="8" t="s">
        <v>6416</v>
      </c>
      <c r="B521" s="10" t="str">
        <f aca="false">'Layout Mercado Libre'!C521</f>
        <v>Diane 2 mg/0.035 mg Ciproterona Etinilestradiol 21 Tabletas</v>
      </c>
      <c r="C521" s="2" t="s">
        <v>89</v>
      </c>
      <c r="D521" s="2" t="s">
        <v>13868</v>
      </c>
      <c r="E521" s="2" t="s">
        <v>13869</v>
      </c>
      <c r="F521" s="2" t="s">
        <v>13870</v>
      </c>
      <c r="G521" s="2" t="s">
        <v>14229</v>
      </c>
      <c r="H521" s="2" t="s">
        <v>14230</v>
      </c>
      <c r="I521" s="2" t="s">
        <v>15510</v>
      </c>
      <c r="J521" s="2"/>
      <c r="K521" s="2" t="n">
        <v>0</v>
      </c>
      <c r="L521" s="2"/>
      <c r="M521" s="2" t="s">
        <v>15511</v>
      </c>
      <c r="N521" s="2" t="n">
        <f aca="false">COUNTA('Layout Mercado Libre'!AH521:AM521)</f>
        <v>1</v>
      </c>
      <c r="O521" s="2" t="s">
        <v>13875</v>
      </c>
      <c r="P521" s="2" t="n">
        <v>0</v>
      </c>
      <c r="Q521" s="2" t="s">
        <v>15512</v>
      </c>
    </row>
    <row r="522" customFormat="false" ht="15" hidden="false" customHeight="false" outlineLevel="0" collapsed="false">
      <c r="A522" s="8" t="s">
        <v>6426</v>
      </c>
      <c r="B522" s="10" t="str">
        <f aca="false">'Layout Mercado Libre'!C522</f>
        <v>Contac Ultra Antigripal 12 Tabletas 500 mg/5 mg/2 mg</v>
      </c>
      <c r="C522" s="2" t="s">
        <v>89</v>
      </c>
      <c r="D522" s="2" t="s">
        <v>13868</v>
      </c>
      <c r="E522" s="2" t="s">
        <v>13869</v>
      </c>
      <c r="F522" s="2" t="s">
        <v>13918</v>
      </c>
      <c r="G522" s="2"/>
      <c r="H522" s="2"/>
      <c r="I522" s="2" t="s">
        <v>15513</v>
      </c>
      <c r="J522" s="2"/>
      <c r="K522" s="2" t="n">
        <v>809</v>
      </c>
      <c r="L522" s="2"/>
      <c r="M522" s="2" t="s">
        <v>15514</v>
      </c>
      <c r="N522" s="2" t="n">
        <f aca="false">COUNTA('Layout Mercado Libre'!AH522:AM522)</f>
        <v>2</v>
      </c>
      <c r="O522" s="2" t="s">
        <v>13875</v>
      </c>
      <c r="P522" s="2" t="n">
        <v>0</v>
      </c>
      <c r="Q522" s="2" t="s">
        <v>15515</v>
      </c>
    </row>
    <row r="523" customFormat="false" ht="15" hidden="false" customHeight="false" outlineLevel="0" collapsed="false">
      <c r="A523" s="8" t="s">
        <v>6438</v>
      </c>
      <c r="B523" s="10" t="str">
        <f aca="false">'Layout Mercado Libre'!C523</f>
        <v>Tela Adhesiva Dibar 2.5 cm x 5 m 9 Carretes</v>
      </c>
      <c r="C523" s="2" t="s">
        <v>89</v>
      </c>
      <c r="D523" s="2" t="s">
        <v>13949</v>
      </c>
      <c r="E523" s="2" t="s">
        <v>13950</v>
      </c>
      <c r="F523" s="2" t="s">
        <v>13877</v>
      </c>
      <c r="G523" s="2"/>
      <c r="H523" s="2"/>
      <c r="I523" s="2" t="s">
        <v>15516</v>
      </c>
      <c r="J523" s="2"/>
      <c r="K523" s="2" t="n">
        <v>75</v>
      </c>
      <c r="L523" s="2" t="s">
        <v>15517</v>
      </c>
      <c r="M523" s="2" t="s">
        <v>15517</v>
      </c>
      <c r="N523" s="2" t="n">
        <f aca="false">COUNTA('Layout Mercado Libre'!AH523:AM523)</f>
        <v>1</v>
      </c>
      <c r="O523" s="2" t="s">
        <v>13904</v>
      </c>
      <c r="P523" s="2" t="n">
        <v>0</v>
      </c>
      <c r="Q523" s="2" t="s">
        <v>15518</v>
      </c>
    </row>
    <row r="524" customFormat="false" ht="15" hidden="false" customHeight="false" outlineLevel="0" collapsed="false">
      <c r="A524" s="8" t="s">
        <v>6450</v>
      </c>
      <c r="B524" s="10" t="str">
        <f aca="false">'Layout Mercado Libre'!C524</f>
        <v>Andantol Jalea Isotipendilo 0.75 g/100 g 25 g</v>
      </c>
      <c r="C524" s="2" t="s">
        <v>89</v>
      </c>
      <c r="D524" s="2" t="s">
        <v>13868</v>
      </c>
      <c r="E524" s="2" t="s">
        <v>13869</v>
      </c>
      <c r="F524" s="2" t="s">
        <v>13918</v>
      </c>
      <c r="G524" s="2"/>
      <c r="H524" s="2"/>
      <c r="I524" s="2" t="s">
        <v>15519</v>
      </c>
      <c r="J524" s="2"/>
      <c r="K524" s="2" t="n">
        <v>107</v>
      </c>
      <c r="L524" s="2"/>
      <c r="M524" s="2" t="s">
        <v>15520</v>
      </c>
      <c r="N524" s="2" t="n">
        <f aca="false">COUNTA('Layout Mercado Libre'!AH524:AM524)</f>
        <v>4</v>
      </c>
      <c r="O524" s="2" t="s">
        <v>13886</v>
      </c>
      <c r="P524" s="2" t="n">
        <v>0</v>
      </c>
      <c r="Q524" s="2" t="s">
        <v>15521</v>
      </c>
    </row>
    <row r="525" customFormat="false" ht="15" hidden="false" customHeight="false" outlineLevel="0" collapsed="false">
      <c r="A525" s="8" t="s">
        <v>6465</v>
      </c>
      <c r="B525" s="10" t="str">
        <f aca="false">'Layout Mercado Libre'!C525</f>
        <v>Pañales KleenBebé Suavelastic Etapa 3 Mediano 14 Piezas</v>
      </c>
      <c r="C525" s="2" t="s">
        <v>89</v>
      </c>
      <c r="D525" s="2" t="s">
        <v>13868</v>
      </c>
      <c r="E525" s="2" t="s">
        <v>13869</v>
      </c>
      <c r="F525" s="2" t="s">
        <v>13877</v>
      </c>
      <c r="G525" s="2"/>
      <c r="H525" s="2"/>
      <c r="I525" s="2" t="s">
        <v>15522</v>
      </c>
      <c r="J525" s="2"/>
      <c r="K525" s="2" t="n">
        <v>106</v>
      </c>
      <c r="L525" s="2"/>
      <c r="M525" s="2" t="s">
        <v>15523</v>
      </c>
      <c r="N525" s="2" t="n">
        <f aca="false">COUNTA('Layout Mercado Libre'!AH525:AM525)</f>
        <v>3</v>
      </c>
      <c r="O525" s="2" t="s">
        <v>13886</v>
      </c>
      <c r="P525" s="2" t="n">
        <v>0</v>
      </c>
      <c r="Q525" s="2" t="s">
        <v>15524</v>
      </c>
    </row>
    <row r="526" customFormat="false" ht="15" hidden="false" customHeight="false" outlineLevel="0" collapsed="false">
      <c r="A526" s="8" t="s">
        <v>6476</v>
      </c>
      <c r="B526" s="10" t="str">
        <f aca="false">'Layout Mercado Libre'!C526</f>
        <v>Ultra Corega Crema Adhesiva Sabor Menta 40 g</v>
      </c>
      <c r="C526" s="2" t="s">
        <v>89</v>
      </c>
      <c r="D526" s="2" t="s">
        <v>13868</v>
      </c>
      <c r="E526" s="2" t="s">
        <v>13869</v>
      </c>
      <c r="F526" s="2" t="s">
        <v>13877</v>
      </c>
      <c r="G526" s="2"/>
      <c r="H526" s="2"/>
      <c r="I526" s="2" t="s">
        <v>15525</v>
      </c>
      <c r="J526" s="2"/>
      <c r="K526" s="2" t="n">
        <v>345</v>
      </c>
      <c r="L526" s="2" t="s">
        <v>15526</v>
      </c>
      <c r="M526" s="2" t="s">
        <v>15527</v>
      </c>
      <c r="N526" s="2" t="n">
        <f aca="false">COUNTA('Layout Mercado Libre'!AH526:AM526)</f>
        <v>3</v>
      </c>
      <c r="O526" s="2" t="s">
        <v>13875</v>
      </c>
      <c r="P526" s="2" t="n">
        <v>0</v>
      </c>
      <c r="Q526" s="2" t="s">
        <v>15528</v>
      </c>
    </row>
    <row r="527" customFormat="false" ht="15" hidden="false" customHeight="false" outlineLevel="0" collapsed="false">
      <c r="A527" s="8" t="s">
        <v>6489</v>
      </c>
      <c r="B527" s="10" t="str">
        <f aca="false">'Layout Mercado Libre'!C527</f>
        <v>Crema Corporal Lubriderm Reparación Intensiva 400 ml</v>
      </c>
      <c r="C527" s="2" t="s">
        <v>89</v>
      </c>
      <c r="D527" s="2" t="s">
        <v>13868</v>
      </c>
      <c r="E527" s="2" t="s">
        <v>13869</v>
      </c>
      <c r="F527" s="2" t="s">
        <v>13877</v>
      </c>
      <c r="G527" s="2"/>
      <c r="H527" s="2"/>
      <c r="I527" s="2" t="s">
        <v>15529</v>
      </c>
      <c r="J527" s="2"/>
      <c r="K527" s="2" t="n">
        <v>75</v>
      </c>
      <c r="L527" s="2" t="s">
        <v>15530</v>
      </c>
      <c r="M527" s="2" t="s">
        <v>15531</v>
      </c>
      <c r="N527" s="2" t="n">
        <f aca="false">COUNTA('Layout Mercado Libre'!AH527:AM527)</f>
        <v>2</v>
      </c>
      <c r="O527" s="2" t="s">
        <v>14021</v>
      </c>
      <c r="P527" s="2" t="n">
        <v>0</v>
      </c>
      <c r="Q527" s="2" t="s">
        <v>15532</v>
      </c>
    </row>
    <row r="528" customFormat="false" ht="15" hidden="false" customHeight="false" outlineLevel="0" collapsed="false">
      <c r="A528" s="8" t="s">
        <v>6502</v>
      </c>
      <c r="B528" s="10" t="str">
        <f aca="false">'Layout Mercado Libre'!C528</f>
        <v>Algidol Ibuprofeno 600 mg 10 Cápsulas</v>
      </c>
      <c r="C528" s="2" t="s">
        <v>89</v>
      </c>
      <c r="D528" s="2" t="s">
        <v>13868</v>
      </c>
      <c r="E528" s="2" t="s">
        <v>13869</v>
      </c>
      <c r="F528" s="2" t="s">
        <v>13870</v>
      </c>
      <c r="G528" s="2" t="s">
        <v>13944</v>
      </c>
      <c r="H528" s="2" t="s">
        <v>13945</v>
      </c>
      <c r="I528" s="2" t="s">
        <v>15533</v>
      </c>
      <c r="J528" s="2"/>
      <c r="K528" s="2" t="n">
        <v>1532</v>
      </c>
      <c r="L528" s="2"/>
      <c r="M528" s="2" t="s">
        <v>15534</v>
      </c>
      <c r="N528" s="2" t="n">
        <f aca="false">COUNTA('Layout Mercado Libre'!AH528:AM528)</f>
        <v>2</v>
      </c>
      <c r="O528" s="2" t="s">
        <v>13875</v>
      </c>
      <c r="P528" s="2" t="n">
        <v>0</v>
      </c>
      <c r="Q528" s="2" t="s">
        <v>15535</v>
      </c>
    </row>
    <row r="529" customFormat="false" ht="15" hidden="false" customHeight="false" outlineLevel="0" collapsed="false">
      <c r="A529" s="8" t="s">
        <v>6513</v>
      </c>
      <c r="B529" s="10" t="str">
        <f aca="false">'Layout Mercado Libre'!C529</f>
        <v>Shampoo Mennen 2 en 1 Enriquecido con Proteína 700 ml</v>
      </c>
      <c r="C529" s="2" t="s">
        <v>89</v>
      </c>
      <c r="D529" s="2" t="s">
        <v>13868</v>
      </c>
      <c r="E529" s="2" t="s">
        <v>13869</v>
      </c>
      <c r="F529" s="2" t="s">
        <v>13877</v>
      </c>
      <c r="G529" s="2"/>
      <c r="H529" s="2"/>
      <c r="I529" s="2" t="s">
        <v>15536</v>
      </c>
      <c r="J529" s="2"/>
      <c r="K529" s="2" t="n">
        <v>62</v>
      </c>
      <c r="L529" s="2"/>
      <c r="M529" s="2" t="s">
        <v>15537</v>
      </c>
      <c r="N529" s="2" t="n">
        <f aca="false">COUNTA('Layout Mercado Libre'!AH529:AM529)</f>
        <v>2</v>
      </c>
      <c r="O529" s="2" t="s">
        <v>13875</v>
      </c>
      <c r="P529" s="2" t="n">
        <v>0</v>
      </c>
      <c r="Q529" s="2" t="s">
        <v>15538</v>
      </c>
    </row>
    <row r="530" customFormat="false" ht="15" hidden="false" customHeight="false" outlineLevel="0" collapsed="false">
      <c r="A530" s="8" t="s">
        <v>6523</v>
      </c>
      <c r="B530" s="10" t="str">
        <f aca="false">'Layout Mercado Libre'!C530</f>
        <v>Crema Nivea Creme Lata 20 ml Exhibidor 12 Piezas</v>
      </c>
      <c r="C530" s="2" t="s">
        <v>89</v>
      </c>
      <c r="D530" s="2" t="s">
        <v>13949</v>
      </c>
      <c r="E530" s="2" t="s">
        <v>13950</v>
      </c>
      <c r="F530" s="2" t="s">
        <v>13877</v>
      </c>
      <c r="G530" s="2"/>
      <c r="H530" s="2"/>
      <c r="I530" s="2" t="s">
        <v>15539</v>
      </c>
      <c r="J530" s="2" t="s">
        <v>15540</v>
      </c>
      <c r="K530" s="2" t="n">
        <v>180</v>
      </c>
      <c r="L530" s="2"/>
      <c r="M530" s="2" t="s">
        <v>15541</v>
      </c>
      <c r="N530" s="2" t="n">
        <f aca="false">COUNTA('Layout Mercado Libre'!AH530:AM530)</f>
        <v>1</v>
      </c>
      <c r="O530" s="2" t="s">
        <v>13875</v>
      </c>
      <c r="P530" s="2" t="n">
        <v>0</v>
      </c>
      <c r="Q530" s="2" t="s">
        <v>15542</v>
      </c>
    </row>
    <row r="531" customFormat="false" ht="15" hidden="false" customHeight="false" outlineLevel="0" collapsed="false">
      <c r="A531" s="8" t="s">
        <v>6534</v>
      </c>
      <c r="B531" s="10" t="str">
        <f aca="false">'Layout Mercado Libre'!C531</f>
        <v>Talco para Bebé Mennen Baby Magic Hipoalergénico 200 g</v>
      </c>
      <c r="C531" s="2" t="s">
        <v>89</v>
      </c>
      <c r="D531" s="2" t="s">
        <v>13868</v>
      </c>
      <c r="E531" s="2" t="s">
        <v>13869</v>
      </c>
      <c r="F531" s="2" t="s">
        <v>13877</v>
      </c>
      <c r="G531" s="2"/>
      <c r="H531" s="2"/>
      <c r="I531" s="2" t="s">
        <v>15543</v>
      </c>
      <c r="J531" s="2"/>
      <c r="K531" s="2" t="n">
        <v>499</v>
      </c>
      <c r="L531" s="2"/>
      <c r="M531" s="2" t="s">
        <v>15544</v>
      </c>
      <c r="N531" s="2" t="n">
        <f aca="false">COUNTA('Layout Mercado Libre'!AH531:AM531)</f>
        <v>2</v>
      </c>
      <c r="O531" s="2" t="s">
        <v>13886</v>
      </c>
      <c r="P531" s="2" t="n">
        <v>0</v>
      </c>
      <c r="Q531" s="2" t="s">
        <v>15545</v>
      </c>
    </row>
    <row r="532" customFormat="false" ht="15" hidden="false" customHeight="false" outlineLevel="0" collapsed="false">
      <c r="A532" s="8" t="s">
        <v>6543</v>
      </c>
      <c r="B532" s="10" t="str">
        <f aca="false">'Layout Mercado Libre'!C532</f>
        <v>Pomada Excelsior Ácido Salicílico 0.4 g/g 8 g</v>
      </c>
      <c r="C532" s="2" t="s">
        <v>89</v>
      </c>
      <c r="D532" s="2" t="s">
        <v>13868</v>
      </c>
      <c r="E532" s="2" t="s">
        <v>13869</v>
      </c>
      <c r="F532" s="2" t="s">
        <v>13918</v>
      </c>
      <c r="G532" s="2"/>
      <c r="H532" s="2"/>
      <c r="I532" s="2" t="s">
        <v>15546</v>
      </c>
      <c r="J532" s="2"/>
      <c r="K532" s="2" t="n">
        <v>18</v>
      </c>
      <c r="L532" s="2"/>
      <c r="M532" s="2" t="s">
        <v>15547</v>
      </c>
      <c r="N532" s="2" t="n">
        <f aca="false">COUNTA('Layout Mercado Libre'!AH532:AM532)</f>
        <v>1</v>
      </c>
      <c r="O532" s="2" t="s">
        <v>13875</v>
      </c>
      <c r="P532" s="2" t="n">
        <v>0</v>
      </c>
      <c r="Q532" s="2" t="s">
        <v>15548</v>
      </c>
    </row>
    <row r="533" customFormat="false" ht="15" hidden="false" customHeight="false" outlineLevel="0" collapsed="false">
      <c r="A533" s="8" t="s">
        <v>6557</v>
      </c>
      <c r="B533" s="10" t="str">
        <f aca="false">'Layout Mercado Libre'!C533</f>
        <v>Quadriderm NF Crema 0.05/1/0.10 g Tubo con 15 g</v>
      </c>
      <c r="C533" s="2" t="s">
        <v>89</v>
      </c>
      <c r="D533" s="2" t="s">
        <v>13868</v>
      </c>
      <c r="E533" s="2" t="s">
        <v>13869</v>
      </c>
      <c r="F533" s="2" t="s">
        <v>13870</v>
      </c>
      <c r="G533" s="2" t="s">
        <v>14497</v>
      </c>
      <c r="H533" s="2" t="s">
        <v>14498</v>
      </c>
      <c r="I533" s="2" t="s">
        <v>15549</v>
      </c>
      <c r="J533" s="2"/>
      <c r="K533" s="2" t="n">
        <v>106</v>
      </c>
      <c r="L533" s="2"/>
      <c r="M533" s="2" t="s">
        <v>15550</v>
      </c>
      <c r="N533" s="2" t="n">
        <f aca="false">COUNTA('Layout Mercado Libre'!AH533:AM533)</f>
        <v>2</v>
      </c>
      <c r="O533" s="2" t="s">
        <v>13886</v>
      </c>
      <c r="P533" s="2" t="n">
        <v>0</v>
      </c>
      <c r="Q533" s="2" t="s">
        <v>15551</v>
      </c>
    </row>
    <row r="534" customFormat="false" ht="15" hidden="false" customHeight="false" outlineLevel="0" collapsed="false">
      <c r="A534" s="8" t="s">
        <v>6566</v>
      </c>
      <c r="B534" s="10" t="str">
        <f aca="false">'Layout Mercado Libre'!C534</f>
        <v>Dualgos Paracetamol 325 mg Ibuprofeno 200 mg 20 Tabletas</v>
      </c>
      <c r="C534" s="2" t="s">
        <v>89</v>
      </c>
      <c r="D534" s="2" t="s">
        <v>13868</v>
      </c>
      <c r="E534" s="2" t="s">
        <v>13869</v>
      </c>
      <c r="F534" s="2" t="s">
        <v>13918</v>
      </c>
      <c r="G534" s="2"/>
      <c r="H534" s="2"/>
      <c r="I534" s="2" t="s">
        <v>15552</v>
      </c>
      <c r="J534" s="2"/>
      <c r="K534" s="2" t="n">
        <v>1717</v>
      </c>
      <c r="L534" s="2"/>
      <c r="M534" s="2" t="s">
        <v>15553</v>
      </c>
      <c r="N534" s="2" t="n">
        <f aca="false">COUNTA('Layout Mercado Libre'!AH534:AM534)</f>
        <v>3</v>
      </c>
      <c r="O534" s="2" t="s">
        <v>13942</v>
      </c>
      <c r="P534" s="2" t="n">
        <v>0</v>
      </c>
      <c r="Q534" s="2" t="s">
        <v>15554</v>
      </c>
    </row>
    <row r="535" customFormat="false" ht="15" hidden="false" customHeight="false" outlineLevel="0" collapsed="false">
      <c r="A535" s="8" t="s">
        <v>6580</v>
      </c>
      <c r="B535" s="10" t="str">
        <f aca="false">'Layout Mercado Libre'!C535</f>
        <v>Senokot-F Senósidos A-B 17.2 mg 30 Tabletas</v>
      </c>
      <c r="C535" s="2" t="s">
        <v>89</v>
      </c>
      <c r="D535" s="2" t="s">
        <v>13868</v>
      </c>
      <c r="E535" s="2" t="s">
        <v>13869</v>
      </c>
      <c r="F535" s="2" t="s">
        <v>13918</v>
      </c>
      <c r="G535" s="2"/>
      <c r="H535" s="2"/>
      <c r="I535" s="2" t="s">
        <v>15555</v>
      </c>
      <c r="J535" s="2"/>
      <c r="K535" s="2" t="n">
        <v>120</v>
      </c>
      <c r="L535" s="2"/>
      <c r="M535" s="2" t="s">
        <v>15556</v>
      </c>
      <c r="N535" s="2" t="n">
        <f aca="false">COUNTA('Layout Mercado Libre'!AH535:AM535)</f>
        <v>2</v>
      </c>
      <c r="O535" s="2" t="s">
        <v>13875</v>
      </c>
      <c r="P535" s="2" t="n">
        <v>0</v>
      </c>
      <c r="Q535" s="2" t="s">
        <v>15557</v>
      </c>
    </row>
    <row r="536" customFormat="false" ht="15" hidden="false" customHeight="false" outlineLevel="0" collapsed="false">
      <c r="A536" s="8" t="s">
        <v>6594</v>
      </c>
      <c r="B536" s="10" t="str">
        <f aca="false">'Layout Mercado Libre'!C536</f>
        <v>Adimod Pidotimod 800 mg 20 Tabletas</v>
      </c>
      <c r="C536" s="2" t="s">
        <v>89</v>
      </c>
      <c r="D536" s="2" t="s">
        <v>13868</v>
      </c>
      <c r="E536" s="2" t="s">
        <v>13869</v>
      </c>
      <c r="F536" s="2" t="s">
        <v>13870</v>
      </c>
      <c r="G536" s="2" t="s">
        <v>14857</v>
      </c>
      <c r="H536" s="2" t="s">
        <v>14858</v>
      </c>
      <c r="I536" s="2" t="s">
        <v>15558</v>
      </c>
      <c r="J536" s="2"/>
      <c r="K536" s="2" t="n">
        <v>25</v>
      </c>
      <c r="L536" s="2"/>
      <c r="M536" s="2" t="s">
        <v>15559</v>
      </c>
      <c r="N536" s="2" t="n">
        <f aca="false">COUNTA('Layout Mercado Libre'!AH536:AM536)</f>
        <v>3</v>
      </c>
      <c r="O536" s="2" t="s">
        <v>13886</v>
      </c>
      <c r="P536" s="2" t="n">
        <v>0</v>
      </c>
      <c r="Q536" s="2" t="s">
        <v>15560</v>
      </c>
    </row>
    <row r="537" customFormat="false" ht="15" hidden="false" customHeight="false" outlineLevel="0" collapsed="false">
      <c r="A537" s="8" t="s">
        <v>6605</v>
      </c>
      <c r="B537" s="10" t="str">
        <f aca="false">'Layout Mercado Libre'!C537</f>
        <v>Toallitas Huggies Supreme Protección Delicada 80 Piezas</v>
      </c>
      <c r="C537" s="2" t="s">
        <v>89</v>
      </c>
      <c r="D537" s="2" t="s">
        <v>13868</v>
      </c>
      <c r="E537" s="2" t="s">
        <v>13869</v>
      </c>
      <c r="F537" s="2" t="s">
        <v>13877</v>
      </c>
      <c r="G537" s="2"/>
      <c r="H537" s="2"/>
      <c r="I537" s="2" t="s">
        <v>15561</v>
      </c>
      <c r="J537" s="2"/>
      <c r="K537" s="2" t="n">
        <v>825</v>
      </c>
      <c r="L537" s="2"/>
      <c r="M537" s="2" t="s">
        <v>15562</v>
      </c>
      <c r="N537" s="2" t="n">
        <f aca="false">COUNTA('Layout Mercado Libre'!AH537:AM537)</f>
        <v>2</v>
      </c>
      <c r="O537" s="2" t="s">
        <v>13886</v>
      </c>
      <c r="P537" s="2" t="n">
        <v>0</v>
      </c>
      <c r="Q537" s="2" t="s">
        <v>15563</v>
      </c>
    </row>
    <row r="538" customFormat="false" ht="15" hidden="false" customHeight="false" outlineLevel="0" collapsed="false">
      <c r="A538" s="8" t="s">
        <v>6615</v>
      </c>
      <c r="B538" s="10" t="str">
        <f aca="false">'Layout Mercado Libre'!C538</f>
        <v>Figral Sildenafil 100 mg 10 Tabletas</v>
      </c>
      <c r="C538" s="2" t="s">
        <v>89</v>
      </c>
      <c r="D538" s="2" t="s">
        <v>13868</v>
      </c>
      <c r="E538" s="2" t="s">
        <v>13869</v>
      </c>
      <c r="F538" s="2" t="s">
        <v>13870</v>
      </c>
      <c r="G538" s="2" t="s">
        <v>14146</v>
      </c>
      <c r="H538" s="2" t="s">
        <v>14147</v>
      </c>
      <c r="I538" s="2" t="s">
        <v>15564</v>
      </c>
      <c r="J538" s="2"/>
      <c r="K538" s="2" t="n">
        <v>1410</v>
      </c>
      <c r="L538" s="2"/>
      <c r="M538" s="2" t="s">
        <v>15565</v>
      </c>
      <c r="N538" s="2" t="n">
        <f aca="false">COUNTA('Layout Mercado Libre'!AH538:AM538)</f>
        <v>2</v>
      </c>
      <c r="O538" s="2" t="s">
        <v>13886</v>
      </c>
      <c r="P538" s="2" t="n">
        <v>0</v>
      </c>
      <c r="Q538" s="2" t="s">
        <v>15566</v>
      </c>
    </row>
    <row r="539" customFormat="false" ht="15" hidden="false" customHeight="false" outlineLevel="0" collapsed="false">
      <c r="A539" s="8" t="s">
        <v>6626</v>
      </c>
      <c r="B539" s="10" t="str">
        <f aca="false">'Layout Mercado Libre'!C539</f>
        <v>Electrolit Suero Rehidratante Sabor Uva 625 ml</v>
      </c>
      <c r="C539" s="2" t="s">
        <v>89</v>
      </c>
      <c r="D539" s="2" t="s">
        <v>13868</v>
      </c>
      <c r="E539" s="2" t="s">
        <v>13869</v>
      </c>
      <c r="F539" s="2" t="s">
        <v>13918</v>
      </c>
      <c r="G539" s="2"/>
      <c r="H539" s="2"/>
      <c r="I539" s="2" t="s">
        <v>15567</v>
      </c>
      <c r="J539" s="2"/>
      <c r="K539" s="2" t="n">
        <v>790</v>
      </c>
      <c r="L539" s="2"/>
      <c r="M539" s="2" t="s">
        <v>15568</v>
      </c>
      <c r="N539" s="2" t="n">
        <f aca="false">COUNTA('Layout Mercado Libre'!AH539:AM539)</f>
        <v>2</v>
      </c>
      <c r="O539" s="2" t="s">
        <v>13886</v>
      </c>
      <c r="P539" s="2" t="n">
        <v>1</v>
      </c>
      <c r="Q539" s="2" t="s">
        <v>15569</v>
      </c>
    </row>
    <row r="540" customFormat="false" ht="15" hidden="false" customHeight="false" outlineLevel="0" collapsed="false">
      <c r="A540" s="8" t="s">
        <v>6635</v>
      </c>
      <c r="B540" s="10" t="str">
        <f aca="false">'Layout Mercado Libre'!C540</f>
        <v>Yasmin 24/4 Anticonceptivo 3 mg/0.02 mg 28 Comprimidos</v>
      </c>
      <c r="C540" s="2" t="s">
        <v>89</v>
      </c>
      <c r="D540" s="2" t="s">
        <v>13868</v>
      </c>
      <c r="E540" s="2" t="s">
        <v>13869</v>
      </c>
      <c r="F540" s="2" t="s">
        <v>13870</v>
      </c>
      <c r="G540" s="2" t="s">
        <v>14229</v>
      </c>
      <c r="H540" s="2" t="s">
        <v>14230</v>
      </c>
      <c r="I540" s="2" t="s">
        <v>15570</v>
      </c>
      <c r="J540" s="2"/>
      <c r="K540" s="2" t="n">
        <v>84</v>
      </c>
      <c r="L540" s="2"/>
      <c r="M540" s="2" t="s">
        <v>15571</v>
      </c>
      <c r="N540" s="2" t="n">
        <f aca="false">COUNTA('Layout Mercado Libre'!AH540:AM540)</f>
        <v>3</v>
      </c>
      <c r="O540" s="2" t="s">
        <v>13886</v>
      </c>
      <c r="P540" s="2" t="n">
        <v>0</v>
      </c>
      <c r="Q540" s="2" t="s">
        <v>15572</v>
      </c>
    </row>
    <row r="541" customFormat="false" ht="15" hidden="false" customHeight="false" outlineLevel="0" collapsed="false">
      <c r="A541" s="8" t="s">
        <v>6649</v>
      </c>
      <c r="B541" s="10" t="str">
        <f aca="false">'Layout Mercado Libre'!C541</f>
        <v>Condones Sico Piel con Piel Sin Látex 3 Piezas</v>
      </c>
      <c r="C541" s="2" t="s">
        <v>89</v>
      </c>
      <c r="D541" s="2" t="s">
        <v>13868</v>
      </c>
      <c r="E541" s="2" t="s">
        <v>13869</v>
      </c>
      <c r="F541" s="2" t="s">
        <v>13877</v>
      </c>
      <c r="G541" s="2"/>
      <c r="H541" s="2"/>
      <c r="I541" s="2" t="s">
        <v>15573</v>
      </c>
      <c r="J541" s="2"/>
      <c r="K541" s="2" t="n">
        <v>296</v>
      </c>
      <c r="L541" s="2"/>
      <c r="M541" s="2" t="s">
        <v>15574</v>
      </c>
      <c r="N541" s="2" t="n">
        <f aca="false">COUNTA('Layout Mercado Libre'!AH541:AM541)</f>
        <v>1</v>
      </c>
      <c r="O541" s="2" t="s">
        <v>13942</v>
      </c>
      <c r="P541" s="2" t="n">
        <v>0</v>
      </c>
      <c r="Q541" s="2" t="s">
        <v>15575</v>
      </c>
    </row>
    <row r="542" customFormat="false" ht="15" hidden="false" customHeight="false" outlineLevel="0" collapsed="false">
      <c r="A542" s="8" t="s">
        <v>6658</v>
      </c>
      <c r="B542" s="10" t="str">
        <f aca="false">'Layout Mercado Libre'!C542</f>
        <v>Penprocilina Bencilpenicilina 800 000 U Frasco Ámpula</v>
      </c>
      <c r="C542" s="2" t="s">
        <v>89</v>
      </c>
      <c r="D542" s="2" t="s">
        <v>13868</v>
      </c>
      <c r="E542" s="2" t="s">
        <v>13869</v>
      </c>
      <c r="F542" s="2" t="s">
        <v>13870</v>
      </c>
      <c r="G542" s="2" t="s">
        <v>13971</v>
      </c>
      <c r="H542" s="2" t="s">
        <v>13972</v>
      </c>
      <c r="I542" s="2" t="s">
        <v>15576</v>
      </c>
      <c r="J542" s="2"/>
      <c r="K542" s="2" t="n">
        <v>0</v>
      </c>
      <c r="L542" s="2"/>
      <c r="M542" s="2" t="s">
        <v>15577</v>
      </c>
      <c r="N542" s="2" t="n">
        <f aca="false">COUNTA('Layout Mercado Libre'!AH542:AM542)</f>
        <v>2</v>
      </c>
      <c r="O542" s="2" t="s">
        <v>13886</v>
      </c>
      <c r="P542" s="2" t="n">
        <v>0</v>
      </c>
      <c r="Q542" s="2" t="s">
        <v>15575</v>
      </c>
    </row>
    <row r="543" customFormat="false" ht="15" hidden="false" customHeight="false" outlineLevel="0" collapsed="false">
      <c r="A543" s="8" t="s">
        <v>6670</v>
      </c>
      <c r="B543" s="10" t="str">
        <f aca="false">'Layout Mercado Libre'!C543</f>
        <v>Cera Modeladora Xiomara Wax &amp; Shine Classic 60 g</v>
      </c>
      <c r="C543" s="2" t="s">
        <v>89</v>
      </c>
      <c r="D543" s="2" t="s">
        <v>13868</v>
      </c>
      <c r="E543" s="2" t="s">
        <v>13869</v>
      </c>
      <c r="F543" s="2" t="s">
        <v>13877</v>
      </c>
      <c r="G543" s="2"/>
      <c r="H543" s="2"/>
      <c r="I543" s="2" t="s">
        <v>15578</v>
      </c>
      <c r="J543" s="2"/>
      <c r="K543" s="2" t="n">
        <v>495</v>
      </c>
      <c r="L543" s="2"/>
      <c r="M543" s="2" t="s">
        <v>15579</v>
      </c>
      <c r="N543" s="2" t="n">
        <f aca="false">COUNTA('Layout Mercado Libre'!AH543:AM543)</f>
        <v>1</v>
      </c>
      <c r="O543" s="2" t="s">
        <v>13875</v>
      </c>
      <c r="P543" s="2" t="n">
        <v>0</v>
      </c>
      <c r="Q543" s="2" t="s">
        <v>15580</v>
      </c>
    </row>
    <row r="544" customFormat="false" ht="15" hidden="false" customHeight="false" outlineLevel="0" collapsed="false">
      <c r="A544" s="8" t="s">
        <v>6680</v>
      </c>
      <c r="B544" s="10" t="str">
        <f aca="false">'Layout Mercado Libre'!C544</f>
        <v>Toallitas Húmedas Escudo Antibacterial 50 Piezas</v>
      </c>
      <c r="C544" s="2" t="s">
        <v>89</v>
      </c>
      <c r="D544" s="2" t="s">
        <v>13868</v>
      </c>
      <c r="E544" s="2" t="s">
        <v>13869</v>
      </c>
      <c r="F544" s="2" t="s">
        <v>13877</v>
      </c>
      <c r="G544" s="2"/>
      <c r="H544" s="2"/>
      <c r="I544" s="2" t="s">
        <v>15581</v>
      </c>
      <c r="J544" s="2"/>
      <c r="K544" s="2" t="n">
        <v>16</v>
      </c>
      <c r="L544" s="2"/>
      <c r="M544" s="2" t="s">
        <v>15582</v>
      </c>
      <c r="N544" s="2" t="n">
        <f aca="false">COUNTA('Layout Mercado Libre'!AH544:AM544)</f>
        <v>4</v>
      </c>
      <c r="O544" s="2" t="s">
        <v>13886</v>
      </c>
      <c r="P544" s="2" t="n">
        <v>0</v>
      </c>
      <c r="Q544" s="2" t="s">
        <v>15583</v>
      </c>
    </row>
    <row r="545" customFormat="false" ht="15" hidden="false" customHeight="false" outlineLevel="0" collapsed="false">
      <c r="A545" s="8" t="s">
        <v>6694</v>
      </c>
      <c r="B545" s="10" t="str">
        <f aca="false">'Layout Mercado Libre'!C545</f>
        <v>Meteospasmyl Alverina 60 mg Simeticona 300 mg 40 Cápsulas</v>
      </c>
      <c r="C545" s="2" t="s">
        <v>89</v>
      </c>
      <c r="D545" s="2" t="s">
        <v>13868</v>
      </c>
      <c r="E545" s="2" t="s">
        <v>13869</v>
      </c>
      <c r="F545" s="2" t="s">
        <v>13936</v>
      </c>
      <c r="G545" s="2"/>
      <c r="H545" s="2"/>
      <c r="I545" s="2" t="s">
        <v>15584</v>
      </c>
      <c r="J545" s="2"/>
      <c r="K545" s="2" t="n">
        <v>0</v>
      </c>
      <c r="L545" s="2"/>
      <c r="M545" s="2" t="s">
        <v>15585</v>
      </c>
      <c r="N545" s="2" t="n">
        <f aca="false">COUNTA('Layout Mercado Libre'!AH545:AM545)</f>
        <v>2</v>
      </c>
      <c r="O545" s="2" t="s">
        <v>13886</v>
      </c>
      <c r="P545" s="2" t="n">
        <v>0</v>
      </c>
      <c r="Q545" s="2" t="s">
        <v>15586</v>
      </c>
    </row>
    <row r="546" customFormat="false" ht="15" hidden="false" customHeight="false" outlineLevel="0" collapsed="false">
      <c r="A546" s="8" t="s">
        <v>6707</v>
      </c>
      <c r="B546" s="10" t="str">
        <f aca="false">'Layout Mercado Libre'!C546</f>
        <v>Desodorante Axe Dark Temptation Spray Hombre 150 ml</v>
      </c>
      <c r="C546" s="2" t="s">
        <v>89</v>
      </c>
      <c r="D546" s="2" t="s">
        <v>13868</v>
      </c>
      <c r="E546" s="2" t="s">
        <v>13869</v>
      </c>
      <c r="F546" s="2" t="s">
        <v>13877</v>
      </c>
      <c r="G546" s="2"/>
      <c r="H546" s="2"/>
      <c r="I546" s="2" t="s">
        <v>15587</v>
      </c>
      <c r="J546" s="2"/>
      <c r="K546" s="2" t="n">
        <v>158</v>
      </c>
      <c r="L546" s="2"/>
      <c r="M546" s="2" t="s">
        <v>15588</v>
      </c>
      <c r="N546" s="2" t="n">
        <f aca="false">COUNTA('Layout Mercado Libre'!AH546:AM546)</f>
        <v>1</v>
      </c>
      <c r="O546" s="2" t="s">
        <v>13875</v>
      </c>
      <c r="P546" s="2" t="n">
        <v>0</v>
      </c>
      <c r="Q546" s="2" t="s">
        <v>15589</v>
      </c>
    </row>
    <row r="547" customFormat="false" ht="15" hidden="false" customHeight="false" outlineLevel="0" collapsed="false">
      <c r="A547" s="8" t="s">
        <v>6719</v>
      </c>
      <c r="B547" s="10" t="str">
        <f aca="false">'Layout Mercado Libre'!C547</f>
        <v>KY6 Clorfenamina Compuesta 10 Tabletas</v>
      </c>
      <c r="C547" s="2" t="s">
        <v>89</v>
      </c>
      <c r="D547" s="2" t="s">
        <v>13949</v>
      </c>
      <c r="E547" s="2" t="s">
        <v>13950</v>
      </c>
      <c r="F547" s="2" t="s">
        <v>13936</v>
      </c>
      <c r="G547" s="2"/>
      <c r="H547" s="2"/>
      <c r="I547" s="2" t="s">
        <v>15590</v>
      </c>
      <c r="J547" s="2" t="s">
        <v>14656</v>
      </c>
      <c r="K547" s="2" t="n">
        <v>6866</v>
      </c>
      <c r="L547" s="2"/>
      <c r="M547" s="2" t="s">
        <v>15591</v>
      </c>
      <c r="N547" s="2" t="n">
        <f aca="false">COUNTA('Layout Mercado Libre'!AH547:AM547)</f>
        <v>1</v>
      </c>
      <c r="O547" s="2" t="s">
        <v>13875</v>
      </c>
      <c r="P547" s="2" t="n">
        <v>0</v>
      </c>
      <c r="Q547" s="2" t="s">
        <v>15592</v>
      </c>
    </row>
    <row r="548" customFormat="false" ht="15" hidden="false" customHeight="false" outlineLevel="0" collapsed="false">
      <c r="A548" s="8" t="s">
        <v>6727</v>
      </c>
      <c r="B548" s="10" t="str">
        <f aca="false">'Layout Mercado Libre'!C548</f>
        <v>Calzones Goodnites Unisex para Dormir Talla L/XL 11 Piezas</v>
      </c>
      <c r="C548" s="2" t="s">
        <v>89</v>
      </c>
      <c r="D548" s="2" t="s">
        <v>13868</v>
      </c>
      <c r="E548" s="2" t="s">
        <v>13869</v>
      </c>
      <c r="F548" s="2" t="s">
        <v>13877</v>
      </c>
      <c r="G548" s="2"/>
      <c r="H548" s="2"/>
      <c r="I548" s="2" t="s">
        <v>15593</v>
      </c>
      <c r="J548" s="2"/>
      <c r="K548" s="2" t="n">
        <v>47</v>
      </c>
      <c r="L548" s="2"/>
      <c r="M548" s="2" t="s">
        <v>15594</v>
      </c>
      <c r="N548" s="2" t="n">
        <f aca="false">COUNTA('Layout Mercado Libre'!AH548:AM548)</f>
        <v>1</v>
      </c>
      <c r="O548" s="2" t="s">
        <v>13875</v>
      </c>
      <c r="P548" s="2" t="n">
        <v>0</v>
      </c>
      <c r="Q548" s="2" t="s">
        <v>15595</v>
      </c>
    </row>
    <row r="549" customFormat="false" ht="15" hidden="false" customHeight="false" outlineLevel="0" collapsed="false">
      <c r="A549" s="8" t="s">
        <v>6736</v>
      </c>
      <c r="B549" s="10" t="str">
        <f aca="false">'Layout Mercado Libre'!C549</f>
        <v>Procto-Glyvenol Crema Tribenósido Lidocaína 5%/2% 30 g</v>
      </c>
      <c r="C549" s="2" t="s">
        <v>89</v>
      </c>
      <c r="D549" s="2" t="s">
        <v>13868</v>
      </c>
      <c r="E549" s="2" t="s">
        <v>13869</v>
      </c>
      <c r="F549" s="2" t="s">
        <v>13936</v>
      </c>
      <c r="G549" s="2"/>
      <c r="H549" s="2"/>
      <c r="I549" s="2" t="s">
        <v>15596</v>
      </c>
      <c r="J549" s="2"/>
      <c r="K549" s="2" t="n">
        <v>35</v>
      </c>
      <c r="L549" s="2"/>
      <c r="M549" s="2" t="s">
        <v>15597</v>
      </c>
      <c r="N549" s="2" t="n">
        <f aca="false">COUNTA('Layout Mercado Libre'!AH549:AM549)</f>
        <v>3</v>
      </c>
      <c r="O549" s="2" t="s">
        <v>13886</v>
      </c>
      <c r="P549" s="2" t="n">
        <v>0</v>
      </c>
      <c r="Q549" s="2" t="s">
        <v>15575</v>
      </c>
    </row>
    <row r="550" customFormat="false" ht="15" hidden="false" customHeight="false" outlineLevel="0" collapsed="false">
      <c r="A550" s="8" t="s">
        <v>6749</v>
      </c>
      <c r="B550" s="10" t="str">
        <f aca="false">'Layout Mercado Libre'!C550</f>
        <v>Guantes Ambiderm Látex Estériles Talla Mediana 100 Piezas</v>
      </c>
      <c r="C550" s="2" t="s">
        <v>89</v>
      </c>
      <c r="D550" s="2" t="s">
        <v>13868</v>
      </c>
      <c r="E550" s="2" t="s">
        <v>13869</v>
      </c>
      <c r="F550" s="2" t="s">
        <v>13877</v>
      </c>
      <c r="G550" s="2"/>
      <c r="H550" s="2"/>
      <c r="I550" s="2" t="s">
        <v>15598</v>
      </c>
      <c r="J550" s="2"/>
      <c r="K550" s="2" t="n">
        <v>257</v>
      </c>
      <c r="L550" s="2"/>
      <c r="M550" s="2" t="s">
        <v>15599</v>
      </c>
      <c r="N550" s="2" t="n">
        <f aca="false">COUNTA('Layout Mercado Libre'!AH550:AM550)</f>
        <v>3</v>
      </c>
      <c r="O550" s="2" t="s">
        <v>13886</v>
      </c>
      <c r="P550" s="2" t="n">
        <v>0</v>
      </c>
      <c r="Q550" s="2" t="s">
        <v>15600</v>
      </c>
    </row>
    <row r="551" customFormat="false" ht="15" hidden="false" customHeight="false" outlineLevel="0" collapsed="false">
      <c r="A551" s="8" t="s">
        <v>6761</v>
      </c>
      <c r="B551" s="10" t="str">
        <f aca="false">'Layout Mercado Libre'!C551</f>
        <v>Pasta Dental Colgate Luminous White Brilliant 125 ml</v>
      </c>
      <c r="C551" s="2" t="s">
        <v>89</v>
      </c>
      <c r="D551" s="2" t="s">
        <v>13868</v>
      </c>
      <c r="E551" s="2" t="s">
        <v>13869</v>
      </c>
      <c r="F551" s="2" t="s">
        <v>13877</v>
      </c>
      <c r="G551" s="2"/>
      <c r="H551" s="2"/>
      <c r="I551" s="2" t="s">
        <v>15601</v>
      </c>
      <c r="J551" s="2"/>
      <c r="K551" s="2" t="n">
        <v>808</v>
      </c>
      <c r="L551" s="2"/>
      <c r="M551" s="2" t="s">
        <v>15602</v>
      </c>
      <c r="N551" s="2" t="n">
        <f aca="false">COUNTA('Layout Mercado Libre'!AH551:AM551)</f>
        <v>1</v>
      </c>
      <c r="O551" s="2" t="s">
        <v>13875</v>
      </c>
      <c r="P551" s="2" t="n">
        <v>0</v>
      </c>
      <c r="Q551" s="2" t="s">
        <v>15603</v>
      </c>
    </row>
    <row r="552" customFormat="false" ht="15" hidden="false" customHeight="false" outlineLevel="0" collapsed="false">
      <c r="A552" s="8" t="s">
        <v>6768</v>
      </c>
      <c r="B552" s="10" t="str">
        <f aca="false">'Layout Mercado Libre'!C552</f>
        <v>Talco Desodorante para Pies Rexona Efficient 200 g</v>
      </c>
      <c r="C552" s="2" t="s">
        <v>89</v>
      </c>
      <c r="D552" s="2" t="s">
        <v>13868</v>
      </c>
      <c r="E552" s="2" t="s">
        <v>13869</v>
      </c>
      <c r="F552" s="2" t="s">
        <v>13877</v>
      </c>
      <c r="G552" s="2"/>
      <c r="H552" s="2"/>
      <c r="I552" s="2" t="s">
        <v>15604</v>
      </c>
      <c r="J552" s="2"/>
      <c r="K552" s="2" t="n">
        <v>43</v>
      </c>
      <c r="L552" s="2"/>
      <c r="M552" s="2" t="s">
        <v>15605</v>
      </c>
      <c r="N552" s="2" t="n">
        <f aca="false">COUNTA('Layout Mercado Libre'!AH552:AM552)</f>
        <v>2</v>
      </c>
      <c r="O552" s="2" t="s">
        <v>13875</v>
      </c>
      <c r="P552" s="2" t="n">
        <v>0</v>
      </c>
      <c r="Q552" s="2" t="s">
        <v>15606</v>
      </c>
    </row>
    <row r="553" customFormat="false" ht="15" hidden="false" customHeight="false" outlineLevel="0" collapsed="false">
      <c r="A553" s="8" t="s">
        <v>6780</v>
      </c>
      <c r="B553" s="10" t="str">
        <f aca="false">'Layout Mercado Libre'!C553</f>
        <v>Espacil Compuesto 125 mg/10 mg 20 Cápsulas</v>
      </c>
      <c r="C553" s="2" t="s">
        <v>89</v>
      </c>
      <c r="D553" s="2" t="s">
        <v>13868</v>
      </c>
      <c r="E553" s="2" t="s">
        <v>13869</v>
      </c>
      <c r="F553" s="2" t="s">
        <v>13870</v>
      </c>
      <c r="G553" s="2" t="s">
        <v>13893</v>
      </c>
      <c r="H553" s="2" t="s">
        <v>13894</v>
      </c>
      <c r="I553" s="2" t="s">
        <v>15607</v>
      </c>
      <c r="J553" s="2"/>
      <c r="K553" s="2" t="n">
        <v>120</v>
      </c>
      <c r="L553" s="2"/>
      <c r="M553" s="2" t="s">
        <v>15608</v>
      </c>
      <c r="N553" s="2" t="n">
        <f aca="false">COUNTA('Layout Mercado Libre'!AH553:AM553)</f>
        <v>2</v>
      </c>
      <c r="O553" s="2" t="s">
        <v>13886</v>
      </c>
      <c r="P553" s="2" t="n">
        <v>0</v>
      </c>
      <c r="Q553" s="2" t="s">
        <v>15575</v>
      </c>
    </row>
    <row r="554" customFormat="false" ht="15" hidden="false" customHeight="false" outlineLevel="0" collapsed="false">
      <c r="A554" s="8" t="s">
        <v>6793</v>
      </c>
      <c r="B554" s="10" t="str">
        <f aca="false">'Layout Mercado Libre'!C554</f>
        <v>Talco para Pies Rexona Efficient Original 100 g</v>
      </c>
      <c r="C554" s="2" t="s">
        <v>89</v>
      </c>
      <c r="D554" s="2" t="s">
        <v>13949</v>
      </c>
      <c r="E554" s="2" t="s">
        <v>13950</v>
      </c>
      <c r="F554" s="2" t="s">
        <v>13877</v>
      </c>
      <c r="G554" s="2"/>
      <c r="H554" s="2"/>
      <c r="I554" s="2" t="s">
        <v>15609</v>
      </c>
      <c r="J554" s="2"/>
      <c r="K554" s="2" t="n">
        <v>2</v>
      </c>
      <c r="L554" s="2"/>
      <c r="M554" s="2" t="s">
        <v>15610</v>
      </c>
      <c r="N554" s="2" t="n">
        <f aca="false">COUNTA('Layout Mercado Libre'!AH554:AM554)</f>
        <v>2</v>
      </c>
      <c r="O554" s="2" t="s">
        <v>13875</v>
      </c>
      <c r="P554" s="2" t="n">
        <v>0</v>
      </c>
      <c r="Q554" s="2" t="s">
        <v>15611</v>
      </c>
    </row>
    <row r="555" customFormat="false" ht="15" hidden="false" customHeight="false" outlineLevel="0" collapsed="false">
      <c r="A555" s="8" t="s">
        <v>6801</v>
      </c>
      <c r="B555" s="10" t="str">
        <f aca="false">'Layout Mercado Libre'!C555</f>
        <v>Vaselina Vaseline Original Pure Skin Jelly 42 g</v>
      </c>
      <c r="C555" s="2" t="s">
        <v>89</v>
      </c>
      <c r="D555" s="2" t="s">
        <v>13868</v>
      </c>
      <c r="E555" s="2" t="s">
        <v>13869</v>
      </c>
      <c r="F555" s="2" t="s">
        <v>13877</v>
      </c>
      <c r="G555" s="2"/>
      <c r="H555" s="2"/>
      <c r="I555" s="2" t="s">
        <v>15612</v>
      </c>
      <c r="J555" s="2"/>
      <c r="K555" s="2" t="n">
        <v>187</v>
      </c>
      <c r="L555" s="2"/>
      <c r="M555" s="2" t="s">
        <v>15613</v>
      </c>
      <c r="N555" s="2" t="n">
        <f aca="false">COUNTA('Layout Mercado Libre'!AH555:AM555)</f>
        <v>2</v>
      </c>
      <c r="O555" s="2" t="s">
        <v>13886</v>
      </c>
      <c r="P555" s="2" t="n">
        <v>0</v>
      </c>
      <c r="Q555" s="2" t="s">
        <v>15614</v>
      </c>
    </row>
    <row r="556" customFormat="false" ht="15" hidden="false" customHeight="false" outlineLevel="0" collapsed="false">
      <c r="A556" s="8" t="s">
        <v>6812</v>
      </c>
      <c r="B556" s="10" t="str">
        <f aca="false">'Layout Mercado Libre'!C556</f>
        <v>Pomada Labial Jaloma Sabores Surtidos 60 Piezas</v>
      </c>
      <c r="C556" s="2" t="s">
        <v>89</v>
      </c>
      <c r="D556" s="2" t="s">
        <v>13868</v>
      </c>
      <c r="E556" s="2" t="s">
        <v>13869</v>
      </c>
      <c r="F556" s="2" t="s">
        <v>13877</v>
      </c>
      <c r="G556" s="2"/>
      <c r="H556" s="2"/>
      <c r="I556" s="2" t="s">
        <v>15615</v>
      </c>
      <c r="J556" s="2"/>
      <c r="K556" s="2" t="n">
        <v>159</v>
      </c>
      <c r="L556" s="2"/>
      <c r="M556" s="2" t="s">
        <v>15616</v>
      </c>
      <c r="N556" s="2" t="n">
        <f aca="false">COUNTA('Layout Mercado Libre'!AH556:AM556)</f>
        <v>2</v>
      </c>
      <c r="O556" s="2" t="s">
        <v>13942</v>
      </c>
      <c r="P556" s="2" t="n">
        <v>0</v>
      </c>
      <c r="Q556" s="2" t="s">
        <v>15617</v>
      </c>
    </row>
    <row r="557" customFormat="false" ht="15" hidden="false" customHeight="false" outlineLevel="0" collapsed="false">
      <c r="A557" s="8" t="s">
        <v>6827</v>
      </c>
      <c r="B557" s="10" t="str">
        <f aca="false">'Layout Mercado Libre'!C557</f>
        <v>Toallitas Húmedas KleenBebé Absorsec 90 Piezas</v>
      </c>
      <c r="C557" s="2" t="s">
        <v>89</v>
      </c>
      <c r="D557" s="2" t="s">
        <v>13868</v>
      </c>
      <c r="E557" s="2" t="s">
        <v>13869</v>
      </c>
      <c r="F557" s="2" t="s">
        <v>13877</v>
      </c>
      <c r="G557" s="2"/>
      <c r="H557" s="2"/>
      <c r="I557" s="2" t="s">
        <v>15618</v>
      </c>
      <c r="J557" s="2"/>
      <c r="K557" s="2" t="n">
        <v>1080</v>
      </c>
      <c r="L557" s="2"/>
      <c r="M557" s="2" t="s">
        <v>15619</v>
      </c>
      <c r="N557" s="2" t="n">
        <f aca="false">COUNTA('Layout Mercado Libre'!AH557:AM557)</f>
        <v>2</v>
      </c>
      <c r="O557" s="2" t="s">
        <v>13886</v>
      </c>
      <c r="P557" s="2" t="n">
        <v>0</v>
      </c>
      <c r="Q557" s="2" t="s">
        <v>15620</v>
      </c>
    </row>
    <row r="558" customFormat="false" ht="15" hidden="false" customHeight="false" outlineLevel="0" collapsed="false">
      <c r="A558" s="8" t="s">
        <v>6835</v>
      </c>
      <c r="B558" s="10" t="str">
        <f aca="false">'Layout Mercado Libre'!C558</f>
        <v>Pañales Huggies All Around Unisex Etapa 5 40 Piezas</v>
      </c>
      <c r="C558" s="2" t="s">
        <v>89</v>
      </c>
      <c r="D558" s="2" t="s">
        <v>13868</v>
      </c>
      <c r="E558" s="2" t="s">
        <v>13869</v>
      </c>
      <c r="F558" s="2" t="s">
        <v>13877</v>
      </c>
      <c r="G558" s="2"/>
      <c r="H558" s="2"/>
      <c r="I558" s="2" t="s">
        <v>15621</v>
      </c>
      <c r="J558" s="2"/>
      <c r="K558" s="2" t="n">
        <v>57</v>
      </c>
      <c r="L558" s="2" t="s">
        <v>14684</v>
      </c>
      <c r="M558" s="2" t="s">
        <v>15622</v>
      </c>
      <c r="N558" s="2" t="n">
        <f aca="false">COUNTA('Layout Mercado Libre'!AH558:AM558)</f>
        <v>2</v>
      </c>
      <c r="O558" s="2" t="s">
        <v>13875</v>
      </c>
      <c r="P558" s="2" t="n">
        <v>0</v>
      </c>
      <c r="Q558" s="2" t="s">
        <v>15623</v>
      </c>
    </row>
    <row r="559" customFormat="false" ht="15" hidden="false" customHeight="false" outlineLevel="0" collapsed="false">
      <c r="A559" s="8" t="s">
        <v>6844</v>
      </c>
      <c r="B559" s="10" t="str">
        <f aca="false">'Layout Mercado Libre'!C559</f>
        <v>Pasta de Lassar Óxido de Zinc Coyoacán 145 g</v>
      </c>
      <c r="C559" s="2" t="s">
        <v>89</v>
      </c>
      <c r="D559" s="2" t="s">
        <v>13868</v>
      </c>
      <c r="E559" s="2" t="s">
        <v>13869</v>
      </c>
      <c r="F559" s="2" t="s">
        <v>13918</v>
      </c>
      <c r="G559" s="2"/>
      <c r="H559" s="2"/>
      <c r="I559" s="2" t="s">
        <v>15624</v>
      </c>
      <c r="J559" s="2"/>
      <c r="K559" s="2" t="n">
        <v>891</v>
      </c>
      <c r="L559" s="2"/>
      <c r="M559" s="2" t="s">
        <v>15625</v>
      </c>
      <c r="N559" s="2" t="n">
        <f aca="false">COUNTA('Layout Mercado Libre'!AH559:AM559)</f>
        <v>2</v>
      </c>
      <c r="O559" s="2" t="s">
        <v>13886</v>
      </c>
      <c r="P559" s="2" t="n">
        <v>0</v>
      </c>
      <c r="Q559" s="2" t="s">
        <v>15626</v>
      </c>
    </row>
    <row r="560" customFormat="false" ht="15" hidden="false" customHeight="false" outlineLevel="0" collapsed="false">
      <c r="A560" s="8" t="s">
        <v>6855</v>
      </c>
      <c r="B560" s="10" t="str">
        <f aca="false">'Layout Mercado Libre'!C560</f>
        <v>Anara Picosulfato Sódico 5 mg 20 Tabletas</v>
      </c>
      <c r="C560" s="2" t="s">
        <v>89</v>
      </c>
      <c r="D560" s="2" t="s">
        <v>13868</v>
      </c>
      <c r="E560" s="2" t="s">
        <v>13869</v>
      </c>
      <c r="F560" s="2" t="s">
        <v>13918</v>
      </c>
      <c r="G560" s="2"/>
      <c r="H560" s="2"/>
      <c r="I560" s="2" t="s">
        <v>15627</v>
      </c>
      <c r="J560" s="2"/>
      <c r="K560" s="2" t="n">
        <v>126</v>
      </c>
      <c r="L560" s="2"/>
      <c r="M560" s="2" t="s">
        <v>15628</v>
      </c>
      <c r="N560" s="2" t="n">
        <f aca="false">COUNTA('Layout Mercado Libre'!AH560:AM560)</f>
        <v>2</v>
      </c>
      <c r="O560" s="2" t="s">
        <v>13886</v>
      </c>
      <c r="P560" s="2" t="n">
        <v>0</v>
      </c>
      <c r="Q560" s="2" t="s">
        <v>15629</v>
      </c>
    </row>
    <row r="561" customFormat="false" ht="15" hidden="false" customHeight="false" outlineLevel="0" collapsed="false">
      <c r="A561" s="8" t="s">
        <v>6865</v>
      </c>
      <c r="B561" s="10" t="str">
        <f aca="false">'Layout Mercado Libre'!C561</f>
        <v>Argliptin-D Sitagliptina/Metformina 50/850 mg 56 Tabletas</v>
      </c>
      <c r="C561" s="2" t="s">
        <v>89</v>
      </c>
      <c r="D561" s="2" t="s">
        <v>13868</v>
      </c>
      <c r="E561" s="2" t="s">
        <v>13869</v>
      </c>
      <c r="F561" s="2" t="s">
        <v>13870</v>
      </c>
      <c r="G561" s="2" t="s">
        <v>13893</v>
      </c>
      <c r="H561" s="2" t="s">
        <v>13894</v>
      </c>
      <c r="I561" s="2" t="s">
        <v>15630</v>
      </c>
      <c r="J561" s="2"/>
      <c r="K561" s="2" t="n">
        <v>11</v>
      </c>
      <c r="L561" s="2"/>
      <c r="M561" s="2" t="s">
        <v>15631</v>
      </c>
      <c r="N561" s="2" t="n">
        <f aca="false">COUNTA('Layout Mercado Libre'!AH561:AM561)</f>
        <v>1</v>
      </c>
      <c r="O561" s="2" t="s">
        <v>13875</v>
      </c>
      <c r="P561" s="2" t="n">
        <v>0</v>
      </c>
      <c r="Q561" s="2" t="s">
        <v>15632</v>
      </c>
    </row>
    <row r="562" customFormat="false" ht="15" hidden="false" customHeight="false" outlineLevel="0" collapsed="false">
      <c r="A562" s="8" t="s">
        <v>6876</v>
      </c>
      <c r="B562" s="10" t="str">
        <f aca="false">'Layout Mercado Libre'!C562</f>
        <v>Topron Nifuroxazida 400 mg 16 Cápsulas</v>
      </c>
      <c r="C562" s="2" t="s">
        <v>89</v>
      </c>
      <c r="D562" s="2" t="s">
        <v>13868</v>
      </c>
      <c r="E562" s="2" t="s">
        <v>13869</v>
      </c>
      <c r="F562" s="2" t="s">
        <v>13918</v>
      </c>
      <c r="G562" s="2"/>
      <c r="H562" s="2"/>
      <c r="I562" s="2" t="s">
        <v>15633</v>
      </c>
      <c r="J562" s="2"/>
      <c r="K562" s="2" t="n">
        <v>14</v>
      </c>
      <c r="L562" s="2"/>
      <c r="M562" s="2" t="s">
        <v>15634</v>
      </c>
      <c r="N562" s="2" t="n">
        <f aca="false">COUNTA('Layout Mercado Libre'!AH562:AM562)</f>
        <v>2</v>
      </c>
      <c r="O562" s="2" t="s">
        <v>13886</v>
      </c>
      <c r="P562" s="2" t="n">
        <v>0</v>
      </c>
      <c r="Q562" s="2" t="s">
        <v>15629</v>
      </c>
    </row>
    <row r="563" customFormat="false" ht="15" hidden="false" customHeight="false" outlineLevel="0" collapsed="false">
      <c r="A563" s="8" t="s">
        <v>6887</v>
      </c>
      <c r="B563" s="10" t="str">
        <f aca="false">'Layout Mercado Libre'!C563</f>
        <v>Lactulax Lactulosa Jarabe 10 g/15 ml 250 ml</v>
      </c>
      <c r="C563" s="2" t="s">
        <v>89</v>
      </c>
      <c r="D563" s="2" t="s">
        <v>13868</v>
      </c>
      <c r="E563" s="2" t="s">
        <v>13869</v>
      </c>
      <c r="F563" s="2" t="s">
        <v>13918</v>
      </c>
      <c r="G563" s="2"/>
      <c r="H563" s="2"/>
      <c r="I563" s="2" t="s">
        <v>15635</v>
      </c>
      <c r="J563" s="2"/>
      <c r="K563" s="2" t="n">
        <v>106</v>
      </c>
      <c r="L563" s="2"/>
      <c r="M563" s="2" t="s">
        <v>15636</v>
      </c>
      <c r="N563" s="2" t="n">
        <f aca="false">COUNTA('Layout Mercado Libre'!AH563:AM563)</f>
        <v>2</v>
      </c>
      <c r="O563" s="2" t="s">
        <v>13886</v>
      </c>
      <c r="P563" s="2" t="n">
        <v>0</v>
      </c>
      <c r="Q563" s="2" t="s">
        <v>15637</v>
      </c>
    </row>
    <row r="564" customFormat="false" ht="15" hidden="false" customHeight="false" outlineLevel="0" collapsed="false">
      <c r="A564" s="8" t="s">
        <v>6895</v>
      </c>
      <c r="B564" s="10" t="str">
        <f aca="false">'Layout Mercado Libre'!C564</f>
        <v>Talco para Bebé Mennen Baby Magic Rosa 100 g</v>
      </c>
      <c r="C564" s="2" t="s">
        <v>89</v>
      </c>
      <c r="D564" s="2" t="s">
        <v>13868</v>
      </c>
      <c r="E564" s="2" t="s">
        <v>13869</v>
      </c>
      <c r="F564" s="2" t="s">
        <v>13877</v>
      </c>
      <c r="G564" s="2"/>
      <c r="H564" s="2"/>
      <c r="I564" s="2" t="s">
        <v>15638</v>
      </c>
      <c r="J564" s="2"/>
      <c r="K564" s="2" t="n">
        <v>990</v>
      </c>
      <c r="L564" s="2"/>
      <c r="M564" s="2" t="s">
        <v>15639</v>
      </c>
      <c r="N564" s="2" t="n">
        <f aca="false">COUNTA('Layout Mercado Libre'!AH564:AM564)</f>
        <v>1</v>
      </c>
      <c r="O564" s="2" t="s">
        <v>13875</v>
      </c>
      <c r="P564" s="2" t="n">
        <v>0</v>
      </c>
      <c r="Q564" s="2" t="s">
        <v>15640</v>
      </c>
    </row>
    <row r="565" customFormat="false" ht="15" hidden="false" customHeight="false" outlineLevel="0" collapsed="false">
      <c r="A565" s="8" t="s">
        <v>6904</v>
      </c>
      <c r="B565" s="10" t="str">
        <f aca="false">'Layout Mercado Libre'!C565</f>
        <v>Isox 15D Itraconazol 100 mg 15 Cápsulas</v>
      </c>
      <c r="C565" s="2" t="s">
        <v>89</v>
      </c>
      <c r="D565" s="2" t="s">
        <v>13868</v>
      </c>
      <c r="E565" s="2" t="s">
        <v>13869</v>
      </c>
      <c r="F565" s="2" t="s">
        <v>13870</v>
      </c>
      <c r="G565" s="2" t="s">
        <v>13971</v>
      </c>
      <c r="H565" s="2" t="s">
        <v>13972</v>
      </c>
      <c r="I565" s="2" t="s">
        <v>15641</v>
      </c>
      <c r="J565" s="2"/>
      <c r="K565" s="2" t="n">
        <v>138</v>
      </c>
      <c r="L565" s="2"/>
      <c r="M565" s="2" t="s">
        <v>15642</v>
      </c>
      <c r="N565" s="2" t="n">
        <f aca="false">COUNTA('Layout Mercado Libre'!AH565:AM565)</f>
        <v>2</v>
      </c>
      <c r="O565" s="2" t="s">
        <v>13886</v>
      </c>
      <c r="P565" s="2" t="n">
        <v>0</v>
      </c>
      <c r="Q565" s="2" t="s">
        <v>15629</v>
      </c>
    </row>
    <row r="566" customFormat="false" ht="15" hidden="false" customHeight="false" outlineLevel="0" collapsed="false">
      <c r="A566" s="8" t="s">
        <v>6917</v>
      </c>
      <c r="B566" s="10" t="str">
        <f aca="false">'Layout Mercado Libre'!C566</f>
        <v>Crema Dental Colgate Triple Acción Menta Original 100 ml</v>
      </c>
      <c r="C566" s="2" t="s">
        <v>89</v>
      </c>
      <c r="D566" s="2" t="s">
        <v>13868</v>
      </c>
      <c r="E566" s="2" t="s">
        <v>13869</v>
      </c>
      <c r="F566" s="2" t="s">
        <v>13877</v>
      </c>
      <c r="G566" s="2"/>
      <c r="H566" s="2"/>
      <c r="I566" s="2" t="s">
        <v>15643</v>
      </c>
      <c r="J566" s="2"/>
      <c r="K566" s="2" t="n">
        <v>817</v>
      </c>
      <c r="L566" s="2"/>
      <c r="M566" s="2" t="s">
        <v>15644</v>
      </c>
      <c r="N566" s="2" t="n">
        <f aca="false">COUNTA('Layout Mercado Libre'!AH566:AM566)</f>
        <v>2</v>
      </c>
      <c r="O566" s="2" t="s">
        <v>13875</v>
      </c>
      <c r="P566" s="2" t="n">
        <v>0</v>
      </c>
      <c r="Q566" s="2" t="s">
        <v>15645</v>
      </c>
    </row>
    <row r="567" customFormat="false" ht="15" hidden="false" customHeight="false" outlineLevel="0" collapsed="false">
      <c r="A567" s="8" t="s">
        <v>6925</v>
      </c>
      <c r="B567" s="10" t="str">
        <f aca="false">'Layout Mercado Libre'!C567</f>
        <v>Spasmopriv Fenoverina 200 mg 24 Cápsulas</v>
      </c>
      <c r="C567" s="2" t="s">
        <v>89</v>
      </c>
      <c r="D567" s="2" t="s">
        <v>13868</v>
      </c>
      <c r="E567" s="2" t="s">
        <v>13869</v>
      </c>
      <c r="F567" s="2" t="s">
        <v>13870</v>
      </c>
      <c r="G567" s="2" t="s">
        <v>13893</v>
      </c>
      <c r="H567" s="2" t="s">
        <v>13894</v>
      </c>
      <c r="I567" s="2" t="s">
        <v>15646</v>
      </c>
      <c r="J567" s="2"/>
      <c r="K567" s="2" t="n">
        <v>96</v>
      </c>
      <c r="L567" s="2"/>
      <c r="M567" s="2" t="s">
        <v>15647</v>
      </c>
      <c r="N567" s="2" t="n">
        <f aca="false">COUNTA('Layout Mercado Libre'!AH567:AM567)</f>
        <v>2</v>
      </c>
      <c r="O567" s="2" t="s">
        <v>13875</v>
      </c>
      <c r="P567" s="2" t="n">
        <v>0</v>
      </c>
      <c r="Q567" s="2" t="s">
        <v>15648</v>
      </c>
    </row>
    <row r="568" customFormat="false" ht="15" hidden="false" customHeight="false" outlineLevel="0" collapsed="false">
      <c r="A568" s="8" t="s">
        <v>6938</v>
      </c>
      <c r="B568" s="10" t="str">
        <f aca="false">'Layout Mercado Libre'!C568</f>
        <v>Tums Antiácido 750 mg Sabores Surtidos 48 Tabletas</v>
      </c>
      <c r="C568" s="2" t="s">
        <v>89</v>
      </c>
      <c r="D568" s="2" t="s">
        <v>13868</v>
      </c>
      <c r="E568" s="2" t="s">
        <v>13869</v>
      </c>
      <c r="F568" s="2" t="s">
        <v>13918</v>
      </c>
      <c r="G568" s="2"/>
      <c r="H568" s="2"/>
      <c r="I568" s="2" t="s">
        <v>15649</v>
      </c>
      <c r="J568" s="2"/>
      <c r="K568" s="2" t="n">
        <v>227</v>
      </c>
      <c r="L568" s="2"/>
      <c r="M568" s="2" t="s">
        <v>15650</v>
      </c>
      <c r="N568" s="2" t="n">
        <f aca="false">COUNTA('Layout Mercado Libre'!AH568:AM568)</f>
        <v>1</v>
      </c>
      <c r="O568" s="2" t="s">
        <v>13942</v>
      </c>
      <c r="P568" s="2" t="n">
        <v>0</v>
      </c>
      <c r="Q568" s="2" t="s">
        <v>15651</v>
      </c>
    </row>
    <row r="569" customFormat="false" ht="15" hidden="false" customHeight="false" outlineLevel="0" collapsed="false">
      <c r="A569" s="8" t="s">
        <v>6949</v>
      </c>
      <c r="B569" s="10" t="str">
        <f aca="false">'Layout Mercado Libre'!C569</f>
        <v>Sinuberase Colitis Probiótico 4 Billones 10 Ampolletas</v>
      </c>
      <c r="C569" s="2" t="s">
        <v>89</v>
      </c>
      <c r="D569" s="2" t="s">
        <v>13949</v>
      </c>
      <c r="E569" s="2" t="s">
        <v>13950</v>
      </c>
      <c r="F569" s="2" t="s">
        <v>13918</v>
      </c>
      <c r="G569" s="2"/>
      <c r="H569" s="2"/>
      <c r="I569" s="2" t="s">
        <v>15652</v>
      </c>
      <c r="J569" s="2"/>
      <c r="K569" s="2" t="n">
        <v>149</v>
      </c>
      <c r="L569" s="2"/>
      <c r="M569" s="2" t="s">
        <v>15653</v>
      </c>
      <c r="N569" s="2" t="n">
        <f aca="false">COUNTA('Layout Mercado Libre'!AH569:AM569)</f>
        <v>1</v>
      </c>
      <c r="O569" s="2" t="s">
        <v>13875</v>
      </c>
      <c r="P569" s="2" t="n">
        <v>0</v>
      </c>
      <c r="Q569" s="2" t="s">
        <v>15654</v>
      </c>
    </row>
    <row r="570" customFormat="false" ht="15" hidden="false" customHeight="false" outlineLevel="0" collapsed="false">
      <c r="A570" s="8" t="s">
        <v>6956</v>
      </c>
      <c r="B570" s="10" t="str">
        <f aca="false">'Layout Mercado Libre'!C570</f>
        <v>Despamen LBD Testosterona Estradiol 50/2.5 mg Jeringa</v>
      </c>
      <c r="C570" s="2" t="s">
        <v>89</v>
      </c>
      <c r="D570" s="2" t="s">
        <v>13868</v>
      </c>
      <c r="E570" s="2" t="s">
        <v>13869</v>
      </c>
      <c r="F570" s="2" t="s">
        <v>13870</v>
      </c>
      <c r="G570" s="2" t="s">
        <v>14229</v>
      </c>
      <c r="H570" s="2" t="s">
        <v>14230</v>
      </c>
      <c r="I570" s="2" t="s">
        <v>15655</v>
      </c>
      <c r="J570" s="2"/>
      <c r="K570" s="2" t="n">
        <v>32</v>
      </c>
      <c r="L570" s="2"/>
      <c r="M570" s="2" t="s">
        <v>15656</v>
      </c>
      <c r="N570" s="2" t="n">
        <f aca="false">COUNTA('Layout Mercado Libre'!AH570:AM570)</f>
        <v>3</v>
      </c>
      <c r="O570" s="2" t="s">
        <v>13886</v>
      </c>
      <c r="P570" s="2" t="n">
        <v>0</v>
      </c>
      <c r="Q570" s="2" t="s">
        <v>15629</v>
      </c>
    </row>
    <row r="571" customFormat="false" ht="15" hidden="false" customHeight="false" outlineLevel="0" collapsed="false">
      <c r="A571" s="8" t="s">
        <v>6972</v>
      </c>
      <c r="B571" s="10" t="str">
        <f aca="false">'Layout Mercado Libre'!C571</f>
        <v>Caltrate 600+D Carbonato de Calcio Vitamina D 30 Tabletas</v>
      </c>
      <c r="C571" s="2" t="s">
        <v>89</v>
      </c>
      <c r="D571" s="2" t="s">
        <v>13868</v>
      </c>
      <c r="E571" s="2" t="s">
        <v>13869</v>
      </c>
      <c r="F571" s="2" t="s">
        <v>13918</v>
      </c>
      <c r="G571" s="2"/>
      <c r="H571" s="2"/>
      <c r="I571" s="2" t="s">
        <v>15657</v>
      </c>
      <c r="J571" s="2"/>
      <c r="K571" s="2" t="n">
        <v>98</v>
      </c>
      <c r="L571" s="2"/>
      <c r="M571" s="2" t="s">
        <v>15658</v>
      </c>
      <c r="N571" s="2" t="n">
        <f aca="false">COUNTA('Layout Mercado Libre'!AH571:AM571)</f>
        <v>2</v>
      </c>
      <c r="O571" s="2" t="s">
        <v>13875</v>
      </c>
      <c r="P571" s="2" t="n">
        <v>0</v>
      </c>
      <c r="Q571" s="2" t="s">
        <v>15659</v>
      </c>
    </row>
    <row r="572" customFormat="false" ht="15" hidden="false" customHeight="false" outlineLevel="0" collapsed="false">
      <c r="A572" s="8" t="s">
        <v>6984</v>
      </c>
      <c r="B572" s="10" t="str">
        <f aca="false">'Layout Mercado Libre'!C572</f>
        <v>Galvus Met Vildagliptina/Metformina 50/850 mg 60 Comprimidos</v>
      </c>
      <c r="C572" s="2" t="s">
        <v>89</v>
      </c>
      <c r="D572" s="2" t="s">
        <v>13868</v>
      </c>
      <c r="E572" s="2" t="s">
        <v>13869</v>
      </c>
      <c r="F572" s="2" t="s">
        <v>13870</v>
      </c>
      <c r="G572" s="2" t="s">
        <v>13893</v>
      </c>
      <c r="H572" s="2" t="s">
        <v>13894</v>
      </c>
      <c r="I572" s="2" t="s">
        <v>15660</v>
      </c>
      <c r="J572" s="2"/>
      <c r="K572" s="2" t="n">
        <v>0</v>
      </c>
      <c r="L572" s="2"/>
      <c r="M572" s="2" t="s">
        <v>15661</v>
      </c>
      <c r="N572" s="2" t="n">
        <f aca="false">COUNTA('Layout Mercado Libre'!AH572:AM572)</f>
        <v>2</v>
      </c>
      <c r="O572" s="2" t="s">
        <v>13886</v>
      </c>
      <c r="P572" s="2" t="n">
        <v>0</v>
      </c>
      <c r="Q572" s="2" t="s">
        <v>15662</v>
      </c>
    </row>
    <row r="573" customFormat="false" ht="15" hidden="false" customHeight="false" outlineLevel="0" collapsed="false">
      <c r="A573" s="8" t="s">
        <v>6994</v>
      </c>
      <c r="B573" s="10" t="str">
        <f aca="false">'Layout Mercado Libre'!C573</f>
        <v>Ardosons Indometacina/Betametasona/Metocarbamol 20 Cápsulas</v>
      </c>
      <c r="C573" s="2" t="s">
        <v>89</v>
      </c>
      <c r="D573" s="2" t="s">
        <v>13868</v>
      </c>
      <c r="E573" s="2" t="s">
        <v>13869</v>
      </c>
      <c r="F573" s="2" t="s">
        <v>13870</v>
      </c>
      <c r="G573" s="2" t="s">
        <v>13944</v>
      </c>
      <c r="H573" s="2" t="s">
        <v>13945</v>
      </c>
      <c r="I573" s="2" t="s">
        <v>15663</v>
      </c>
      <c r="J573" s="2"/>
      <c r="K573" s="2" t="n">
        <v>1918</v>
      </c>
      <c r="L573" s="2"/>
      <c r="M573" s="2" t="s">
        <v>15664</v>
      </c>
      <c r="N573" s="2" t="n">
        <f aca="false">COUNTA('Layout Mercado Libre'!AH573:AM573)</f>
        <v>2</v>
      </c>
      <c r="O573" s="2" t="s">
        <v>13886</v>
      </c>
      <c r="P573" s="2" t="n">
        <v>0</v>
      </c>
      <c r="Q573" s="2" t="s">
        <v>15665</v>
      </c>
    </row>
    <row r="574" customFormat="false" ht="15" hidden="false" customHeight="false" outlineLevel="0" collapsed="false">
      <c r="A574" s="8" t="s">
        <v>7006</v>
      </c>
      <c r="B574" s="10" t="str">
        <f aca="false">'Layout Mercado Libre'!C574</f>
        <v>Gel Antibacterial Dibar Aroma Limón 1 Litro</v>
      </c>
      <c r="C574" s="2" t="s">
        <v>89</v>
      </c>
      <c r="D574" s="2" t="s">
        <v>13949</v>
      </c>
      <c r="E574" s="2" t="s">
        <v>13950</v>
      </c>
      <c r="F574" s="2" t="s">
        <v>13877</v>
      </c>
      <c r="G574" s="2"/>
      <c r="H574" s="2"/>
      <c r="I574" s="2" t="s">
        <v>15666</v>
      </c>
      <c r="J574" s="2"/>
      <c r="K574" s="2" t="n">
        <v>64</v>
      </c>
      <c r="L574" s="2"/>
      <c r="M574" s="2" t="s">
        <v>15667</v>
      </c>
      <c r="N574" s="2" t="n">
        <f aca="false">COUNTA('Layout Mercado Libre'!AH574:AM574)</f>
        <v>1</v>
      </c>
      <c r="O574" s="2" t="s">
        <v>13875</v>
      </c>
      <c r="P574" s="2" t="n">
        <v>0</v>
      </c>
      <c r="Q574" s="2" t="s">
        <v>15668</v>
      </c>
    </row>
    <row r="575" customFormat="false" ht="15" hidden="false" customHeight="false" outlineLevel="0" collapsed="false">
      <c r="A575" s="8" t="s">
        <v>7016</v>
      </c>
      <c r="B575" s="10" t="str">
        <f aca="false">'Layout Mercado Libre'!C575</f>
        <v>Cialis Tadalafilo 20 mg 1 Tableta</v>
      </c>
      <c r="C575" s="2" t="s">
        <v>89</v>
      </c>
      <c r="D575" s="2" t="s">
        <v>13868</v>
      </c>
      <c r="E575" s="2" t="s">
        <v>13869</v>
      </c>
      <c r="F575" s="2" t="s">
        <v>13870</v>
      </c>
      <c r="G575" s="2" t="s">
        <v>14146</v>
      </c>
      <c r="H575" s="2" t="s">
        <v>14147</v>
      </c>
      <c r="I575" s="2" t="s">
        <v>15669</v>
      </c>
      <c r="J575" s="2"/>
      <c r="K575" s="2" t="n">
        <v>26</v>
      </c>
      <c r="L575" s="2"/>
      <c r="M575" s="2" t="s">
        <v>15670</v>
      </c>
      <c r="N575" s="2" t="n">
        <f aca="false">COUNTA('Layout Mercado Libre'!AH575:AM575)</f>
        <v>2</v>
      </c>
      <c r="O575" s="2" t="s">
        <v>13886</v>
      </c>
      <c r="P575" s="2" t="n">
        <v>0</v>
      </c>
      <c r="Q575" s="2" t="s">
        <v>15671</v>
      </c>
    </row>
    <row r="576" customFormat="false" ht="15" hidden="false" customHeight="false" outlineLevel="0" collapsed="false">
      <c r="A576" s="8" t="s">
        <v>7028</v>
      </c>
      <c r="B576" s="10" t="str">
        <f aca="false">'Layout Mercado Libre'!C576</f>
        <v>Celestamine NS Loratadina/Betametasona 5/0.25 mg 10 Tabletas</v>
      </c>
      <c r="C576" s="2" t="s">
        <v>89</v>
      </c>
      <c r="D576" s="2" t="s">
        <v>13868</v>
      </c>
      <c r="E576" s="2" t="s">
        <v>13869</v>
      </c>
      <c r="F576" s="2" t="s">
        <v>13870</v>
      </c>
      <c r="G576" s="2" t="s">
        <v>14399</v>
      </c>
      <c r="H576" s="2" t="s">
        <v>14400</v>
      </c>
      <c r="I576" s="2" t="s">
        <v>15672</v>
      </c>
      <c r="J576" s="2"/>
      <c r="K576" s="2" t="n">
        <v>0</v>
      </c>
      <c r="L576" s="2"/>
      <c r="M576" s="2" t="s">
        <v>15673</v>
      </c>
      <c r="N576" s="2" t="n">
        <f aca="false">COUNTA('Layout Mercado Libre'!AH576:AM576)</f>
        <v>4</v>
      </c>
      <c r="O576" s="2" t="s">
        <v>13886</v>
      </c>
      <c r="P576" s="2" t="n">
        <v>0</v>
      </c>
      <c r="Q576" s="2" t="s">
        <v>15674</v>
      </c>
    </row>
    <row r="577" customFormat="false" ht="15" hidden="false" customHeight="false" outlineLevel="0" collapsed="false">
      <c r="A577" s="8" t="s">
        <v>7042</v>
      </c>
      <c r="B577" s="10" t="str">
        <f aca="false">'Layout Mercado Libre'!C577</f>
        <v>Vibramicina Doxiciclina 100 mg 10 Cápsulas</v>
      </c>
      <c r="C577" s="2" t="s">
        <v>89</v>
      </c>
      <c r="D577" s="2" t="s">
        <v>13868</v>
      </c>
      <c r="E577" s="2" t="s">
        <v>13869</v>
      </c>
      <c r="F577" s="2" t="s">
        <v>13870</v>
      </c>
      <c r="G577" s="2" t="s">
        <v>13971</v>
      </c>
      <c r="H577" s="2" t="s">
        <v>13972</v>
      </c>
      <c r="I577" s="2" t="s">
        <v>15675</v>
      </c>
      <c r="J577" s="2"/>
      <c r="K577" s="2" t="n">
        <v>0</v>
      </c>
      <c r="L577" s="2"/>
      <c r="M577" s="2" t="s">
        <v>15676</v>
      </c>
      <c r="N577" s="2" t="n">
        <f aca="false">COUNTA('Layout Mercado Libre'!AH577:AM577)</f>
        <v>2</v>
      </c>
      <c r="O577" s="2" t="s">
        <v>13886</v>
      </c>
      <c r="P577" s="2" t="n">
        <v>0</v>
      </c>
      <c r="Q577" s="2" t="s">
        <v>15677</v>
      </c>
    </row>
    <row r="578" customFormat="false" ht="15" hidden="false" customHeight="false" outlineLevel="0" collapsed="false">
      <c r="A578" s="8" t="s">
        <v>7052</v>
      </c>
      <c r="B578" s="10" t="str">
        <f aca="false">'Layout Mercado Libre'!C578</f>
        <v>Pañales KleenBebé Suavelastic Etapa 2 Chico 16 Piezas</v>
      </c>
      <c r="C578" s="2" t="s">
        <v>89</v>
      </c>
      <c r="D578" s="2" t="s">
        <v>13868</v>
      </c>
      <c r="E578" s="2" t="s">
        <v>13869</v>
      </c>
      <c r="F578" s="2" t="s">
        <v>13877</v>
      </c>
      <c r="G578" s="2"/>
      <c r="H578" s="2"/>
      <c r="I578" s="2" t="s">
        <v>15678</v>
      </c>
      <c r="J578" s="2"/>
      <c r="K578" s="2" t="n">
        <v>122</v>
      </c>
      <c r="L578" s="2"/>
      <c r="M578" s="2" t="s">
        <v>15679</v>
      </c>
      <c r="N578" s="2" t="n">
        <f aca="false">COUNTA('Layout Mercado Libre'!AH578:AM578)</f>
        <v>1</v>
      </c>
      <c r="O578" s="2" t="s">
        <v>13875</v>
      </c>
      <c r="P578" s="2" t="n">
        <v>0</v>
      </c>
      <c r="Q578" s="2" t="s">
        <v>15680</v>
      </c>
    </row>
    <row r="579" customFormat="false" ht="15" hidden="false" customHeight="false" outlineLevel="0" collapsed="false">
      <c r="A579" s="8" t="s">
        <v>7059</v>
      </c>
      <c r="B579" s="10" t="str">
        <f aca="false">'Layout Mercado Libre'!C579</f>
        <v>Libertrim SII 100 mg/37.5 mg 20 Comprimidos</v>
      </c>
      <c r="C579" s="2" t="s">
        <v>89</v>
      </c>
      <c r="D579" s="2" t="s">
        <v>13868</v>
      </c>
      <c r="E579" s="2" t="s">
        <v>13869</v>
      </c>
      <c r="F579" s="2" t="s">
        <v>13870</v>
      </c>
      <c r="G579" s="2" t="s">
        <v>13893</v>
      </c>
      <c r="H579" s="2" t="s">
        <v>13894</v>
      </c>
      <c r="I579" s="2" t="s">
        <v>15681</v>
      </c>
      <c r="J579" s="2"/>
      <c r="K579" s="2" t="n">
        <v>0</v>
      </c>
      <c r="L579" s="2"/>
      <c r="M579" s="2" t="s">
        <v>15682</v>
      </c>
      <c r="N579" s="2" t="n">
        <f aca="false">COUNTA('Layout Mercado Libre'!AH579:AM579)</f>
        <v>3</v>
      </c>
      <c r="O579" s="2" t="s">
        <v>13875</v>
      </c>
      <c r="P579" s="2" t="n">
        <v>0</v>
      </c>
      <c r="Q579" s="2" t="s">
        <v>15683</v>
      </c>
    </row>
    <row r="580" customFormat="false" ht="15" hidden="false" customHeight="false" outlineLevel="0" collapsed="false">
      <c r="A580" s="8" t="s">
        <v>7074</v>
      </c>
      <c r="B580" s="10" t="str">
        <f aca="false">'Layout Mercado Libre'!C580</f>
        <v>Vaso Recolector Kohn Coprológico 120 ml 1 Pieza</v>
      </c>
      <c r="C580" s="2" t="s">
        <v>89</v>
      </c>
      <c r="D580" s="2" t="s">
        <v>13868</v>
      </c>
      <c r="E580" s="2" t="s">
        <v>13869</v>
      </c>
      <c r="F580" s="2" t="s">
        <v>13877</v>
      </c>
      <c r="G580" s="2"/>
      <c r="H580" s="2"/>
      <c r="I580" s="2" t="s">
        <v>15684</v>
      </c>
      <c r="J580" s="2" t="s">
        <v>15685</v>
      </c>
      <c r="K580" s="2" t="n">
        <v>5525</v>
      </c>
      <c r="L580" s="2"/>
      <c r="M580" s="2" t="s">
        <v>15686</v>
      </c>
      <c r="N580" s="2" t="n">
        <f aca="false">COUNTA('Layout Mercado Libre'!AH580:AM580)</f>
        <v>2</v>
      </c>
      <c r="O580" s="2" t="s">
        <v>13875</v>
      </c>
      <c r="P580" s="2" t="n">
        <v>0</v>
      </c>
      <c r="Q580" s="2" t="s">
        <v>15687</v>
      </c>
    </row>
    <row r="581" customFormat="false" ht="15" hidden="false" customHeight="false" outlineLevel="0" collapsed="false">
      <c r="A581" s="8" t="s">
        <v>7083</v>
      </c>
      <c r="B581" s="10" t="str">
        <f aca="false">'Layout Mercado Libre'!C581</f>
        <v>Tri-Vi-Sol Pediátrico Gotas Vitaminas A, D y C 50 ml</v>
      </c>
      <c r="C581" s="2" t="s">
        <v>89</v>
      </c>
      <c r="D581" s="2" t="s">
        <v>13868</v>
      </c>
      <c r="E581" s="2" t="s">
        <v>13869</v>
      </c>
      <c r="F581" s="2" t="s">
        <v>13918</v>
      </c>
      <c r="G581" s="2"/>
      <c r="H581" s="2"/>
      <c r="I581" s="2" t="s">
        <v>15688</v>
      </c>
      <c r="J581" s="2"/>
      <c r="K581" s="2" t="n">
        <v>222</v>
      </c>
      <c r="L581" s="2"/>
      <c r="M581" s="2" t="s">
        <v>15689</v>
      </c>
      <c r="N581" s="2" t="n">
        <f aca="false">COUNTA('Layout Mercado Libre'!AH581:AM581)</f>
        <v>4</v>
      </c>
      <c r="O581" s="2" t="s">
        <v>13875</v>
      </c>
      <c r="P581" s="2" t="n">
        <v>0</v>
      </c>
      <c r="Q581" s="2" t="s">
        <v>15690</v>
      </c>
    </row>
    <row r="582" customFormat="false" ht="15" hidden="false" customHeight="false" outlineLevel="0" collapsed="false">
      <c r="A582" s="8" t="s">
        <v>7101</v>
      </c>
      <c r="B582" s="10" t="str">
        <f aca="false">'Layout Mercado Libre'!C582</f>
        <v>Ropa Interior Tena Pants Nocturno Talla G 10 Piezas</v>
      </c>
      <c r="C582" s="2" t="s">
        <v>89</v>
      </c>
      <c r="D582" s="2" t="s">
        <v>13868</v>
      </c>
      <c r="E582" s="2" t="s">
        <v>13869</v>
      </c>
      <c r="F582" s="2" t="s">
        <v>13877</v>
      </c>
      <c r="G582" s="2"/>
      <c r="H582" s="2"/>
      <c r="I582" s="2" t="s">
        <v>15691</v>
      </c>
      <c r="J582" s="2"/>
      <c r="K582" s="2" t="n">
        <v>91</v>
      </c>
      <c r="L582" s="2" t="s">
        <v>15692</v>
      </c>
      <c r="M582" s="2" t="s">
        <v>15693</v>
      </c>
      <c r="N582" s="2" t="n">
        <f aca="false">COUNTA('Layout Mercado Libre'!AH582:AM582)</f>
        <v>2</v>
      </c>
      <c r="O582" s="2" t="s">
        <v>14021</v>
      </c>
      <c r="P582" s="2" t="n">
        <v>0</v>
      </c>
      <c r="Q582" s="2" t="s">
        <v>15694</v>
      </c>
    </row>
    <row r="583" customFormat="false" ht="15" hidden="false" customHeight="false" outlineLevel="0" collapsed="false">
      <c r="A583" s="8" t="s">
        <v>7112</v>
      </c>
      <c r="B583" s="10" t="str">
        <f aca="false">'Layout Mercado Libre'!C583</f>
        <v>Pharmaton Complete con Ginseng G115 30 Tabletas</v>
      </c>
      <c r="C583" s="2" t="s">
        <v>89</v>
      </c>
      <c r="D583" s="2" t="s">
        <v>13868</v>
      </c>
      <c r="E583" s="2" t="s">
        <v>13869</v>
      </c>
      <c r="F583" s="2" t="s">
        <v>13877</v>
      </c>
      <c r="G583" s="2"/>
      <c r="H583" s="2"/>
      <c r="I583" s="2" t="s">
        <v>15695</v>
      </c>
      <c r="J583" s="2"/>
      <c r="K583" s="2" t="n">
        <v>353</v>
      </c>
      <c r="L583" s="2"/>
      <c r="M583" s="2" t="s">
        <v>15696</v>
      </c>
      <c r="N583" s="2" t="n">
        <f aca="false">COUNTA('Layout Mercado Libre'!AH583:AM583)</f>
        <v>3</v>
      </c>
      <c r="O583" s="2" t="s">
        <v>13875</v>
      </c>
      <c r="P583" s="2" t="n">
        <v>0</v>
      </c>
      <c r="Q583" s="2" t="s">
        <v>15697</v>
      </c>
    </row>
    <row r="584" customFormat="false" ht="15" hidden="false" customHeight="false" outlineLevel="0" collapsed="false">
      <c r="A584" s="8" t="s">
        <v>7126</v>
      </c>
      <c r="B584" s="10" t="str">
        <f aca="false">'Layout Mercado Libre'!C584</f>
        <v>Talco Mexsana Polvo Desodorante Corporal 160 g</v>
      </c>
      <c r="C584" s="2" t="s">
        <v>89</v>
      </c>
      <c r="D584" s="2" t="s">
        <v>13868</v>
      </c>
      <c r="E584" s="2" t="s">
        <v>13869</v>
      </c>
      <c r="F584" s="2" t="s">
        <v>13877</v>
      </c>
      <c r="G584" s="2"/>
      <c r="H584" s="2"/>
      <c r="I584" s="2" t="s">
        <v>15698</v>
      </c>
      <c r="J584" s="2"/>
      <c r="K584" s="2" t="n">
        <v>48</v>
      </c>
      <c r="L584" s="2"/>
      <c r="M584" s="2" t="s">
        <v>15699</v>
      </c>
      <c r="N584" s="2" t="n">
        <f aca="false">COUNTA('Layout Mercado Libre'!AH584:AM584)</f>
        <v>2</v>
      </c>
      <c r="O584" s="2" t="s">
        <v>13886</v>
      </c>
      <c r="P584" s="2" t="n">
        <v>0</v>
      </c>
      <c r="Q584" s="2" t="s">
        <v>15700</v>
      </c>
    </row>
    <row r="585" customFormat="false" ht="15" hidden="false" customHeight="false" outlineLevel="0" collapsed="false">
      <c r="A585" s="8" t="s">
        <v>7138</v>
      </c>
      <c r="B585" s="10" t="str">
        <f aca="false">'Layout Mercado Libre'!C585</f>
        <v>Incresina Duo 12.5 mg/850 mg 56 Tabletas</v>
      </c>
      <c r="C585" s="2" t="s">
        <v>89</v>
      </c>
      <c r="D585" s="2" t="s">
        <v>13868</v>
      </c>
      <c r="E585" s="2" t="s">
        <v>13869</v>
      </c>
      <c r="F585" s="2" t="s">
        <v>13870</v>
      </c>
      <c r="G585" s="2" t="s">
        <v>13893</v>
      </c>
      <c r="H585" s="2" t="s">
        <v>13894</v>
      </c>
      <c r="I585" s="2" t="s">
        <v>15701</v>
      </c>
      <c r="J585" s="2"/>
      <c r="K585" s="2" t="n">
        <v>15</v>
      </c>
      <c r="L585" s="2"/>
      <c r="M585" s="2" t="s">
        <v>15702</v>
      </c>
      <c r="N585" s="2" t="n">
        <f aca="false">COUNTA('Layout Mercado Libre'!AH585:AM585)</f>
        <v>2</v>
      </c>
      <c r="O585" s="2" t="s">
        <v>13875</v>
      </c>
      <c r="P585" s="2" t="n">
        <v>0</v>
      </c>
      <c r="Q585" s="2" t="s">
        <v>15703</v>
      </c>
    </row>
    <row r="586" customFormat="false" ht="15" hidden="false" customHeight="false" outlineLevel="0" collapsed="false">
      <c r="A586" s="8" t="s">
        <v>7151</v>
      </c>
      <c r="B586" s="10" t="str">
        <f aca="false">'Layout Mercado Libre'!C586</f>
        <v>Pasta Adhesiva Fixodent Fresh para Dentadura 40 ml</v>
      </c>
      <c r="C586" s="2" t="s">
        <v>89</v>
      </c>
      <c r="D586" s="2" t="s">
        <v>13868</v>
      </c>
      <c r="E586" s="2" t="s">
        <v>13869</v>
      </c>
      <c r="F586" s="2" t="s">
        <v>13877</v>
      </c>
      <c r="G586" s="2"/>
      <c r="H586" s="2"/>
      <c r="I586" s="2" t="s">
        <v>15704</v>
      </c>
      <c r="J586" s="2"/>
      <c r="K586" s="2" t="n">
        <v>723</v>
      </c>
      <c r="L586" s="2"/>
      <c r="M586" s="2" t="s">
        <v>15705</v>
      </c>
      <c r="N586" s="2" t="n">
        <f aca="false">COUNTA('Layout Mercado Libre'!AH586:AM586)</f>
        <v>1</v>
      </c>
      <c r="O586" s="2" t="s">
        <v>13875</v>
      </c>
      <c r="P586" s="2" t="n">
        <v>0</v>
      </c>
      <c r="Q586" s="2" t="s">
        <v>15706</v>
      </c>
    </row>
    <row r="587" customFormat="false" ht="15" hidden="false" customHeight="false" outlineLevel="0" collapsed="false">
      <c r="A587" s="8" t="s">
        <v>7159</v>
      </c>
      <c r="B587" s="10" t="str">
        <f aca="false">'Layout Mercado Libre'!C587</f>
        <v>Dabex Metformina 850 mg 30 Tabletas</v>
      </c>
      <c r="C587" s="2" t="s">
        <v>89</v>
      </c>
      <c r="D587" s="2" t="s">
        <v>13868</v>
      </c>
      <c r="E587" s="2" t="s">
        <v>13869</v>
      </c>
      <c r="F587" s="2" t="s">
        <v>13870</v>
      </c>
      <c r="G587" s="2" t="s">
        <v>13893</v>
      </c>
      <c r="H587" s="2" t="s">
        <v>13894</v>
      </c>
      <c r="I587" s="2" t="s">
        <v>15707</v>
      </c>
      <c r="J587" s="2"/>
      <c r="K587" s="2" t="n">
        <v>118</v>
      </c>
      <c r="L587" s="2"/>
      <c r="M587" s="2" t="s">
        <v>15708</v>
      </c>
      <c r="N587" s="2" t="n">
        <f aca="false">COUNTA('Layout Mercado Libre'!AH587:AM587)</f>
        <v>3</v>
      </c>
      <c r="O587" s="2" t="s">
        <v>13886</v>
      </c>
      <c r="P587" s="2" t="n">
        <v>0</v>
      </c>
      <c r="Q587" s="2" t="s">
        <v>15709</v>
      </c>
    </row>
    <row r="588" customFormat="false" ht="15" hidden="false" customHeight="false" outlineLevel="0" collapsed="false">
      <c r="A588" s="8" t="s">
        <v>7171</v>
      </c>
      <c r="B588" s="10" t="str">
        <f aca="false">'Layout Mercado Libre'!C588</f>
        <v>Hepa-Merz Granulado 3 g L-Ornitina L-Aspartato 30 Sobres</v>
      </c>
      <c r="C588" s="2" t="s">
        <v>89</v>
      </c>
      <c r="D588" s="2" t="s">
        <v>13868</v>
      </c>
      <c r="E588" s="2" t="s">
        <v>13869</v>
      </c>
      <c r="F588" s="2" t="s">
        <v>13870</v>
      </c>
      <c r="G588" s="2" t="s">
        <v>13893</v>
      </c>
      <c r="H588" s="2" t="s">
        <v>13894</v>
      </c>
      <c r="I588" s="2" t="s">
        <v>15710</v>
      </c>
      <c r="J588" s="2"/>
      <c r="K588" s="2" t="n">
        <v>0</v>
      </c>
      <c r="L588" s="2"/>
      <c r="M588" s="2" t="s">
        <v>15711</v>
      </c>
      <c r="N588" s="2" t="n">
        <f aca="false">COUNTA('Layout Mercado Libre'!AH588:AM588)</f>
        <v>1</v>
      </c>
      <c r="O588" s="2" t="s">
        <v>13875</v>
      </c>
      <c r="P588" s="2" t="n">
        <v>0</v>
      </c>
      <c r="Q588" s="2" t="s">
        <v>15712</v>
      </c>
    </row>
    <row r="589" customFormat="false" ht="15" hidden="false" customHeight="false" outlineLevel="0" collapsed="false">
      <c r="A589" s="8" t="s">
        <v>7184</v>
      </c>
      <c r="B589" s="10" t="str">
        <f aca="false">'Layout Mercado Libre'!C589</f>
        <v>Pañal para Adulto Tena Slip Nocturno Talla G 8 Piezas</v>
      </c>
      <c r="C589" s="2" t="s">
        <v>89</v>
      </c>
      <c r="D589" s="2" t="s">
        <v>13868</v>
      </c>
      <c r="E589" s="2" t="s">
        <v>13869</v>
      </c>
      <c r="F589" s="2" t="s">
        <v>13877</v>
      </c>
      <c r="G589" s="2"/>
      <c r="H589" s="2"/>
      <c r="I589" s="2" t="s">
        <v>15713</v>
      </c>
      <c r="J589" s="2"/>
      <c r="K589" s="2" t="n">
        <v>65</v>
      </c>
      <c r="L589" s="2" t="s">
        <v>15714</v>
      </c>
      <c r="M589" s="2" t="s">
        <v>15715</v>
      </c>
      <c r="N589" s="2" t="n">
        <f aca="false">COUNTA('Layout Mercado Libre'!AH589:AM589)</f>
        <v>2</v>
      </c>
      <c r="O589" s="2" t="s">
        <v>13909</v>
      </c>
      <c r="P589" s="2" t="n">
        <v>0</v>
      </c>
      <c r="Q589" s="2" t="s">
        <v>15716</v>
      </c>
    </row>
    <row r="590" customFormat="false" ht="15" hidden="false" customHeight="false" outlineLevel="0" collapsed="false">
      <c r="A590" s="8" t="s">
        <v>7194</v>
      </c>
      <c r="B590" s="10" t="str">
        <f aca="false">'Layout Mercado Libre'!C590</f>
        <v>Alcohol Etílico Dibar 96° 125 ml Caja con 48 Piezas</v>
      </c>
      <c r="C590" s="2" t="s">
        <v>89</v>
      </c>
      <c r="D590" s="2" t="s">
        <v>13949</v>
      </c>
      <c r="E590" s="2" t="s">
        <v>13869</v>
      </c>
      <c r="F590" s="2" t="s">
        <v>13877</v>
      </c>
      <c r="G590" s="2"/>
      <c r="H590" s="2"/>
      <c r="I590" s="2" t="s">
        <v>15717</v>
      </c>
      <c r="J590" s="2"/>
      <c r="K590" s="2" t="n">
        <v>40</v>
      </c>
      <c r="L590" s="2"/>
      <c r="M590" s="2" t="s">
        <v>15718</v>
      </c>
      <c r="N590" s="2" t="n">
        <f aca="false">COUNTA('Layout Mercado Libre'!AH590:AM590)</f>
        <v>1</v>
      </c>
      <c r="O590" s="2" t="s">
        <v>13875</v>
      </c>
      <c r="P590" s="2" t="n">
        <v>0</v>
      </c>
      <c r="Q590" s="2" t="s">
        <v>15719</v>
      </c>
    </row>
    <row r="591" customFormat="false" ht="15" hidden="false" customHeight="false" outlineLevel="0" collapsed="false">
      <c r="A591" s="8" t="s">
        <v>7203</v>
      </c>
      <c r="B591" s="10" t="str">
        <f aca="false">'Layout Mercado Libre'!C591</f>
        <v>Pañal para Adulto Tena Slip Comfort Talla G 10 Piezas</v>
      </c>
      <c r="C591" s="2" t="s">
        <v>89</v>
      </c>
      <c r="D591" s="2" t="s">
        <v>13868</v>
      </c>
      <c r="E591" s="2" t="s">
        <v>13869</v>
      </c>
      <c r="F591" s="2" t="s">
        <v>13877</v>
      </c>
      <c r="G591" s="2"/>
      <c r="H591" s="2"/>
      <c r="I591" s="2" t="s">
        <v>15720</v>
      </c>
      <c r="J591" s="2"/>
      <c r="K591" s="2" t="n">
        <v>70</v>
      </c>
      <c r="L591" s="2" t="s">
        <v>15721</v>
      </c>
      <c r="M591" s="2" t="s">
        <v>15722</v>
      </c>
      <c r="N591" s="2" t="n">
        <f aca="false">COUNTA('Layout Mercado Libre'!AH591:AM591)</f>
        <v>2</v>
      </c>
      <c r="O591" s="2" t="s">
        <v>14021</v>
      </c>
      <c r="P591" s="2" t="n">
        <v>0</v>
      </c>
      <c r="Q591" s="2" t="s">
        <v>15694</v>
      </c>
    </row>
    <row r="592" customFormat="false" ht="15" hidden="false" customHeight="false" outlineLevel="0" collapsed="false">
      <c r="A592" s="8" t="s">
        <v>7213</v>
      </c>
      <c r="B592" s="10" t="str">
        <f aca="false">'Layout Mercado Libre'!C592</f>
        <v>Ceftriaxona 1 g Solución Inyectable Bruluagsa</v>
      </c>
      <c r="C592" s="2" t="s">
        <v>89</v>
      </c>
      <c r="D592" s="2" t="s">
        <v>13868</v>
      </c>
      <c r="E592" s="2" t="s">
        <v>13869</v>
      </c>
      <c r="F592" s="2" t="s">
        <v>13870</v>
      </c>
      <c r="G592" s="2" t="s">
        <v>13971</v>
      </c>
      <c r="H592" s="2" t="s">
        <v>13972</v>
      </c>
      <c r="I592" s="2" t="s">
        <v>15723</v>
      </c>
      <c r="J592" s="2"/>
      <c r="K592" s="2" t="n">
        <v>9325</v>
      </c>
      <c r="L592" s="2"/>
      <c r="M592" s="2" t="s">
        <v>15724</v>
      </c>
      <c r="N592" s="2" t="n">
        <f aca="false">COUNTA('Layout Mercado Libre'!AH592:AM592)</f>
        <v>4</v>
      </c>
      <c r="O592" s="2" t="s">
        <v>13886</v>
      </c>
      <c r="P592" s="2" t="n">
        <v>0</v>
      </c>
      <c r="Q592" s="2" t="s">
        <v>15725</v>
      </c>
    </row>
    <row r="593" customFormat="false" ht="15" hidden="false" customHeight="false" outlineLevel="0" collapsed="false">
      <c r="A593" s="8" t="s">
        <v>7230</v>
      </c>
      <c r="B593" s="10" t="str">
        <f aca="false">'Layout Mercado Libre'!C593</f>
        <v>Topron Nifuroxazida Suspensión 4.4 g/100 ml 120 ml</v>
      </c>
      <c r="C593" s="2" t="s">
        <v>89</v>
      </c>
      <c r="D593" s="2" t="s">
        <v>13868</v>
      </c>
      <c r="E593" s="2" t="s">
        <v>13869</v>
      </c>
      <c r="F593" s="2" t="s">
        <v>13918</v>
      </c>
      <c r="G593" s="2"/>
      <c r="H593" s="2"/>
      <c r="I593" s="2" t="s">
        <v>15726</v>
      </c>
      <c r="J593" s="2"/>
      <c r="K593" s="2" t="n">
        <v>67</v>
      </c>
      <c r="L593" s="2"/>
      <c r="M593" s="2" t="s">
        <v>15727</v>
      </c>
      <c r="N593" s="2" t="n">
        <f aca="false">COUNTA('Layout Mercado Libre'!AH593:AM593)</f>
        <v>3</v>
      </c>
      <c r="O593" s="2" t="s">
        <v>13875</v>
      </c>
      <c r="P593" s="2" t="n">
        <v>0</v>
      </c>
      <c r="Q593" s="2" t="s">
        <v>15728</v>
      </c>
    </row>
    <row r="594" customFormat="false" ht="15" hidden="false" customHeight="false" outlineLevel="0" collapsed="false">
      <c r="A594" s="8" t="s">
        <v>7245</v>
      </c>
      <c r="B594" s="10" t="str">
        <f aca="false">'Layout Mercado Libre'!C594</f>
        <v>Histiacil Fam Infantil Jarabe Sabor Fresa 140 ml</v>
      </c>
      <c r="C594" s="2" t="s">
        <v>89</v>
      </c>
      <c r="D594" s="2" t="s">
        <v>13868</v>
      </c>
      <c r="E594" s="2" t="s">
        <v>13869</v>
      </c>
      <c r="F594" s="2" t="s">
        <v>13918</v>
      </c>
      <c r="G594" s="2"/>
      <c r="H594" s="2"/>
      <c r="I594" s="2" t="s">
        <v>15729</v>
      </c>
      <c r="J594" s="2"/>
      <c r="K594" s="2" t="n">
        <v>135</v>
      </c>
      <c r="L594" s="2"/>
      <c r="M594" s="2" t="s">
        <v>15730</v>
      </c>
      <c r="N594" s="2" t="n">
        <f aca="false">COUNTA('Layout Mercado Libre'!AH594:AM594)</f>
        <v>3</v>
      </c>
      <c r="O594" s="2" t="s">
        <v>13875</v>
      </c>
      <c r="P594" s="2" t="n">
        <v>0</v>
      </c>
      <c r="Q594" s="2" t="s">
        <v>15731</v>
      </c>
    </row>
    <row r="595" customFormat="false" ht="15" hidden="false" customHeight="false" outlineLevel="0" collapsed="false">
      <c r="A595" s="8" t="s">
        <v>7261</v>
      </c>
      <c r="B595" s="10" t="str">
        <f aca="false">'Layout Mercado Libre'!C595</f>
        <v>Brillantina Palmolive Líquida con Aceite de Oliva 52 ml</v>
      </c>
      <c r="C595" s="2" t="s">
        <v>89</v>
      </c>
      <c r="D595" s="2" t="s">
        <v>13868</v>
      </c>
      <c r="E595" s="2" t="s">
        <v>13869</v>
      </c>
      <c r="F595" s="2" t="s">
        <v>13877</v>
      </c>
      <c r="G595" s="2"/>
      <c r="H595" s="2"/>
      <c r="I595" s="2" t="s">
        <v>15732</v>
      </c>
      <c r="J595" s="2"/>
      <c r="K595" s="2" t="n">
        <v>16</v>
      </c>
      <c r="L595" s="2"/>
      <c r="M595" s="2" t="s">
        <v>15733</v>
      </c>
      <c r="N595" s="2" t="n">
        <f aca="false">COUNTA('Layout Mercado Libre'!AH595:AM595)</f>
        <v>1</v>
      </c>
      <c r="O595" s="2" t="s">
        <v>13942</v>
      </c>
      <c r="P595" s="2" t="n">
        <v>0</v>
      </c>
      <c r="Q595" s="2" t="s">
        <v>15734</v>
      </c>
    </row>
    <row r="596" customFormat="false" ht="15" hidden="false" customHeight="false" outlineLevel="0" collapsed="false">
      <c r="A596" s="8" t="s">
        <v>7270</v>
      </c>
      <c r="B596" s="10" t="str">
        <f aca="false">'Layout Mercado Libre'!C596</f>
        <v>Pasta Lassar Andrómaco Óxido de Zinc 25% Tarro 30 g</v>
      </c>
      <c r="C596" s="2" t="s">
        <v>89</v>
      </c>
      <c r="D596" s="2" t="s">
        <v>13868</v>
      </c>
      <c r="E596" s="2" t="s">
        <v>13869</v>
      </c>
      <c r="F596" s="2" t="s">
        <v>13918</v>
      </c>
      <c r="G596" s="2"/>
      <c r="H596" s="2"/>
      <c r="I596" s="2" t="s">
        <v>15735</v>
      </c>
      <c r="J596" s="2"/>
      <c r="K596" s="2" t="n">
        <v>0</v>
      </c>
      <c r="L596" s="2"/>
      <c r="M596" s="2" t="s">
        <v>15736</v>
      </c>
      <c r="N596" s="2" t="n">
        <f aca="false">COUNTA('Layout Mercado Libre'!AH596:AM596)</f>
        <v>2</v>
      </c>
      <c r="O596" s="2" t="s">
        <v>13875</v>
      </c>
      <c r="P596" s="2" t="n">
        <v>0</v>
      </c>
      <c r="Q596" s="2" t="s">
        <v>15737</v>
      </c>
    </row>
    <row r="597" customFormat="false" ht="15" hidden="false" customHeight="false" outlineLevel="0" collapsed="false">
      <c r="A597" s="8" t="s">
        <v>7283</v>
      </c>
      <c r="B597" s="10" t="str">
        <f aca="false">'Layout Mercado Libre'!C597</f>
        <v>Uroclasio NF Solución Citrato de Potasio 150 ml</v>
      </c>
      <c r="C597" s="2" t="s">
        <v>89</v>
      </c>
      <c r="D597" s="2" t="s">
        <v>13868</v>
      </c>
      <c r="E597" s="2" t="s">
        <v>13869</v>
      </c>
      <c r="F597" s="2" t="s">
        <v>13870</v>
      </c>
      <c r="G597" s="2" t="s">
        <v>14146</v>
      </c>
      <c r="H597" s="2" t="s">
        <v>14147</v>
      </c>
      <c r="I597" s="2" t="s">
        <v>15738</v>
      </c>
      <c r="J597" s="2"/>
      <c r="K597" s="2" t="n">
        <v>0</v>
      </c>
      <c r="L597" s="2"/>
      <c r="M597" s="2" t="s">
        <v>15739</v>
      </c>
      <c r="N597" s="2" t="n">
        <f aca="false">COUNTA('Layout Mercado Libre'!AH597:AM597)</f>
        <v>2</v>
      </c>
      <c r="O597" s="2" t="s">
        <v>13875</v>
      </c>
      <c r="P597" s="2" t="n">
        <v>0</v>
      </c>
      <c r="Q597" s="2" t="s">
        <v>15740</v>
      </c>
    </row>
    <row r="598" customFormat="false" ht="15" hidden="false" customHeight="false" outlineLevel="0" collapsed="false">
      <c r="A598" s="8" t="s">
        <v>7296</v>
      </c>
      <c r="B598" s="10" t="str">
        <f aca="false">'Layout Mercado Libre'!C598</f>
        <v>Desodorante en Aerosol Stefano Royal Hombre 159 ml</v>
      </c>
      <c r="C598" s="2" t="s">
        <v>89</v>
      </c>
      <c r="D598" s="2" t="s">
        <v>13868</v>
      </c>
      <c r="E598" s="2" t="s">
        <v>13869</v>
      </c>
      <c r="F598" s="2" t="s">
        <v>13877</v>
      </c>
      <c r="G598" s="2"/>
      <c r="H598" s="2"/>
      <c r="I598" s="2" t="s">
        <v>15741</v>
      </c>
      <c r="J598" s="2"/>
      <c r="K598" s="2" t="n">
        <v>412</v>
      </c>
      <c r="L598" s="2"/>
      <c r="M598" s="2" t="s">
        <v>15742</v>
      </c>
      <c r="N598" s="2" t="n">
        <f aca="false">COUNTA('Layout Mercado Libre'!AH598:AM598)</f>
        <v>2</v>
      </c>
      <c r="O598" s="2" t="s">
        <v>13875</v>
      </c>
      <c r="P598" s="2" t="n">
        <v>0</v>
      </c>
      <c r="Q598" s="2" t="s">
        <v>15743</v>
      </c>
    </row>
    <row r="599" customFormat="false" ht="15" hidden="false" customHeight="false" outlineLevel="0" collapsed="false">
      <c r="A599" s="8" t="s">
        <v>7309</v>
      </c>
      <c r="B599" s="10" t="str">
        <f aca="false">'Layout Mercado Libre'!C599</f>
        <v>Troferit Flow Dropropizina/Ambroxol 30 mg/30 mg 15 Tabletas</v>
      </c>
      <c r="C599" s="2" t="s">
        <v>89</v>
      </c>
      <c r="D599" s="2" t="s">
        <v>13868</v>
      </c>
      <c r="E599" s="2" t="s">
        <v>13869</v>
      </c>
      <c r="F599" s="2" t="s">
        <v>13936</v>
      </c>
      <c r="G599" s="2"/>
      <c r="H599" s="2"/>
      <c r="I599" s="2" t="s">
        <v>15744</v>
      </c>
      <c r="J599" s="2"/>
      <c r="K599" s="2" t="n">
        <v>4</v>
      </c>
      <c r="L599" s="2"/>
      <c r="M599" s="2" t="s">
        <v>15745</v>
      </c>
      <c r="N599" s="2" t="n">
        <f aca="false">COUNTA('Layout Mercado Libre'!AH599:AM599)</f>
        <v>2</v>
      </c>
      <c r="O599" s="2" t="s">
        <v>13875</v>
      </c>
      <c r="P599" s="2" t="n">
        <v>0</v>
      </c>
      <c r="Q599" s="2" t="s">
        <v>15746</v>
      </c>
    </row>
    <row r="600" customFormat="false" ht="15" hidden="false" customHeight="false" outlineLevel="0" collapsed="false">
      <c r="A600" s="8" t="s">
        <v>7324</v>
      </c>
      <c r="B600" s="10" t="str">
        <f aca="false">'Layout Mercado Libre'!C600</f>
        <v>Flausiver Diosmina/Hesperidina 450 mg/50 mg 20 Tabletas</v>
      </c>
      <c r="C600" s="2" t="s">
        <v>89</v>
      </c>
      <c r="D600" s="2" t="s">
        <v>13868</v>
      </c>
      <c r="E600" s="2" t="s">
        <v>13869</v>
      </c>
      <c r="F600" s="2" t="s">
        <v>13870</v>
      </c>
      <c r="G600" s="2" t="s">
        <v>14469</v>
      </c>
      <c r="H600" s="2" t="s">
        <v>14470</v>
      </c>
      <c r="I600" s="2" t="s">
        <v>15747</v>
      </c>
      <c r="J600" s="2"/>
      <c r="K600" s="2" t="n">
        <v>232</v>
      </c>
      <c r="L600" s="2"/>
      <c r="M600" s="2" t="s">
        <v>15748</v>
      </c>
      <c r="N600" s="2" t="n">
        <f aca="false">COUNTA('Layout Mercado Libre'!AH600:AM600)</f>
        <v>4</v>
      </c>
      <c r="O600" s="2" t="s">
        <v>13886</v>
      </c>
      <c r="P600" s="2" t="n">
        <v>0</v>
      </c>
      <c r="Q600" s="2" t="s">
        <v>15749</v>
      </c>
    </row>
    <row r="601" customFormat="false" ht="15" hidden="false" customHeight="false" outlineLevel="0" collapsed="false">
      <c r="A601" s="8" t="s">
        <v>7337</v>
      </c>
      <c r="B601" s="10" t="str">
        <f aca="false">'Layout Mercado Libre'!C601</f>
        <v>Desodorante en Aerosol Axe Fusion Men 150 ml</v>
      </c>
      <c r="C601" s="2" t="s">
        <v>89</v>
      </c>
      <c r="D601" s="2" t="s">
        <v>13868</v>
      </c>
      <c r="E601" s="2" t="s">
        <v>13869</v>
      </c>
      <c r="F601" s="2" t="s">
        <v>13877</v>
      </c>
      <c r="G601" s="2"/>
      <c r="H601" s="2"/>
      <c r="I601" s="2" t="s">
        <v>15750</v>
      </c>
      <c r="J601" s="2"/>
      <c r="K601" s="2" t="n">
        <v>213</v>
      </c>
      <c r="L601" s="2" t="s">
        <v>15751</v>
      </c>
      <c r="M601" s="2" t="s">
        <v>15752</v>
      </c>
      <c r="N601" s="2" t="n">
        <f aca="false">COUNTA('Layout Mercado Libre'!AH601:AM601)</f>
        <v>1</v>
      </c>
      <c r="O601" s="2" t="s">
        <v>13875</v>
      </c>
      <c r="P601" s="2" t="n">
        <v>0</v>
      </c>
      <c r="Q601" s="2" t="s">
        <v>15753</v>
      </c>
    </row>
    <row r="602" customFormat="false" ht="15" hidden="false" customHeight="false" outlineLevel="0" collapsed="false">
      <c r="A602" s="8" t="s">
        <v>7348</v>
      </c>
      <c r="B602" s="10" t="str">
        <f aca="false">'Layout Mercado Libre'!C602</f>
        <v>Condones Prudence Clásico Lubricados Vitrolero 100 Piezas</v>
      </c>
      <c r="C602" s="2" t="s">
        <v>89</v>
      </c>
      <c r="D602" s="2" t="s">
        <v>13868</v>
      </c>
      <c r="E602" s="2" t="s">
        <v>13869</v>
      </c>
      <c r="F602" s="2" t="s">
        <v>13877</v>
      </c>
      <c r="G602" s="2"/>
      <c r="H602" s="2"/>
      <c r="I602" s="2" t="s">
        <v>15754</v>
      </c>
      <c r="J602" s="2"/>
      <c r="K602" s="2" t="n">
        <v>180</v>
      </c>
      <c r="L602" s="2"/>
      <c r="M602" s="2" t="s">
        <v>15755</v>
      </c>
      <c r="N602" s="2" t="n">
        <f aca="false">COUNTA('Layout Mercado Libre'!AH602:AM602)</f>
        <v>2</v>
      </c>
      <c r="O602" s="2" t="s">
        <v>13875</v>
      </c>
      <c r="P602" s="2" t="n">
        <v>0</v>
      </c>
      <c r="Q602" s="2" t="s">
        <v>15756</v>
      </c>
    </row>
    <row r="603" customFormat="false" ht="15" hidden="false" customHeight="false" outlineLevel="0" collapsed="false">
      <c r="A603" s="8" t="s">
        <v>7361</v>
      </c>
      <c r="B603" s="10" t="str">
        <f aca="false">'Layout Mercado Libre'!C603</f>
        <v>Evipress Lercanidipino 10 mg 30 Tabletas</v>
      </c>
      <c r="C603" s="2" t="s">
        <v>89</v>
      </c>
      <c r="D603" s="2" t="s">
        <v>13868</v>
      </c>
      <c r="E603" s="2" t="s">
        <v>13869</v>
      </c>
      <c r="F603" s="2" t="s">
        <v>13870</v>
      </c>
      <c r="G603" s="2" t="s">
        <v>14469</v>
      </c>
      <c r="H603" s="2" t="s">
        <v>14470</v>
      </c>
      <c r="I603" s="2" t="s">
        <v>15757</v>
      </c>
      <c r="J603" s="2"/>
      <c r="K603" s="2" t="n">
        <v>25</v>
      </c>
      <c r="L603" s="2"/>
      <c r="M603" s="2" t="s">
        <v>15758</v>
      </c>
      <c r="N603" s="2" t="n">
        <f aca="false">COUNTA('Layout Mercado Libre'!AH603:AM603)</f>
        <v>2</v>
      </c>
      <c r="O603" s="2" t="s">
        <v>13875</v>
      </c>
      <c r="P603" s="2" t="n">
        <v>0</v>
      </c>
      <c r="Q603" s="2" t="s">
        <v>15759</v>
      </c>
    </row>
    <row r="604" customFormat="false" ht="15" hidden="false" customHeight="false" outlineLevel="0" collapsed="false">
      <c r="A604" s="8" t="s">
        <v>7371</v>
      </c>
      <c r="B604" s="10" t="str">
        <f aca="false">'Layout Mercado Libre'!C604</f>
        <v>BioGaia Protectis Probiótico en Gotas 5 ml</v>
      </c>
      <c r="C604" s="2" t="s">
        <v>89</v>
      </c>
      <c r="D604" s="2" t="s">
        <v>13868</v>
      </c>
      <c r="E604" s="2" t="s">
        <v>13869</v>
      </c>
      <c r="F604" s="2" t="s">
        <v>13877</v>
      </c>
      <c r="G604" s="2"/>
      <c r="H604" s="2"/>
      <c r="I604" s="2" t="s">
        <v>15760</v>
      </c>
      <c r="J604" s="2"/>
      <c r="K604" s="2" t="n">
        <v>2</v>
      </c>
      <c r="L604" s="2"/>
      <c r="M604" s="2" t="s">
        <v>15761</v>
      </c>
      <c r="N604" s="2" t="n">
        <f aca="false">COUNTA('Layout Mercado Libre'!AH604:AM604)</f>
        <v>2</v>
      </c>
      <c r="O604" s="2" t="s">
        <v>13875</v>
      </c>
      <c r="P604" s="2" t="n">
        <v>0</v>
      </c>
      <c r="Q604" s="2" t="s">
        <v>15762</v>
      </c>
    </row>
    <row r="605" customFormat="false" ht="15" hidden="false" customHeight="false" outlineLevel="0" collapsed="false">
      <c r="A605" s="8" t="s">
        <v>7385</v>
      </c>
      <c r="B605" s="10" t="str">
        <f aca="false">'Layout Mercado Libre'!C605</f>
        <v>Ciprolisina Solución Oral 220 ml Ciproheptadina</v>
      </c>
      <c r="C605" s="2" t="s">
        <v>89</v>
      </c>
      <c r="D605" s="2" t="s">
        <v>13868</v>
      </c>
      <c r="E605" s="2" t="s">
        <v>13869</v>
      </c>
      <c r="F605" s="2" t="s">
        <v>13936</v>
      </c>
      <c r="G605" s="2"/>
      <c r="H605" s="2"/>
      <c r="I605" s="2" t="s">
        <v>15763</v>
      </c>
      <c r="J605" s="2"/>
      <c r="K605" s="2" t="n">
        <v>0</v>
      </c>
      <c r="L605" s="2"/>
      <c r="M605" s="2" t="s">
        <v>15764</v>
      </c>
      <c r="N605" s="2" t="n">
        <f aca="false">COUNTA('Layout Mercado Libre'!AH605:AM605)</f>
        <v>2</v>
      </c>
      <c r="O605" s="2" t="s">
        <v>13942</v>
      </c>
      <c r="P605" s="2" t="n">
        <v>0</v>
      </c>
      <c r="Q605" s="2" t="s">
        <v>15765</v>
      </c>
    </row>
    <row r="606" customFormat="false" ht="15" hidden="false" customHeight="false" outlineLevel="0" collapsed="false">
      <c r="A606" s="8" t="s">
        <v>7397</v>
      </c>
      <c r="B606" s="10" t="str">
        <f aca="false">'Layout Mercado Libre'!C606</f>
        <v>Fosfocil Fosfomicina Suspensión 250 mg/5 ml 60 ml</v>
      </c>
      <c r="C606" s="2" t="s">
        <v>89</v>
      </c>
      <c r="D606" s="2" t="s">
        <v>13868</v>
      </c>
      <c r="E606" s="2" t="s">
        <v>13869</v>
      </c>
      <c r="F606" s="2" t="s">
        <v>13870</v>
      </c>
      <c r="G606" s="2" t="s">
        <v>13971</v>
      </c>
      <c r="H606" s="2" t="s">
        <v>13972</v>
      </c>
      <c r="I606" s="2" t="s">
        <v>15766</v>
      </c>
      <c r="J606" s="2"/>
      <c r="K606" s="2" t="n">
        <v>24</v>
      </c>
      <c r="L606" s="2"/>
      <c r="M606" s="2" t="s">
        <v>15767</v>
      </c>
      <c r="N606" s="2" t="n">
        <f aca="false">COUNTA('Layout Mercado Libre'!AH606:AM606)</f>
        <v>2</v>
      </c>
      <c r="O606" s="2" t="s">
        <v>13875</v>
      </c>
      <c r="P606" s="2" t="n">
        <v>0</v>
      </c>
      <c r="Q606" s="2" t="s">
        <v>15768</v>
      </c>
    </row>
    <row r="607" customFormat="false" ht="15" hidden="false" customHeight="false" outlineLevel="0" collapsed="false">
      <c r="A607" s="8" t="s">
        <v>7409</v>
      </c>
      <c r="B607" s="10" t="str">
        <f aca="false">'Layout Mercado Libre'!C607</f>
        <v>Allegra Fexofenadina 180 mg 10 Tabletas</v>
      </c>
      <c r="C607" s="2" t="s">
        <v>89</v>
      </c>
      <c r="D607" s="2" t="s">
        <v>13868</v>
      </c>
      <c r="E607" s="2" t="s">
        <v>13869</v>
      </c>
      <c r="F607" s="2" t="s">
        <v>13918</v>
      </c>
      <c r="G607" s="2"/>
      <c r="H607" s="2"/>
      <c r="I607" s="2" t="s">
        <v>15769</v>
      </c>
      <c r="J607" s="2"/>
      <c r="K607" s="2" t="n">
        <v>0</v>
      </c>
      <c r="L607" s="2"/>
      <c r="M607" s="2" t="s">
        <v>15770</v>
      </c>
      <c r="N607" s="2" t="n">
        <f aca="false">COUNTA('Layout Mercado Libre'!AH607:AM607)</f>
        <v>2</v>
      </c>
      <c r="O607" s="2" t="s">
        <v>13875</v>
      </c>
      <c r="P607" s="2" t="n">
        <v>0</v>
      </c>
      <c r="Q607" s="2" t="s">
        <v>15771</v>
      </c>
    </row>
    <row r="608" customFormat="false" ht="15" hidden="false" customHeight="false" outlineLevel="0" collapsed="false">
      <c r="A608" s="8" t="s">
        <v>7421</v>
      </c>
      <c r="B608" s="10" t="str">
        <f aca="false">'Layout Mercado Libre'!C608</f>
        <v>Jarsix Loratadina Betametasona 5 mg/0.25 mg 10 Tabletas</v>
      </c>
      <c r="C608" s="2" t="s">
        <v>89</v>
      </c>
      <c r="D608" s="2" t="s">
        <v>13868</v>
      </c>
      <c r="E608" s="2" t="s">
        <v>13869</v>
      </c>
      <c r="F608" s="2" t="s">
        <v>13870</v>
      </c>
      <c r="G608" s="2" t="s">
        <v>14399</v>
      </c>
      <c r="H608" s="2" t="s">
        <v>14400</v>
      </c>
      <c r="I608" s="2" t="s">
        <v>15772</v>
      </c>
      <c r="J608" s="2"/>
      <c r="K608" s="2" t="n">
        <v>98</v>
      </c>
      <c r="L608" s="2"/>
      <c r="M608" s="2" t="s">
        <v>15773</v>
      </c>
      <c r="N608" s="2" t="n">
        <f aca="false">COUNTA('Layout Mercado Libre'!AH608:AM608)</f>
        <v>2</v>
      </c>
      <c r="O608" s="2" t="s">
        <v>13886</v>
      </c>
      <c r="P608" s="2" t="n">
        <v>0</v>
      </c>
      <c r="Q608" s="2" t="s">
        <v>15774</v>
      </c>
    </row>
    <row r="609" customFormat="false" ht="15" hidden="false" customHeight="false" outlineLevel="0" collapsed="false">
      <c r="A609" s="8" t="s">
        <v>7432</v>
      </c>
      <c r="B609" s="10" t="str">
        <f aca="false">'Layout Mercado Libre'!C609</f>
        <v>Suma-B Solución Inyectable 2 ml 5 Ampolletas con Jeringas</v>
      </c>
      <c r="C609" s="2" t="s">
        <v>89</v>
      </c>
      <c r="D609" s="2" t="s">
        <v>13868</v>
      </c>
      <c r="E609" s="2" t="s">
        <v>13869</v>
      </c>
      <c r="F609" s="2" t="s">
        <v>13936</v>
      </c>
      <c r="G609" s="2"/>
      <c r="H609" s="2"/>
      <c r="I609" s="2" t="s">
        <v>15775</v>
      </c>
      <c r="J609" s="2"/>
      <c r="K609" s="2" t="n">
        <v>14</v>
      </c>
      <c r="L609" s="2"/>
      <c r="M609" s="2" t="s">
        <v>15776</v>
      </c>
      <c r="N609" s="2" t="n">
        <f aca="false">COUNTA('Layout Mercado Libre'!AH609:AM609)</f>
        <v>2</v>
      </c>
      <c r="O609" s="2" t="s">
        <v>13886</v>
      </c>
      <c r="P609" s="2" t="n">
        <v>0</v>
      </c>
      <c r="Q609" s="2" t="s">
        <v>15777</v>
      </c>
    </row>
    <row r="610" customFormat="false" ht="15" hidden="false" customHeight="false" outlineLevel="0" collapsed="false">
      <c r="A610" s="8" t="s">
        <v>7444</v>
      </c>
      <c r="B610" s="10" t="str">
        <f aca="false">'Layout Mercado Libre'!C610</f>
        <v>Alka-Seltzer Antiácido Analgésico 12 Tabletas Efervescentes</v>
      </c>
      <c r="C610" s="2" t="s">
        <v>89</v>
      </c>
      <c r="D610" s="2" t="s">
        <v>13868</v>
      </c>
      <c r="E610" s="2" t="s">
        <v>13869</v>
      </c>
      <c r="F610" s="2" t="s">
        <v>13918</v>
      </c>
      <c r="G610" s="2"/>
      <c r="H610" s="2"/>
      <c r="I610" s="2" t="s">
        <v>15778</v>
      </c>
      <c r="J610" s="2"/>
      <c r="K610" s="2" t="n">
        <v>524</v>
      </c>
      <c r="L610" s="2"/>
      <c r="M610" s="2" t="s">
        <v>15779</v>
      </c>
      <c r="N610" s="2" t="n">
        <f aca="false">COUNTA('Layout Mercado Libre'!AH610:AM610)</f>
        <v>2</v>
      </c>
      <c r="O610" s="2" t="s">
        <v>13942</v>
      </c>
      <c r="P610" s="2" t="n">
        <v>0</v>
      </c>
      <c r="Q610" s="2" t="s">
        <v>15765</v>
      </c>
    </row>
    <row r="611" customFormat="false" ht="15" hidden="false" customHeight="false" outlineLevel="0" collapsed="false">
      <c r="A611" s="8" t="s">
        <v>7455</v>
      </c>
      <c r="B611" s="10" t="str">
        <f aca="false">'Layout Mercado Libre'!C611</f>
        <v>Tampones Kotex Unika Súper Plus 12 Piezas</v>
      </c>
      <c r="C611" s="2" t="s">
        <v>89</v>
      </c>
      <c r="D611" s="2" t="s">
        <v>13868</v>
      </c>
      <c r="E611" s="2" t="s">
        <v>13869</v>
      </c>
      <c r="F611" s="2" t="s">
        <v>13877</v>
      </c>
      <c r="G611" s="2"/>
      <c r="H611" s="2"/>
      <c r="I611" s="2" t="s">
        <v>15780</v>
      </c>
      <c r="J611" s="2"/>
      <c r="K611" s="2" t="n">
        <v>37</v>
      </c>
      <c r="L611" s="2"/>
      <c r="M611" s="2" t="s">
        <v>15781</v>
      </c>
      <c r="N611" s="2" t="n">
        <f aca="false">COUNTA('Layout Mercado Libre'!AH611:AM611)</f>
        <v>1</v>
      </c>
      <c r="O611" s="2" t="s">
        <v>13875</v>
      </c>
      <c r="P611" s="2" t="n">
        <v>0</v>
      </c>
      <c r="Q611" s="2" t="s">
        <v>15782</v>
      </c>
    </row>
    <row r="612" customFormat="false" ht="15" hidden="false" customHeight="false" outlineLevel="0" collapsed="false">
      <c r="A612" s="8" t="s">
        <v>7468</v>
      </c>
      <c r="B612" s="10" t="str">
        <f aca="false">'Layout Mercado Libre'!C612</f>
        <v>Desodorante Lady Speed Stick 24/7 Gel Floral Fresh 65 g</v>
      </c>
      <c r="C612" s="2" t="s">
        <v>89</v>
      </c>
      <c r="D612" s="2" t="s">
        <v>13868</v>
      </c>
      <c r="E612" s="2" t="s">
        <v>13869</v>
      </c>
      <c r="F612" s="2" t="s">
        <v>13877</v>
      </c>
      <c r="G612" s="2"/>
      <c r="H612" s="2"/>
      <c r="I612" s="2" t="s">
        <v>15783</v>
      </c>
      <c r="J612" s="2"/>
      <c r="K612" s="2" t="n">
        <v>60</v>
      </c>
      <c r="L612" s="2"/>
      <c r="M612" s="2" t="s">
        <v>15784</v>
      </c>
      <c r="N612" s="2" t="n">
        <f aca="false">COUNTA('Layout Mercado Libre'!AH612:AM612)</f>
        <v>1</v>
      </c>
      <c r="O612" s="2" t="s">
        <v>13875</v>
      </c>
      <c r="P612" s="2" t="n">
        <v>0</v>
      </c>
      <c r="Q612" s="2" t="s">
        <v>15785</v>
      </c>
    </row>
    <row r="613" customFormat="false" ht="15" hidden="false" customHeight="false" outlineLevel="0" collapsed="false">
      <c r="A613" s="8" t="s">
        <v>7479</v>
      </c>
      <c r="B613" s="10" t="str">
        <f aca="false">'Layout Mercado Libre'!C613</f>
        <v>Alcohol Etílico Dibar 500 ml Caja con 24 Piezas</v>
      </c>
      <c r="C613" s="2" t="s">
        <v>89</v>
      </c>
      <c r="D613" s="2" t="s">
        <v>13949</v>
      </c>
      <c r="E613" s="2" t="s">
        <v>13869</v>
      </c>
      <c r="F613" s="2" t="s">
        <v>13877</v>
      </c>
      <c r="G613" s="2"/>
      <c r="H613" s="2"/>
      <c r="I613" s="2" t="s">
        <v>15786</v>
      </c>
      <c r="J613" s="2"/>
      <c r="K613" s="2" t="n">
        <v>26</v>
      </c>
      <c r="L613" s="2"/>
      <c r="M613" s="2" t="s">
        <v>15787</v>
      </c>
      <c r="N613" s="2" t="n">
        <f aca="false">COUNTA('Layout Mercado Libre'!AH613:AM613)</f>
        <v>2</v>
      </c>
      <c r="O613" s="2" t="s">
        <v>13942</v>
      </c>
      <c r="P613" s="2" t="n">
        <v>0</v>
      </c>
      <c r="Q613" s="2" t="s">
        <v>15788</v>
      </c>
    </row>
    <row r="614" customFormat="false" ht="15" hidden="false" customHeight="false" outlineLevel="0" collapsed="false">
      <c r="A614" s="8" t="s">
        <v>7490</v>
      </c>
      <c r="B614" s="10" t="str">
        <f aca="false">'Layout Mercado Libre'!C614</f>
        <v>Keflex Cefalexina 500 mg 12 Tabletas</v>
      </c>
      <c r="C614" s="2" t="s">
        <v>89</v>
      </c>
      <c r="D614" s="2" t="s">
        <v>13868</v>
      </c>
      <c r="E614" s="2" t="s">
        <v>13869</v>
      </c>
      <c r="F614" s="2" t="s">
        <v>13870</v>
      </c>
      <c r="G614" s="2" t="s">
        <v>13971</v>
      </c>
      <c r="H614" s="2" t="s">
        <v>13972</v>
      </c>
      <c r="I614" s="2" t="s">
        <v>15789</v>
      </c>
      <c r="J614" s="2"/>
      <c r="K614" s="2" t="n">
        <v>4</v>
      </c>
      <c r="L614" s="2"/>
      <c r="M614" s="2" t="s">
        <v>15790</v>
      </c>
      <c r="N614" s="2" t="n">
        <f aca="false">COUNTA('Layout Mercado Libre'!AH614:AM614)</f>
        <v>2</v>
      </c>
      <c r="O614" s="2" t="s">
        <v>13875</v>
      </c>
      <c r="P614" s="2" t="n">
        <v>0</v>
      </c>
      <c r="Q614" s="2" t="s">
        <v>15791</v>
      </c>
    </row>
    <row r="615" customFormat="false" ht="15" hidden="false" customHeight="false" outlineLevel="0" collapsed="false">
      <c r="A615" s="8" t="s">
        <v>7501</v>
      </c>
      <c r="B615" s="10" t="str">
        <f aca="false">'Layout Mercado Libre'!C615</f>
        <v>Crema Dental Colgate Máxima Protección Anticaries 50 ml</v>
      </c>
      <c r="C615" s="2" t="s">
        <v>89</v>
      </c>
      <c r="D615" s="2" t="s">
        <v>13868</v>
      </c>
      <c r="E615" s="2" t="s">
        <v>13869</v>
      </c>
      <c r="F615" s="2" t="s">
        <v>13877</v>
      </c>
      <c r="G615" s="2"/>
      <c r="H615" s="2"/>
      <c r="I615" s="2" t="s">
        <v>15792</v>
      </c>
      <c r="J615" s="2"/>
      <c r="K615" s="2" t="n">
        <v>969</v>
      </c>
      <c r="L615" s="2"/>
      <c r="M615" s="2" t="s">
        <v>15793</v>
      </c>
      <c r="N615" s="2" t="n">
        <f aca="false">COUNTA('Layout Mercado Libre'!AH615:AM615)</f>
        <v>2</v>
      </c>
      <c r="O615" s="2" t="s">
        <v>13942</v>
      </c>
      <c r="P615" s="2" t="n">
        <v>0</v>
      </c>
      <c r="Q615" s="2" t="s">
        <v>15794</v>
      </c>
    </row>
    <row r="616" customFormat="false" ht="15" hidden="false" customHeight="false" outlineLevel="0" collapsed="false">
      <c r="A616" s="8" t="s">
        <v>7509</v>
      </c>
      <c r="B616" s="10" t="str">
        <f aca="false">'Layout Mercado Libre'!C616</f>
        <v>Solutina F Gotas Oftálmicas Feniramina Nafazolina 15 ml</v>
      </c>
      <c r="C616" s="2" t="s">
        <v>89</v>
      </c>
      <c r="D616" s="2" t="s">
        <v>13868</v>
      </c>
      <c r="E616" s="2" t="s">
        <v>13869</v>
      </c>
      <c r="F616" s="2" t="s">
        <v>13918</v>
      </c>
      <c r="G616" s="2"/>
      <c r="H616" s="2"/>
      <c r="I616" s="2" t="s">
        <v>15795</v>
      </c>
      <c r="J616" s="2"/>
      <c r="K616" s="2" t="n">
        <v>46</v>
      </c>
      <c r="L616" s="2"/>
      <c r="M616" s="2" t="s">
        <v>15796</v>
      </c>
      <c r="N616" s="2" t="n">
        <f aca="false">COUNTA('Layout Mercado Libre'!AH616:AM616)</f>
        <v>4</v>
      </c>
      <c r="O616" s="2" t="s">
        <v>13886</v>
      </c>
      <c r="P616" s="2" t="n">
        <v>0</v>
      </c>
      <c r="Q616" s="2" t="s">
        <v>15797</v>
      </c>
    </row>
    <row r="617" customFormat="false" ht="15" hidden="false" customHeight="false" outlineLevel="0" collapsed="false">
      <c r="A617" s="8" t="s">
        <v>7524</v>
      </c>
      <c r="B617" s="10" t="str">
        <f aca="false">'Layout Mercado Libre'!C617</f>
        <v>Nene-Dent Gel Pediátrico Lidocaína Polidocanol 10 g</v>
      </c>
      <c r="C617" s="2" t="s">
        <v>89</v>
      </c>
      <c r="D617" s="2" t="s">
        <v>13868</v>
      </c>
      <c r="E617" s="2" t="s">
        <v>13869</v>
      </c>
      <c r="F617" s="2" t="s">
        <v>13918</v>
      </c>
      <c r="G617" s="2"/>
      <c r="H617" s="2"/>
      <c r="I617" s="2" t="s">
        <v>15798</v>
      </c>
      <c r="J617" s="2"/>
      <c r="K617" s="2" t="n">
        <v>427</v>
      </c>
      <c r="L617" s="2"/>
      <c r="M617" s="2" t="s">
        <v>15799</v>
      </c>
      <c r="N617" s="2" t="n">
        <f aca="false">COUNTA('Layout Mercado Libre'!AH617:AM617)</f>
        <v>2</v>
      </c>
      <c r="O617" s="2" t="s">
        <v>13875</v>
      </c>
      <c r="P617" s="2" t="n">
        <v>0</v>
      </c>
      <c r="Q617" s="2" t="s">
        <v>15800</v>
      </c>
    </row>
    <row r="618" customFormat="false" ht="15" hidden="false" customHeight="false" outlineLevel="0" collapsed="false">
      <c r="A618" s="8" t="s">
        <v>7538</v>
      </c>
      <c r="B618" s="10" t="str">
        <f aca="false">'Layout Mercado Libre'!C618</f>
        <v>Electrolit Suero Rehidratante Fresa Kiwi 625 ml</v>
      </c>
      <c r="C618" s="2" t="s">
        <v>89</v>
      </c>
      <c r="D618" s="2" t="s">
        <v>13868</v>
      </c>
      <c r="E618" s="2" t="s">
        <v>13869</v>
      </c>
      <c r="F618" s="2" t="s">
        <v>13918</v>
      </c>
      <c r="G618" s="2"/>
      <c r="H618" s="2"/>
      <c r="I618" s="2" t="s">
        <v>15801</v>
      </c>
      <c r="J618" s="2"/>
      <c r="K618" s="2" t="n">
        <v>791</v>
      </c>
      <c r="L618" s="2"/>
      <c r="M618" s="2" t="s">
        <v>15802</v>
      </c>
      <c r="N618" s="2" t="n">
        <f aca="false">COUNTA('Layout Mercado Libre'!AH618:AM618)</f>
        <v>2</v>
      </c>
      <c r="O618" s="2" t="s">
        <v>13886</v>
      </c>
      <c r="P618" s="2" t="n">
        <v>0</v>
      </c>
      <c r="Q618" s="2" t="s">
        <v>15803</v>
      </c>
    </row>
    <row r="619" customFormat="false" ht="15" hidden="false" customHeight="false" outlineLevel="0" collapsed="false">
      <c r="A619" s="8" t="s">
        <v>7549</v>
      </c>
      <c r="B619" s="10" t="str">
        <f aca="false">'Layout Mercado Libre'!C619</f>
        <v>Condones Prudence 2 Pack Extra Time y Zero 6 Piezas</v>
      </c>
      <c r="C619" s="2" t="s">
        <v>89</v>
      </c>
      <c r="D619" s="2" t="s">
        <v>13868</v>
      </c>
      <c r="E619" s="2" t="s">
        <v>13869</v>
      </c>
      <c r="F619" s="2" t="s">
        <v>13877</v>
      </c>
      <c r="G619" s="2"/>
      <c r="H619" s="2"/>
      <c r="I619" s="2" t="s">
        <v>15804</v>
      </c>
      <c r="J619" s="2"/>
      <c r="K619" s="2" t="n">
        <v>1683</v>
      </c>
      <c r="L619" s="2"/>
      <c r="M619" s="2" t="s">
        <v>15805</v>
      </c>
      <c r="N619" s="2" t="n">
        <f aca="false">COUNTA('Layout Mercado Libre'!AH619:AM619)</f>
        <v>2</v>
      </c>
      <c r="O619" s="2" t="s">
        <v>13875</v>
      </c>
      <c r="P619" s="2" t="n">
        <v>0</v>
      </c>
      <c r="Q619" s="2" t="s">
        <v>15806</v>
      </c>
    </row>
    <row r="620" customFormat="false" ht="15" hidden="false" customHeight="false" outlineLevel="0" collapsed="false">
      <c r="A620" s="8" t="s">
        <v>7561</v>
      </c>
      <c r="B620" s="10" t="str">
        <f aca="false">'Layout Mercado Libre'!C620</f>
        <v>Desodorante Axe Excite Aerosol para Hombre 150 ml</v>
      </c>
      <c r="C620" s="2" t="s">
        <v>89</v>
      </c>
      <c r="D620" s="2" t="s">
        <v>13868</v>
      </c>
      <c r="E620" s="2" t="s">
        <v>13869</v>
      </c>
      <c r="F620" s="2" t="s">
        <v>13877</v>
      </c>
      <c r="G620" s="2"/>
      <c r="H620" s="2"/>
      <c r="I620" s="2" t="s">
        <v>15807</v>
      </c>
      <c r="J620" s="2"/>
      <c r="K620" s="2" t="n">
        <v>194</v>
      </c>
      <c r="L620" s="2" t="s">
        <v>15808</v>
      </c>
      <c r="M620" s="2" t="s">
        <v>15809</v>
      </c>
      <c r="N620" s="2" t="n">
        <f aca="false">COUNTA('Layout Mercado Libre'!AH620:AM620)</f>
        <v>2</v>
      </c>
      <c r="O620" s="2" t="s">
        <v>13886</v>
      </c>
      <c r="P620" s="2" t="n">
        <v>0</v>
      </c>
      <c r="Q620" s="2" t="s">
        <v>15810</v>
      </c>
    </row>
    <row r="621" customFormat="false" ht="15" hidden="false" customHeight="false" outlineLevel="0" collapsed="false">
      <c r="A621" s="8" t="s">
        <v>7570</v>
      </c>
      <c r="B621" s="10" t="str">
        <f aca="false">'Layout Mercado Libre'!C621</f>
        <v>Entresto Sacubitrilo/Valsartán 100 mg 60 Comprimidos</v>
      </c>
      <c r="C621" s="2" t="s">
        <v>89</v>
      </c>
      <c r="D621" s="2" t="s">
        <v>13868</v>
      </c>
      <c r="E621" s="2" t="s">
        <v>13869</v>
      </c>
      <c r="F621" s="2" t="s">
        <v>13870</v>
      </c>
      <c r="G621" s="2" t="s">
        <v>14469</v>
      </c>
      <c r="H621" s="2" t="s">
        <v>14470</v>
      </c>
      <c r="I621" s="2" t="s">
        <v>15811</v>
      </c>
      <c r="J621" s="2"/>
      <c r="K621" s="2" t="n">
        <v>0</v>
      </c>
      <c r="L621" s="2"/>
      <c r="M621" s="2" t="s">
        <v>15812</v>
      </c>
      <c r="N621" s="2" t="n">
        <f aca="false">COUNTA('Layout Mercado Libre'!AH621:AM621)</f>
        <v>3</v>
      </c>
      <c r="O621" s="2" t="s">
        <v>13886</v>
      </c>
      <c r="P621" s="2" t="n">
        <v>0</v>
      </c>
      <c r="Q621" s="2" t="s">
        <v>15813</v>
      </c>
    </row>
    <row r="622" customFormat="false" ht="15" hidden="false" customHeight="false" outlineLevel="0" collapsed="false">
      <c r="A622" s="8" t="s">
        <v>7583</v>
      </c>
      <c r="B622" s="10" t="str">
        <f aca="false">'Layout Mercado Libre'!C622</f>
        <v>Remexa Oleoderm Crema Corporal para Piel Seca 225 ml</v>
      </c>
      <c r="C622" s="2" t="s">
        <v>89</v>
      </c>
      <c r="D622" s="2" t="s">
        <v>13868</v>
      </c>
      <c r="E622" s="2" t="s">
        <v>13869</v>
      </c>
      <c r="F622" s="2" t="s">
        <v>13877</v>
      </c>
      <c r="G622" s="2"/>
      <c r="H622" s="2"/>
      <c r="I622" s="2" t="s">
        <v>15814</v>
      </c>
      <c r="J622" s="2"/>
      <c r="K622" s="2" t="n">
        <v>0</v>
      </c>
      <c r="L622" s="2"/>
      <c r="M622" s="2" t="s">
        <v>15815</v>
      </c>
      <c r="N622" s="2" t="n">
        <f aca="false">COUNTA('Layout Mercado Libre'!AH622:AM622)</f>
        <v>2</v>
      </c>
      <c r="O622" s="2" t="s">
        <v>13886</v>
      </c>
      <c r="P622" s="2" t="n">
        <v>0</v>
      </c>
      <c r="Q622" s="2" t="s">
        <v>15816</v>
      </c>
    </row>
    <row r="623" customFormat="false" ht="15" hidden="false" customHeight="false" outlineLevel="0" collapsed="false">
      <c r="A623" s="8" t="s">
        <v>7594</v>
      </c>
      <c r="B623" s="10" t="str">
        <f aca="false">'Layout Mercado Libre'!C623</f>
        <v>Fluoning Levofloxacino 500 mg 7 Tabletas</v>
      </c>
      <c r="C623" s="2" t="s">
        <v>89</v>
      </c>
      <c r="D623" s="2" t="s">
        <v>13868</v>
      </c>
      <c r="E623" s="2" t="s">
        <v>13869</v>
      </c>
      <c r="F623" s="2" t="s">
        <v>13870</v>
      </c>
      <c r="G623" s="2" t="s">
        <v>13971</v>
      </c>
      <c r="H623" s="2" t="s">
        <v>13972</v>
      </c>
      <c r="I623" s="2" t="s">
        <v>15817</v>
      </c>
      <c r="J623" s="2"/>
      <c r="K623" s="2" t="n">
        <v>90</v>
      </c>
      <c r="L623" s="2"/>
      <c r="M623" s="2" t="s">
        <v>15818</v>
      </c>
      <c r="N623" s="2" t="n">
        <f aca="false">COUNTA('Layout Mercado Libre'!AH623:AM623)</f>
        <v>2</v>
      </c>
      <c r="O623" s="2" t="s">
        <v>13875</v>
      </c>
      <c r="P623" s="2" t="n">
        <v>0</v>
      </c>
      <c r="Q623" s="2" t="s">
        <v>15819</v>
      </c>
    </row>
    <row r="624" customFormat="false" ht="15" hidden="false" customHeight="false" outlineLevel="0" collapsed="false">
      <c r="A624" s="8" t="s">
        <v>7604</v>
      </c>
      <c r="B624" s="10" t="str">
        <f aca="false">'Layout Mercado Libre'!C624</f>
        <v>Kitoscell Gel de Pirfenidona para Piel Tubo 3.5 g</v>
      </c>
      <c r="C624" s="2" t="s">
        <v>89</v>
      </c>
      <c r="D624" s="2" t="s">
        <v>13868</v>
      </c>
      <c r="E624" s="2" t="s">
        <v>13869</v>
      </c>
      <c r="F624" s="2" t="s">
        <v>13918</v>
      </c>
      <c r="G624" s="2"/>
      <c r="H624" s="2"/>
      <c r="I624" s="2" t="s">
        <v>15820</v>
      </c>
      <c r="J624" s="2"/>
      <c r="K624" s="2" t="n">
        <v>27</v>
      </c>
      <c r="L624" s="2"/>
      <c r="M624" s="2" t="s">
        <v>15821</v>
      </c>
      <c r="N624" s="2" t="n">
        <f aca="false">COUNTA('Layout Mercado Libre'!AH624:AM624)</f>
        <v>2</v>
      </c>
      <c r="O624" s="2" t="s">
        <v>13875</v>
      </c>
      <c r="P624" s="2" t="n">
        <v>0</v>
      </c>
      <c r="Q624" s="2" t="s">
        <v>15822</v>
      </c>
    </row>
    <row r="625" customFormat="false" ht="15" hidden="false" customHeight="false" outlineLevel="0" collapsed="false">
      <c r="A625" s="8" t="s">
        <v>7616</v>
      </c>
      <c r="B625" s="10" t="str">
        <f aca="false">'Layout Mercado Libre'!C625</f>
        <v>Cepillo Dental Clinic Inter-Ortho Mediano 38 Caja 12 Piezas</v>
      </c>
      <c r="C625" s="2" t="s">
        <v>89</v>
      </c>
      <c r="D625" s="2" t="s">
        <v>13949</v>
      </c>
      <c r="E625" s="2" t="s">
        <v>13869</v>
      </c>
      <c r="F625" s="2" t="s">
        <v>13877</v>
      </c>
      <c r="G625" s="2"/>
      <c r="H625" s="2"/>
      <c r="I625" s="2" t="s">
        <v>15823</v>
      </c>
      <c r="J625" s="2"/>
      <c r="K625" s="2" t="n">
        <v>0</v>
      </c>
      <c r="L625" s="2"/>
      <c r="M625" s="2" t="s">
        <v>15824</v>
      </c>
      <c r="N625" s="2" t="n">
        <f aca="false">COUNTA('Layout Mercado Libre'!AH625:AM625)</f>
        <v>3</v>
      </c>
      <c r="O625" s="2" t="s">
        <v>13875</v>
      </c>
      <c r="P625" s="2" t="n">
        <v>0</v>
      </c>
      <c r="Q625" s="2" t="s">
        <v>15825</v>
      </c>
    </row>
    <row r="626" customFormat="false" ht="15" hidden="false" customHeight="false" outlineLevel="0" collapsed="false">
      <c r="A626" s="8" t="s">
        <v>7629</v>
      </c>
      <c r="B626" s="10" t="str">
        <f aca="false">'Layout Mercado Libre'!C626</f>
        <v>Metamucil Fibra en Polvo Sabor Natural 210 g</v>
      </c>
      <c r="C626" s="2" t="s">
        <v>89</v>
      </c>
      <c r="D626" s="2" t="s">
        <v>13868</v>
      </c>
      <c r="E626" s="2" t="s">
        <v>13869</v>
      </c>
      <c r="F626" s="2" t="s">
        <v>13918</v>
      </c>
      <c r="G626" s="2"/>
      <c r="H626" s="2"/>
      <c r="I626" s="2" t="s">
        <v>15826</v>
      </c>
      <c r="J626" s="2"/>
      <c r="K626" s="2" t="n">
        <v>7</v>
      </c>
      <c r="L626" s="2"/>
      <c r="M626" s="2" t="s">
        <v>15827</v>
      </c>
      <c r="N626" s="2" t="n">
        <f aca="false">COUNTA('Layout Mercado Libre'!AH626:AM626)</f>
        <v>3</v>
      </c>
      <c r="O626" s="2" t="s">
        <v>13886</v>
      </c>
      <c r="P626" s="2" t="n">
        <v>0</v>
      </c>
      <c r="Q626" s="2" t="s">
        <v>15828</v>
      </c>
    </row>
    <row r="627" customFormat="false" ht="15" hidden="false" customHeight="false" outlineLevel="0" collapsed="false">
      <c r="A627" s="8" t="s">
        <v>7643</v>
      </c>
      <c r="B627" s="10" t="str">
        <f aca="false">'Layout Mercado Libre'!C627</f>
        <v>Sico SoftLube Original Gel Lubricante Íntimo 56.7 g</v>
      </c>
      <c r="C627" s="2" t="s">
        <v>89</v>
      </c>
      <c r="D627" s="2" t="s">
        <v>13868</v>
      </c>
      <c r="E627" s="2" t="s">
        <v>13869</v>
      </c>
      <c r="F627" s="2" t="s">
        <v>13877</v>
      </c>
      <c r="G627" s="2"/>
      <c r="H627" s="2"/>
      <c r="I627" s="2" t="s">
        <v>15829</v>
      </c>
      <c r="J627" s="2"/>
      <c r="K627" s="2" t="n">
        <v>445</v>
      </c>
      <c r="L627" s="2"/>
      <c r="M627" s="2" t="s">
        <v>15830</v>
      </c>
      <c r="N627" s="2" t="n">
        <f aca="false">COUNTA('Layout Mercado Libre'!AH627:AM627)</f>
        <v>1</v>
      </c>
      <c r="O627" s="2" t="s">
        <v>13942</v>
      </c>
      <c r="P627" s="2" t="n">
        <v>0</v>
      </c>
      <c r="Q627" s="2" t="s">
        <v>15831</v>
      </c>
    </row>
    <row r="628" customFormat="false" ht="15" hidden="false" customHeight="false" outlineLevel="0" collapsed="false">
      <c r="A628" s="8" t="s">
        <v>7654</v>
      </c>
      <c r="B628" s="10" t="str">
        <f aca="false">'Layout Mercado Libre'!C628</f>
        <v>Clavulin 12h Amoxicilina Clavulanato 875/125 mg 15 Tabletas</v>
      </c>
      <c r="C628" s="2" t="s">
        <v>89</v>
      </c>
      <c r="D628" s="2" t="s">
        <v>13868</v>
      </c>
      <c r="E628" s="2" t="s">
        <v>13869</v>
      </c>
      <c r="F628" s="2" t="s">
        <v>13870</v>
      </c>
      <c r="G628" s="2" t="s">
        <v>13971</v>
      </c>
      <c r="H628" s="2" t="s">
        <v>13972</v>
      </c>
      <c r="I628" s="2" t="s">
        <v>15832</v>
      </c>
      <c r="J628" s="2"/>
      <c r="K628" s="2" t="n">
        <v>23</v>
      </c>
      <c r="L628" s="2"/>
      <c r="M628" s="2" t="s">
        <v>15833</v>
      </c>
      <c r="N628" s="2" t="n">
        <f aca="false">COUNTA('Layout Mercado Libre'!AH628:AM628)</f>
        <v>2</v>
      </c>
      <c r="O628" s="2" t="s">
        <v>13875</v>
      </c>
      <c r="P628" s="2" t="n">
        <v>0</v>
      </c>
      <c r="Q628" s="2" t="s">
        <v>15834</v>
      </c>
    </row>
    <row r="629" customFormat="false" ht="15" hidden="false" customHeight="false" outlineLevel="0" collapsed="false">
      <c r="A629" s="8" t="s">
        <v>7667</v>
      </c>
      <c r="B629" s="10" t="str">
        <f aca="false">'Layout Mercado Libre'!C629</f>
        <v>Refresh Fusion Solución Oftálmica Lubricante 10 ml</v>
      </c>
      <c r="C629" s="2" t="s">
        <v>89</v>
      </c>
      <c r="D629" s="2" t="s">
        <v>13868</v>
      </c>
      <c r="E629" s="2" t="s">
        <v>13869</v>
      </c>
      <c r="F629" s="2" t="s">
        <v>13918</v>
      </c>
      <c r="G629" s="2"/>
      <c r="H629" s="2"/>
      <c r="I629" s="2" t="s">
        <v>15835</v>
      </c>
      <c r="J629" s="2"/>
      <c r="K629" s="2" t="n">
        <v>3</v>
      </c>
      <c r="L629" s="2"/>
      <c r="M629" s="2" t="s">
        <v>15836</v>
      </c>
      <c r="N629" s="2" t="n">
        <f aca="false">COUNTA('Layout Mercado Libre'!AH629:AM629)</f>
        <v>2</v>
      </c>
      <c r="O629" s="2" t="s">
        <v>13886</v>
      </c>
      <c r="P629" s="2" t="n">
        <v>0</v>
      </c>
      <c r="Q629" s="2" t="s">
        <v>15837</v>
      </c>
    </row>
    <row r="630" customFormat="false" ht="15" hidden="false" customHeight="false" outlineLevel="0" collapsed="false">
      <c r="A630" s="8" t="s">
        <v>7677</v>
      </c>
      <c r="B630" s="10" t="str">
        <f aca="false">'Layout Mercado Libre'!C630</f>
        <v>Soldrin Ótico Solución en Gotas 10 ml</v>
      </c>
      <c r="C630" s="2" t="s">
        <v>89</v>
      </c>
      <c r="D630" s="2" t="s">
        <v>13868</v>
      </c>
      <c r="E630" s="2" t="s">
        <v>13869</v>
      </c>
      <c r="F630" s="2" t="s">
        <v>13870</v>
      </c>
      <c r="G630" s="2" t="s">
        <v>14082</v>
      </c>
      <c r="H630" s="2" t="s">
        <v>14083</v>
      </c>
      <c r="I630" s="2" t="s">
        <v>15838</v>
      </c>
      <c r="J630" s="2"/>
      <c r="K630" s="2" t="n">
        <v>61</v>
      </c>
      <c r="L630" s="2"/>
      <c r="M630" s="2" t="s">
        <v>15839</v>
      </c>
      <c r="N630" s="2" t="n">
        <f aca="false">COUNTA('Layout Mercado Libre'!AH630:AM630)</f>
        <v>3</v>
      </c>
      <c r="O630" s="2" t="s">
        <v>13886</v>
      </c>
      <c r="P630" s="2" t="n">
        <v>0</v>
      </c>
      <c r="Q630" s="2" t="s">
        <v>15840</v>
      </c>
    </row>
    <row r="631" customFormat="false" ht="15" hidden="false" customHeight="false" outlineLevel="0" collapsed="false">
      <c r="A631" s="8" t="s">
        <v>7692</v>
      </c>
      <c r="B631" s="10" t="str">
        <f aca="false">'Layout Mercado Libre'!C631</f>
        <v>Pilas Alcalinas Duracell AA Blíster con 5 Piezas</v>
      </c>
      <c r="C631" s="2" t="s">
        <v>89</v>
      </c>
      <c r="D631" s="2" t="s">
        <v>13868</v>
      </c>
      <c r="E631" s="2" t="s">
        <v>13869</v>
      </c>
      <c r="F631" s="2" t="s">
        <v>13877</v>
      </c>
      <c r="G631" s="2"/>
      <c r="H631" s="2"/>
      <c r="I631" s="2" t="s">
        <v>15841</v>
      </c>
      <c r="J631" s="2"/>
      <c r="K631" s="2" t="n">
        <v>1583</v>
      </c>
      <c r="L631" s="2"/>
      <c r="M631" s="2" t="s">
        <v>15842</v>
      </c>
      <c r="N631" s="2" t="n">
        <f aca="false">COUNTA('Layout Mercado Libre'!AH631:AM631)</f>
        <v>2</v>
      </c>
      <c r="O631" s="2" t="s">
        <v>13886</v>
      </c>
      <c r="P631" s="2" t="n">
        <v>0</v>
      </c>
      <c r="Q631" s="2" t="s">
        <v>15843</v>
      </c>
    </row>
    <row r="632" customFormat="false" ht="15" hidden="false" customHeight="false" outlineLevel="0" collapsed="false">
      <c r="A632" s="8" t="s">
        <v>7706</v>
      </c>
      <c r="B632" s="10" t="str">
        <f aca="false">'Layout Mercado Libre'!C632</f>
        <v>Combesteral Solución Inyectable 3 Ampolletas y 3 Jeringas</v>
      </c>
      <c r="C632" s="2" t="s">
        <v>89</v>
      </c>
      <c r="D632" s="2" t="s">
        <v>13868</v>
      </c>
      <c r="E632" s="2" t="s">
        <v>13869</v>
      </c>
      <c r="F632" s="2" t="s">
        <v>13870</v>
      </c>
      <c r="G632" s="2" t="s">
        <v>13944</v>
      </c>
      <c r="H632" s="2" t="s">
        <v>13945</v>
      </c>
      <c r="I632" s="2" t="s">
        <v>15844</v>
      </c>
      <c r="J632" s="2"/>
      <c r="K632" s="2" t="n">
        <v>63</v>
      </c>
      <c r="L632" s="2"/>
      <c r="M632" s="2" t="s">
        <v>15845</v>
      </c>
      <c r="N632" s="2" t="n">
        <f aca="false">COUNTA('Layout Mercado Libre'!AH632:AM632)</f>
        <v>2</v>
      </c>
      <c r="O632" s="2" t="s">
        <v>13875</v>
      </c>
      <c r="P632" s="2" t="n">
        <v>0</v>
      </c>
      <c r="Q632" s="2" t="s">
        <v>15846</v>
      </c>
    </row>
    <row r="633" customFormat="false" ht="15" hidden="false" customHeight="false" outlineLevel="0" collapsed="false">
      <c r="A633" s="8" t="s">
        <v>7718</v>
      </c>
      <c r="B633" s="10" t="str">
        <f aca="false">'Layout Mercado Libre'!C633</f>
        <v>Aliren Antigripal 50/3/300 mg 24 Cápsulas</v>
      </c>
      <c r="C633" s="2" t="s">
        <v>89</v>
      </c>
      <c r="D633" s="2" t="s">
        <v>13868</v>
      </c>
      <c r="E633" s="2" t="s">
        <v>13869</v>
      </c>
      <c r="F633" s="2" t="s">
        <v>13918</v>
      </c>
      <c r="G633" s="2"/>
      <c r="H633" s="2"/>
      <c r="I633" s="2" t="s">
        <v>15847</v>
      </c>
      <c r="J633" s="2"/>
      <c r="K633" s="2" t="n">
        <v>318</v>
      </c>
      <c r="L633" s="2"/>
      <c r="M633" s="2" t="s">
        <v>15848</v>
      </c>
      <c r="N633" s="2" t="n">
        <f aca="false">COUNTA('Layout Mercado Libre'!AH633:AM633)</f>
        <v>2</v>
      </c>
      <c r="O633" s="2" t="s">
        <v>13875</v>
      </c>
      <c r="P633" s="2" t="n">
        <v>0</v>
      </c>
      <c r="Q633" s="2" t="s">
        <v>15849</v>
      </c>
    </row>
    <row r="634" customFormat="false" ht="15" hidden="false" customHeight="false" outlineLevel="0" collapsed="false">
      <c r="A634" s="8" t="s">
        <v>7731</v>
      </c>
      <c r="B634" s="10" t="str">
        <f aca="false">'Layout Mercado Libre'!C634</f>
        <v>Pulmonarom Lisados Bacterianos 20 Ampolletas de 3 ml</v>
      </c>
      <c r="C634" s="2" t="s">
        <v>89</v>
      </c>
      <c r="D634" s="2" t="s">
        <v>13868</v>
      </c>
      <c r="E634" s="2" t="s">
        <v>13869</v>
      </c>
      <c r="F634" s="2" t="s">
        <v>13870</v>
      </c>
      <c r="G634" s="2" t="s">
        <v>14399</v>
      </c>
      <c r="H634" s="2" t="s">
        <v>14400</v>
      </c>
      <c r="I634" s="2" t="s">
        <v>15850</v>
      </c>
      <c r="J634" s="2"/>
      <c r="K634" s="2" t="n">
        <v>123</v>
      </c>
      <c r="L634" s="2"/>
      <c r="M634" s="2" t="s">
        <v>15851</v>
      </c>
      <c r="N634" s="2" t="n">
        <f aca="false">COUNTA('Layout Mercado Libre'!AH634:AM634)</f>
        <v>1</v>
      </c>
      <c r="O634" s="2" t="s">
        <v>13875</v>
      </c>
      <c r="P634" s="2" t="n">
        <v>0</v>
      </c>
      <c r="Q634" s="2" t="s">
        <v>15852</v>
      </c>
    </row>
    <row r="635" customFormat="false" ht="15" hidden="false" customHeight="false" outlineLevel="0" collapsed="false">
      <c r="A635" s="8" t="s">
        <v>7741</v>
      </c>
      <c r="B635" s="10" t="str">
        <f aca="false">'Layout Mercado Libre'!C635</f>
        <v>Desodorante Palmolive Neutro Balance Aerosol 91 g</v>
      </c>
      <c r="C635" s="2" t="s">
        <v>89</v>
      </c>
      <c r="D635" s="2" t="s">
        <v>13868</v>
      </c>
      <c r="E635" s="2" t="s">
        <v>13869</v>
      </c>
      <c r="F635" s="2" t="s">
        <v>13877</v>
      </c>
      <c r="G635" s="2"/>
      <c r="H635" s="2"/>
      <c r="I635" s="2" t="s">
        <v>15853</v>
      </c>
      <c r="J635" s="2"/>
      <c r="K635" s="2" t="n">
        <v>216</v>
      </c>
      <c r="L635" s="2"/>
      <c r="M635" s="2" t="s">
        <v>15854</v>
      </c>
      <c r="N635" s="2" t="n">
        <f aca="false">COUNTA('Layout Mercado Libre'!AH635:AM635)</f>
        <v>2</v>
      </c>
      <c r="O635" s="2" t="s">
        <v>13875</v>
      </c>
      <c r="P635" s="2" t="n">
        <v>0</v>
      </c>
      <c r="Q635" s="2" t="s">
        <v>15855</v>
      </c>
    </row>
    <row r="636" customFormat="false" ht="15" hidden="false" customHeight="false" outlineLevel="0" collapsed="false">
      <c r="A636" s="8" t="s">
        <v>7750</v>
      </c>
      <c r="B636" s="10" t="str">
        <f aca="false">'Layout Mercado Libre'!C636</f>
        <v>Dapagliflozina Metformina 10 mg/1000 mg MSN 28 Tabletas</v>
      </c>
      <c r="C636" s="2" t="s">
        <v>89</v>
      </c>
      <c r="D636" s="2" t="s">
        <v>13868</v>
      </c>
      <c r="E636" s="2" t="s">
        <v>13869</v>
      </c>
      <c r="F636" s="2" t="s">
        <v>13870</v>
      </c>
      <c r="G636" s="2" t="s">
        <v>13893</v>
      </c>
      <c r="H636" s="2" t="s">
        <v>13894</v>
      </c>
      <c r="I636" s="2" t="s">
        <v>15856</v>
      </c>
      <c r="J636" s="2"/>
      <c r="K636" s="2" t="n">
        <v>0</v>
      </c>
      <c r="L636" s="2"/>
      <c r="M636" s="2" t="s">
        <v>15857</v>
      </c>
      <c r="N636" s="2" t="n">
        <f aca="false">COUNTA('Layout Mercado Libre'!AH636:AM636)</f>
        <v>2</v>
      </c>
      <c r="O636" s="2" t="s">
        <v>13875</v>
      </c>
      <c r="P636" s="2" t="n">
        <v>0</v>
      </c>
      <c r="Q636" s="2" t="s">
        <v>15858</v>
      </c>
    </row>
    <row r="637" customFormat="false" ht="15" hidden="false" customHeight="false" outlineLevel="0" collapsed="false">
      <c r="A637" s="8" t="s">
        <v>7764</v>
      </c>
      <c r="B637" s="10" t="str">
        <f aca="false">'Layout Mercado Libre'!C637</f>
        <v>Calzón Entrenador Huggies Pull-Ups Niño Talla XL 30 Piezas</v>
      </c>
      <c r="C637" s="2" t="s">
        <v>89</v>
      </c>
      <c r="D637" s="2" t="s">
        <v>13868</v>
      </c>
      <c r="E637" s="2" t="s">
        <v>13869</v>
      </c>
      <c r="F637" s="2" t="s">
        <v>13877</v>
      </c>
      <c r="G637" s="2"/>
      <c r="H637" s="2"/>
      <c r="I637" s="2" t="s">
        <v>15859</v>
      </c>
      <c r="J637" s="2"/>
      <c r="K637" s="2" t="n">
        <v>36</v>
      </c>
      <c r="L637" s="2"/>
      <c r="M637" s="2" t="s">
        <v>15860</v>
      </c>
      <c r="N637" s="2" t="n">
        <f aca="false">COUNTA('Layout Mercado Libre'!AH637:AM637)</f>
        <v>5</v>
      </c>
      <c r="O637" s="2" t="s">
        <v>13886</v>
      </c>
      <c r="P637" s="2" t="n">
        <v>0</v>
      </c>
      <c r="Q637" s="2" t="s">
        <v>15861</v>
      </c>
    </row>
    <row r="638" customFormat="false" ht="15" hidden="false" customHeight="false" outlineLevel="0" collapsed="false">
      <c r="A638" s="8" t="s">
        <v>7780</v>
      </c>
      <c r="B638" s="10" t="str">
        <f aca="false">'Layout Mercado Libre'!C638</f>
        <v>Stérimar Uso Diario Solución Nasal Agua de Mar 50 ml</v>
      </c>
      <c r="C638" s="2" t="s">
        <v>89</v>
      </c>
      <c r="D638" s="2" t="s">
        <v>13868</v>
      </c>
      <c r="E638" s="2" t="s">
        <v>13869</v>
      </c>
      <c r="F638" s="2" t="s">
        <v>13918</v>
      </c>
      <c r="G638" s="2"/>
      <c r="H638" s="2"/>
      <c r="I638" s="2" t="s">
        <v>15862</v>
      </c>
      <c r="J638" s="2"/>
      <c r="K638" s="2" t="n">
        <v>194</v>
      </c>
      <c r="L638" s="2"/>
      <c r="M638" s="2" t="s">
        <v>15863</v>
      </c>
      <c r="N638" s="2" t="n">
        <f aca="false">COUNTA('Layout Mercado Libre'!AH638:AM638)</f>
        <v>1</v>
      </c>
      <c r="O638" s="2" t="s">
        <v>13875</v>
      </c>
      <c r="P638" s="2" t="n">
        <v>0</v>
      </c>
      <c r="Q638" s="2" t="s">
        <v>15864</v>
      </c>
    </row>
    <row r="639" customFormat="false" ht="15" hidden="false" customHeight="false" outlineLevel="0" collapsed="false">
      <c r="A639" s="8" t="s">
        <v>7794</v>
      </c>
      <c r="B639" s="10" t="str">
        <f aca="false">'Layout Mercado Libre'!C639</f>
        <v>Norfenon Propafenona 150 mg 30 Tabletas</v>
      </c>
      <c r="C639" s="2" t="s">
        <v>89</v>
      </c>
      <c r="D639" s="2" t="s">
        <v>13868</v>
      </c>
      <c r="E639" s="2" t="s">
        <v>13869</v>
      </c>
      <c r="F639" s="2" t="s">
        <v>13870</v>
      </c>
      <c r="G639" s="2" t="s">
        <v>14469</v>
      </c>
      <c r="H639" s="2" t="s">
        <v>14470</v>
      </c>
      <c r="I639" s="2" t="s">
        <v>15865</v>
      </c>
      <c r="J639" s="2"/>
      <c r="K639" s="2" t="n">
        <v>0</v>
      </c>
      <c r="L639" s="2" t="s">
        <v>15866</v>
      </c>
      <c r="M639" s="2" t="s">
        <v>15867</v>
      </c>
      <c r="N639" s="2" t="n">
        <f aca="false">COUNTA('Layout Mercado Libre'!AH639:AM639)</f>
        <v>4</v>
      </c>
      <c r="O639" s="2" t="s">
        <v>13904</v>
      </c>
      <c r="P639" s="2" t="n">
        <v>0</v>
      </c>
      <c r="Q639" s="2" t="s">
        <v>15868</v>
      </c>
    </row>
    <row r="640" customFormat="false" ht="15" hidden="false" customHeight="false" outlineLevel="0" collapsed="false">
      <c r="A640" s="8" t="s">
        <v>7810</v>
      </c>
      <c r="B640" s="10" t="str">
        <f aca="false">'Layout Mercado Libre'!C640</f>
        <v>Shampoo Palmolive Optims 2 en 1 Extra Intensivo 700 ml</v>
      </c>
      <c r="C640" s="2" t="s">
        <v>89</v>
      </c>
      <c r="D640" s="2" t="s">
        <v>13868</v>
      </c>
      <c r="E640" s="2" t="s">
        <v>13869</v>
      </c>
      <c r="F640" s="2" t="s">
        <v>13877</v>
      </c>
      <c r="G640" s="2"/>
      <c r="H640" s="2"/>
      <c r="I640" s="2" t="s">
        <v>15869</v>
      </c>
      <c r="J640" s="2"/>
      <c r="K640" s="2" t="n">
        <v>65</v>
      </c>
      <c r="L640" s="2"/>
      <c r="M640" s="2" t="s">
        <v>15870</v>
      </c>
      <c r="N640" s="2" t="n">
        <f aca="false">COUNTA('Layout Mercado Libre'!AH640:AM640)</f>
        <v>2</v>
      </c>
      <c r="O640" s="2" t="s">
        <v>13886</v>
      </c>
      <c r="P640" s="2" t="n">
        <v>0</v>
      </c>
      <c r="Q640" s="2" t="s">
        <v>15871</v>
      </c>
    </row>
    <row r="641" customFormat="false" ht="15" hidden="false" customHeight="false" outlineLevel="0" collapsed="false">
      <c r="A641" s="8" t="s">
        <v>7820</v>
      </c>
      <c r="B641" s="10" t="str">
        <f aca="false">'Layout Mercado Libre'!C641</f>
        <v>Pañal para Adulto TENA Slip Maxi Protect CH/M 10 Piezas</v>
      </c>
      <c r="C641" s="2" t="s">
        <v>89</v>
      </c>
      <c r="D641" s="2" t="s">
        <v>13868</v>
      </c>
      <c r="E641" s="2" t="s">
        <v>13869</v>
      </c>
      <c r="F641" s="2" t="s">
        <v>13877</v>
      </c>
      <c r="G641" s="2"/>
      <c r="H641" s="2"/>
      <c r="I641" s="2" t="s">
        <v>15872</v>
      </c>
      <c r="J641" s="2"/>
      <c r="K641" s="2" t="n">
        <v>41</v>
      </c>
      <c r="L641" s="2" t="s">
        <v>15873</v>
      </c>
      <c r="M641" s="2" t="s">
        <v>15874</v>
      </c>
      <c r="N641" s="2" t="n">
        <f aca="false">COUNTA('Layout Mercado Libre'!AH641:AM641)</f>
        <v>2</v>
      </c>
      <c r="O641" s="2" t="s">
        <v>13886</v>
      </c>
      <c r="P641" s="2" t="n">
        <v>0</v>
      </c>
      <c r="Q641" s="2" t="s">
        <v>15875</v>
      </c>
    </row>
    <row r="642" customFormat="false" ht="15" hidden="false" customHeight="false" outlineLevel="0" collapsed="false">
      <c r="A642" s="8" t="s">
        <v>7831</v>
      </c>
      <c r="B642" s="10" t="str">
        <f aca="false">'Layout Mercado Libre'!C642</f>
        <v>Omuro Bromuro de Otilonio 40 mg 30 Tabletas</v>
      </c>
      <c r="C642" s="2" t="s">
        <v>89</v>
      </c>
      <c r="D642" s="2" t="s">
        <v>13868</v>
      </c>
      <c r="E642" s="2" t="s">
        <v>13869</v>
      </c>
      <c r="F642" s="2" t="s">
        <v>13936</v>
      </c>
      <c r="G642" s="2"/>
      <c r="H642" s="2"/>
      <c r="I642" s="2" t="s">
        <v>15876</v>
      </c>
      <c r="J642" s="2"/>
      <c r="K642" s="2" t="n">
        <v>36</v>
      </c>
      <c r="L642" s="2"/>
      <c r="M642" s="2" t="s">
        <v>15877</v>
      </c>
      <c r="N642" s="2" t="n">
        <f aca="false">COUNTA('Layout Mercado Libre'!AH642:AM642)</f>
        <v>2</v>
      </c>
      <c r="O642" s="2" t="s">
        <v>13875</v>
      </c>
      <c r="P642" s="2" t="n">
        <v>0</v>
      </c>
      <c r="Q642" s="2" t="s">
        <v>15878</v>
      </c>
    </row>
    <row r="643" customFormat="false" ht="15" hidden="false" customHeight="false" outlineLevel="0" collapsed="false">
      <c r="A643" s="8" t="s">
        <v>7842</v>
      </c>
      <c r="B643" s="10" t="str">
        <f aca="false">'Layout Mercado Libre'!C643</f>
        <v>Fosfocil Fosfomicina 250 mg/5 ml Suspensión 120 ml</v>
      </c>
      <c r="C643" s="2" t="s">
        <v>89</v>
      </c>
      <c r="D643" s="2" t="s">
        <v>13868</v>
      </c>
      <c r="E643" s="2" t="s">
        <v>13869</v>
      </c>
      <c r="F643" s="2" t="s">
        <v>13870</v>
      </c>
      <c r="G643" s="2" t="s">
        <v>13971</v>
      </c>
      <c r="H643" s="2" t="s">
        <v>13972</v>
      </c>
      <c r="I643" s="2" t="s">
        <v>15879</v>
      </c>
      <c r="J643" s="2"/>
      <c r="K643" s="2" t="n">
        <v>8</v>
      </c>
      <c r="L643" s="2"/>
      <c r="M643" s="2" t="s">
        <v>15880</v>
      </c>
      <c r="N643" s="2" t="n">
        <f aca="false">COUNTA('Layout Mercado Libre'!AH643:AM643)</f>
        <v>2</v>
      </c>
      <c r="O643" s="2" t="s">
        <v>13886</v>
      </c>
      <c r="P643" s="2" t="n">
        <v>0</v>
      </c>
      <c r="Q643" s="2" t="s">
        <v>15881</v>
      </c>
    </row>
    <row r="644" customFormat="false" ht="15" hidden="false" customHeight="false" outlineLevel="0" collapsed="false">
      <c r="A644" s="8" t="s">
        <v>7854</v>
      </c>
      <c r="B644" s="10" t="str">
        <f aca="false">'Layout Mercado Libre'!C644</f>
        <v>Bredelin Levofloxacino 500 mg 7 Tabletas</v>
      </c>
      <c r="C644" s="2" t="s">
        <v>89</v>
      </c>
      <c r="D644" s="2" t="s">
        <v>13868</v>
      </c>
      <c r="E644" s="2" t="s">
        <v>13869</v>
      </c>
      <c r="F644" s="2" t="s">
        <v>13870</v>
      </c>
      <c r="G644" s="2" t="s">
        <v>13971</v>
      </c>
      <c r="H644" s="2" t="s">
        <v>13972</v>
      </c>
      <c r="I644" s="2" t="s">
        <v>15882</v>
      </c>
      <c r="J644" s="2"/>
      <c r="K644" s="2" t="n">
        <v>59</v>
      </c>
      <c r="L644" s="2"/>
      <c r="M644" s="2" t="s">
        <v>15883</v>
      </c>
      <c r="N644" s="2" t="n">
        <f aca="false">COUNTA('Layout Mercado Libre'!AH644:AM644)</f>
        <v>1</v>
      </c>
      <c r="O644" s="2" t="s">
        <v>13875</v>
      </c>
      <c r="P644" s="2" t="n">
        <v>0</v>
      </c>
      <c r="Q644" s="2" t="s">
        <v>15884</v>
      </c>
    </row>
    <row r="645" customFormat="false" ht="15" hidden="false" customHeight="false" outlineLevel="0" collapsed="false">
      <c r="A645" s="8" t="s">
        <v>7865</v>
      </c>
      <c r="B645" s="10" t="str">
        <f aca="false">'Layout Mercado Libre'!C645</f>
        <v>Dimefor G Metformina Glibenclamida 500/5 mg 60 Tabletas</v>
      </c>
      <c r="C645" s="2" t="s">
        <v>89</v>
      </c>
      <c r="D645" s="2" t="s">
        <v>13868</v>
      </c>
      <c r="E645" s="2" t="s">
        <v>13869</v>
      </c>
      <c r="F645" s="2" t="s">
        <v>13870</v>
      </c>
      <c r="G645" s="2" t="s">
        <v>13893</v>
      </c>
      <c r="H645" s="2" t="s">
        <v>13894</v>
      </c>
      <c r="I645" s="2" t="s">
        <v>15885</v>
      </c>
      <c r="J645" s="2"/>
      <c r="K645" s="2" t="n">
        <v>5</v>
      </c>
      <c r="L645" s="2"/>
      <c r="M645" s="2" t="s">
        <v>15886</v>
      </c>
      <c r="N645" s="2" t="n">
        <f aca="false">COUNTA('Layout Mercado Libre'!AH645:AM645)</f>
        <v>2</v>
      </c>
      <c r="O645" s="2" t="s">
        <v>13875</v>
      </c>
      <c r="P645" s="2" t="n">
        <v>0</v>
      </c>
      <c r="Q645" s="2" t="s">
        <v>15887</v>
      </c>
    </row>
    <row r="646" customFormat="false" ht="15" hidden="false" customHeight="false" outlineLevel="0" collapsed="false">
      <c r="A646" s="8" t="s">
        <v>7878</v>
      </c>
      <c r="B646" s="10" t="str">
        <f aca="false">'Layout Mercado Libre'!C646</f>
        <v>Alcohol Etílico Dibar 71.5° G.L. 250 ml Caja con 36 Piezas</v>
      </c>
      <c r="C646" s="2" t="s">
        <v>89</v>
      </c>
      <c r="D646" s="2" t="s">
        <v>13949</v>
      </c>
      <c r="E646" s="2" t="s">
        <v>13869</v>
      </c>
      <c r="F646" s="2" t="s">
        <v>13877</v>
      </c>
      <c r="G646" s="2"/>
      <c r="H646" s="2"/>
      <c r="I646" s="2" t="s">
        <v>15888</v>
      </c>
      <c r="J646" s="2"/>
      <c r="K646" s="2" t="n">
        <v>58</v>
      </c>
      <c r="L646" s="2"/>
      <c r="M646" s="2" t="s">
        <v>15889</v>
      </c>
      <c r="N646" s="2" t="n">
        <f aca="false">COUNTA('Layout Mercado Libre'!AH646:AM646)</f>
        <v>1</v>
      </c>
      <c r="O646" s="2" t="s">
        <v>13875</v>
      </c>
      <c r="P646" s="2" t="n">
        <v>0</v>
      </c>
      <c r="Q646" s="2" t="s">
        <v>15890</v>
      </c>
    </row>
    <row r="647" customFormat="false" ht="15" hidden="false" customHeight="false" outlineLevel="0" collapsed="false">
      <c r="A647" s="8" t="s">
        <v>7886</v>
      </c>
      <c r="B647" s="10" t="str">
        <f aca="false">'Layout Mercado Libre'!C647</f>
        <v>Crema Dental Colgate Kids Fresantástico Sabor Fresa 50 g</v>
      </c>
      <c r="C647" s="2" t="s">
        <v>89</v>
      </c>
      <c r="D647" s="2" t="s">
        <v>13949</v>
      </c>
      <c r="E647" s="2" t="s">
        <v>13869</v>
      </c>
      <c r="F647" s="2" t="s">
        <v>13877</v>
      </c>
      <c r="G647" s="2"/>
      <c r="H647" s="2"/>
      <c r="I647" s="2" t="s">
        <v>15891</v>
      </c>
      <c r="J647" s="2"/>
      <c r="K647" s="2" t="n">
        <v>366</v>
      </c>
      <c r="L647" s="2" t="s">
        <v>15892</v>
      </c>
      <c r="M647" s="2" t="s">
        <v>15893</v>
      </c>
      <c r="N647" s="2" t="n">
        <f aca="false">COUNTA('Layout Mercado Libre'!AH647:AM647)</f>
        <v>1</v>
      </c>
      <c r="O647" s="2" t="s">
        <v>13875</v>
      </c>
      <c r="P647" s="2" t="n">
        <v>0</v>
      </c>
      <c r="Q647" s="2" t="s">
        <v>15894</v>
      </c>
    </row>
    <row r="648" customFormat="false" ht="15" hidden="false" customHeight="false" outlineLevel="0" collapsed="false">
      <c r="A648" s="8" t="s">
        <v>7897</v>
      </c>
      <c r="B648" s="10" t="str">
        <f aca="false">'Layout Mercado Libre'!C648</f>
        <v>Monurol Fosfomicina 3 g Granulado 1 Sobre</v>
      </c>
      <c r="C648" s="2" t="s">
        <v>89</v>
      </c>
      <c r="D648" s="2" t="s">
        <v>13868</v>
      </c>
      <c r="E648" s="2" t="s">
        <v>13869</v>
      </c>
      <c r="F648" s="2" t="s">
        <v>13870</v>
      </c>
      <c r="G648" s="2" t="s">
        <v>13971</v>
      </c>
      <c r="H648" s="2" t="s">
        <v>13972</v>
      </c>
      <c r="I648" s="2" t="s">
        <v>15895</v>
      </c>
      <c r="J648" s="2"/>
      <c r="K648" s="2" t="n">
        <v>0</v>
      </c>
      <c r="L648" s="2"/>
      <c r="M648" s="2" t="s">
        <v>15896</v>
      </c>
      <c r="N648" s="2" t="n">
        <f aca="false">COUNTA('Layout Mercado Libre'!AH648:AM648)</f>
        <v>2</v>
      </c>
      <c r="O648" s="2" t="s">
        <v>13886</v>
      </c>
      <c r="P648" s="2" t="n">
        <v>0</v>
      </c>
      <c r="Q648" s="2" t="s">
        <v>15897</v>
      </c>
    </row>
    <row r="649" customFormat="false" ht="15" hidden="false" customHeight="false" outlineLevel="0" collapsed="false">
      <c r="A649" s="8" t="s">
        <v>7910</v>
      </c>
      <c r="B649" s="10" t="str">
        <f aca="false">'Layout Mercado Libre'!C649</f>
        <v>Pasta Lassar Andrómaco Óxido de Zinc 25% Tarro 60 g</v>
      </c>
      <c r="C649" s="2" t="s">
        <v>89</v>
      </c>
      <c r="D649" s="2" t="s">
        <v>13868</v>
      </c>
      <c r="E649" s="2" t="s">
        <v>13869</v>
      </c>
      <c r="F649" s="2" t="s">
        <v>13918</v>
      </c>
      <c r="G649" s="2"/>
      <c r="H649" s="2"/>
      <c r="I649" s="2" t="s">
        <v>15898</v>
      </c>
      <c r="J649" s="2"/>
      <c r="K649" s="2" t="n">
        <v>344</v>
      </c>
      <c r="L649" s="2"/>
      <c r="M649" s="2" t="s">
        <v>15899</v>
      </c>
      <c r="N649" s="2" t="n">
        <f aca="false">COUNTA('Layout Mercado Libre'!AH649:AM649)</f>
        <v>2</v>
      </c>
      <c r="O649" s="2" t="s">
        <v>13875</v>
      </c>
      <c r="P649" s="2" t="n">
        <v>0</v>
      </c>
      <c r="Q649" s="2" t="s">
        <v>15900</v>
      </c>
    </row>
    <row r="650" customFormat="false" ht="15" hidden="false" customHeight="false" outlineLevel="0" collapsed="false">
      <c r="A650" s="8" t="s">
        <v>7920</v>
      </c>
      <c r="B650" s="10" t="str">
        <f aca="false">'Layout Mercado Libre'!C650</f>
        <v>Poly-Vi-Sol Pediátrico Multivitamínico Gotas 50 ml</v>
      </c>
      <c r="C650" s="2" t="s">
        <v>89</v>
      </c>
      <c r="D650" s="2" t="s">
        <v>13868</v>
      </c>
      <c r="E650" s="2" t="s">
        <v>13869</v>
      </c>
      <c r="F650" s="2" t="s">
        <v>13918</v>
      </c>
      <c r="G650" s="2"/>
      <c r="H650" s="2"/>
      <c r="I650" s="2" t="s">
        <v>15901</v>
      </c>
      <c r="J650" s="2"/>
      <c r="K650" s="2" t="n">
        <v>0</v>
      </c>
      <c r="L650" s="2"/>
      <c r="M650" s="2" t="s">
        <v>15902</v>
      </c>
      <c r="N650" s="2" t="n">
        <f aca="false">COUNTA('Layout Mercado Libre'!AH650:AM650)</f>
        <v>3</v>
      </c>
      <c r="O650" s="2" t="s">
        <v>13875</v>
      </c>
      <c r="P650" s="2" t="n">
        <v>0</v>
      </c>
      <c r="Q650" s="2" t="s">
        <v>15903</v>
      </c>
    </row>
    <row r="651" customFormat="false" ht="15" hidden="false" customHeight="false" outlineLevel="0" collapsed="false">
      <c r="A651" s="8" t="s">
        <v>7935</v>
      </c>
      <c r="B651" s="10" t="str">
        <f aca="false">'Layout Mercado Libre'!C651</f>
        <v>Jeringa BD Plastipak 3 ml Aguja 21G x 32 mm 100 Piezas</v>
      </c>
      <c r="C651" s="2" t="s">
        <v>89</v>
      </c>
      <c r="D651" s="2" t="s">
        <v>13868</v>
      </c>
      <c r="E651" s="2" t="s">
        <v>13869</v>
      </c>
      <c r="F651" s="2" t="s">
        <v>13877</v>
      </c>
      <c r="G651" s="2"/>
      <c r="H651" s="2"/>
      <c r="I651" s="2" t="s">
        <v>15904</v>
      </c>
      <c r="J651" s="2"/>
      <c r="K651" s="2" t="n">
        <v>139</v>
      </c>
      <c r="L651" s="2"/>
      <c r="M651" s="2" t="s">
        <v>15905</v>
      </c>
      <c r="N651" s="2" t="n">
        <f aca="false">COUNTA('Layout Mercado Libre'!AH651:AM651)</f>
        <v>3</v>
      </c>
      <c r="O651" s="2" t="s">
        <v>13886</v>
      </c>
      <c r="P651" s="2" t="n">
        <v>0</v>
      </c>
      <c r="Q651" s="2" t="s">
        <v>15906</v>
      </c>
    </row>
    <row r="652" customFormat="false" ht="15" hidden="false" customHeight="false" outlineLevel="0" collapsed="false">
      <c r="A652" s="8" t="s">
        <v>7946</v>
      </c>
      <c r="B652" s="10" t="str">
        <f aca="false">'Layout Mercado Libre'!C652</f>
        <v>Alliviax Naproxeno Sódico 550 mg 10 Tabletas</v>
      </c>
      <c r="C652" s="2" t="s">
        <v>89</v>
      </c>
      <c r="D652" s="2" t="s">
        <v>13868</v>
      </c>
      <c r="E652" s="2" t="s">
        <v>13869</v>
      </c>
      <c r="F652" s="2" t="s">
        <v>13936</v>
      </c>
      <c r="G652" s="2"/>
      <c r="H652" s="2"/>
      <c r="I652" s="2" t="s">
        <v>15907</v>
      </c>
      <c r="J652" s="2"/>
      <c r="K652" s="2" t="n">
        <v>0</v>
      </c>
      <c r="L652" s="2"/>
      <c r="M652" s="2" t="s">
        <v>15908</v>
      </c>
      <c r="N652" s="2" t="n">
        <f aca="false">COUNTA('Layout Mercado Libre'!AH652:AM652)</f>
        <v>3</v>
      </c>
      <c r="O652" s="2" t="s">
        <v>13875</v>
      </c>
      <c r="P652" s="2" t="n">
        <v>0</v>
      </c>
      <c r="Q652" s="2" t="s">
        <v>15909</v>
      </c>
    </row>
    <row r="653" customFormat="false" ht="15" hidden="false" customHeight="false" outlineLevel="0" collapsed="false">
      <c r="A653" s="8" t="s">
        <v>7958</v>
      </c>
      <c r="B653" s="10" t="str">
        <f aca="false">'Layout Mercado Libre'!C653</f>
        <v>Vick VapoRub Inhalador Nasal Caja con 12 Piezas</v>
      </c>
      <c r="C653" s="2" t="s">
        <v>89</v>
      </c>
      <c r="D653" s="2" t="s">
        <v>13868</v>
      </c>
      <c r="E653" s="2" t="s">
        <v>13869</v>
      </c>
      <c r="F653" s="2" t="s">
        <v>13918</v>
      </c>
      <c r="G653" s="2"/>
      <c r="H653" s="2"/>
      <c r="I653" s="2" t="s">
        <v>15910</v>
      </c>
      <c r="J653" s="2"/>
      <c r="K653" s="2" t="n">
        <v>52</v>
      </c>
      <c r="L653" s="2"/>
      <c r="M653" s="2" t="s">
        <v>15911</v>
      </c>
      <c r="N653" s="2" t="n">
        <f aca="false">COUNTA('Layout Mercado Libre'!AH653:AM653)</f>
        <v>2</v>
      </c>
      <c r="O653" s="2" t="s">
        <v>13886</v>
      </c>
      <c r="P653" s="2" t="n">
        <v>0</v>
      </c>
      <c r="Q653" s="2" t="s">
        <v>15912</v>
      </c>
    </row>
    <row r="654" customFormat="false" ht="15" hidden="false" customHeight="false" outlineLevel="0" collapsed="false">
      <c r="A654" s="8" t="s">
        <v>7969</v>
      </c>
      <c r="B654" s="10" t="str">
        <f aca="false">'Layout Mercado Libre'!C654</f>
        <v>Caltrate 600+D Calcio y Vitamina D 60 Tabletas</v>
      </c>
      <c r="C654" s="2" t="s">
        <v>89</v>
      </c>
      <c r="D654" s="2" t="s">
        <v>13868</v>
      </c>
      <c r="E654" s="2" t="s">
        <v>13869</v>
      </c>
      <c r="F654" s="2" t="s">
        <v>13877</v>
      </c>
      <c r="G654" s="2"/>
      <c r="H654" s="2"/>
      <c r="I654" s="2" t="s">
        <v>15913</v>
      </c>
      <c r="J654" s="2"/>
      <c r="K654" s="2" t="n">
        <v>0</v>
      </c>
      <c r="L654" s="2"/>
      <c r="M654" s="2" t="s">
        <v>15914</v>
      </c>
      <c r="N654" s="2" t="n">
        <f aca="false">COUNTA('Layout Mercado Libre'!AH654:AM654)</f>
        <v>3</v>
      </c>
      <c r="O654" s="2" t="s">
        <v>13886</v>
      </c>
      <c r="P654" s="2" t="n">
        <v>0</v>
      </c>
      <c r="Q654" s="2" t="s">
        <v>15915</v>
      </c>
    </row>
    <row r="655" customFormat="false" ht="15" hidden="false" customHeight="false" outlineLevel="0" collapsed="false">
      <c r="A655" s="8" t="s">
        <v>7980</v>
      </c>
      <c r="B655" s="10" t="str">
        <f aca="false">'Layout Mercado Libre'!C655</f>
        <v>Tinte en Shampoo Just For Men Negro H-55 60 ml</v>
      </c>
      <c r="C655" s="2" t="s">
        <v>89</v>
      </c>
      <c r="D655" s="2" t="s">
        <v>13868</v>
      </c>
      <c r="E655" s="2" t="s">
        <v>13869</v>
      </c>
      <c r="F655" s="2" t="s">
        <v>13877</v>
      </c>
      <c r="G655" s="2"/>
      <c r="H655" s="2"/>
      <c r="I655" s="2" t="s">
        <v>15916</v>
      </c>
      <c r="J655" s="2"/>
      <c r="K655" s="2" t="n">
        <v>82</v>
      </c>
      <c r="L655" s="2"/>
      <c r="M655" s="2" t="s">
        <v>15917</v>
      </c>
      <c r="N655" s="2" t="n">
        <f aca="false">COUNTA('Layout Mercado Libre'!AH655:AM655)</f>
        <v>1</v>
      </c>
      <c r="O655" s="2" t="s">
        <v>13875</v>
      </c>
      <c r="P655" s="2" t="n">
        <v>0</v>
      </c>
      <c r="Q655" s="2" t="s">
        <v>15918</v>
      </c>
    </row>
    <row r="656" customFormat="false" ht="15" hidden="false" customHeight="false" outlineLevel="0" collapsed="false">
      <c r="A656" s="8" t="s">
        <v>7991</v>
      </c>
      <c r="B656" s="10" t="str">
        <f aca="false">'Layout Mercado Libre'!C656</f>
        <v>Pads Desmaquillantes Protec con Glicerina 100 Piezas</v>
      </c>
      <c r="C656" s="2" t="s">
        <v>89</v>
      </c>
      <c r="D656" s="2" t="s">
        <v>13868</v>
      </c>
      <c r="E656" s="2" t="s">
        <v>13869</v>
      </c>
      <c r="F656" s="2" t="s">
        <v>13877</v>
      </c>
      <c r="G656" s="2"/>
      <c r="H656" s="2"/>
      <c r="I656" s="2" t="s">
        <v>15919</v>
      </c>
      <c r="J656" s="2"/>
      <c r="K656" s="2" t="n">
        <v>2399</v>
      </c>
      <c r="L656" s="2"/>
      <c r="M656" s="2" t="s">
        <v>15920</v>
      </c>
      <c r="N656" s="2" t="n">
        <f aca="false">COUNTA('Layout Mercado Libre'!AH656:AM656)</f>
        <v>3</v>
      </c>
      <c r="O656" s="2" t="s">
        <v>13886</v>
      </c>
      <c r="P656" s="2" t="n">
        <v>0</v>
      </c>
      <c r="Q656" s="2" t="s">
        <v>15921</v>
      </c>
    </row>
    <row r="657" customFormat="false" ht="15" hidden="false" customHeight="false" outlineLevel="0" collapsed="false">
      <c r="A657" s="8" t="s">
        <v>8005</v>
      </c>
      <c r="B657" s="10" t="str">
        <f aca="false">'Layout Mercado Libre'!C657</f>
        <v>Supradol Ketorolaco 30 mg 4 Tabletas Sublinguales</v>
      </c>
      <c r="C657" s="2" t="s">
        <v>89</v>
      </c>
      <c r="D657" s="2" t="s">
        <v>13868</v>
      </c>
      <c r="E657" s="2" t="s">
        <v>13869</v>
      </c>
      <c r="F657" s="2" t="s">
        <v>13870</v>
      </c>
      <c r="G657" s="2" t="s">
        <v>13944</v>
      </c>
      <c r="H657" s="2" t="s">
        <v>13945</v>
      </c>
      <c r="I657" s="2" t="s">
        <v>15922</v>
      </c>
      <c r="J657" s="2"/>
      <c r="K657" s="2" t="n">
        <v>7</v>
      </c>
      <c r="L657" s="2"/>
      <c r="M657" s="2" t="s">
        <v>15923</v>
      </c>
      <c r="N657" s="2" t="n">
        <f aca="false">COUNTA('Layout Mercado Libre'!AH657:AM657)</f>
        <v>3</v>
      </c>
      <c r="O657" s="2" t="s">
        <v>13875</v>
      </c>
      <c r="P657" s="2" t="n">
        <v>0</v>
      </c>
      <c r="Q657" s="2" t="s">
        <v>15924</v>
      </c>
    </row>
    <row r="658" customFormat="false" ht="15" hidden="false" customHeight="false" outlineLevel="0" collapsed="false">
      <c r="A658" s="8" t="s">
        <v>8018</v>
      </c>
      <c r="B658" s="10" t="str">
        <f aca="false">'Layout Mercado Libre'!C658</f>
        <v>Histiacil NF Jarabe Infantil Dextrometorfano 150 ml</v>
      </c>
      <c r="C658" s="2" t="s">
        <v>89</v>
      </c>
      <c r="D658" s="2" t="s">
        <v>13868</v>
      </c>
      <c r="E658" s="2" t="s">
        <v>13869</v>
      </c>
      <c r="F658" s="2" t="s">
        <v>13918</v>
      </c>
      <c r="G658" s="2"/>
      <c r="H658" s="2"/>
      <c r="I658" s="2" t="s">
        <v>15925</v>
      </c>
      <c r="J658" s="2"/>
      <c r="K658" s="2" t="n">
        <v>665</v>
      </c>
      <c r="L658" s="2"/>
      <c r="M658" s="2" t="s">
        <v>15926</v>
      </c>
      <c r="N658" s="2" t="n">
        <f aca="false">COUNTA('Layout Mercado Libre'!AH658:AM658)</f>
        <v>2</v>
      </c>
      <c r="O658" s="2" t="s">
        <v>13875</v>
      </c>
      <c r="P658" s="2" t="n">
        <v>0</v>
      </c>
      <c r="Q658" s="2" t="s">
        <v>15927</v>
      </c>
    </row>
    <row r="659" customFormat="false" ht="15" hidden="false" customHeight="false" outlineLevel="0" collapsed="false">
      <c r="A659" s="8" t="s">
        <v>8030</v>
      </c>
      <c r="B659" s="10" t="str">
        <f aca="false">'Layout Mercado Libre'!C659</f>
        <v>Biberón Evenflo Zoo Friends 2 oz 60 ml</v>
      </c>
      <c r="C659" s="2" t="s">
        <v>89</v>
      </c>
      <c r="D659" s="2" t="s">
        <v>13868</v>
      </c>
      <c r="E659" s="2" t="s">
        <v>13869</v>
      </c>
      <c r="F659" s="2" t="s">
        <v>13877</v>
      </c>
      <c r="G659" s="2"/>
      <c r="H659" s="2"/>
      <c r="I659" s="2" t="s">
        <v>15928</v>
      </c>
      <c r="J659" s="2"/>
      <c r="K659" s="2" t="n">
        <v>149</v>
      </c>
      <c r="L659" s="2"/>
      <c r="M659" s="2" t="s">
        <v>15929</v>
      </c>
      <c r="N659" s="2" t="n">
        <f aca="false">COUNTA('Layout Mercado Libre'!AH659:AM659)</f>
        <v>1</v>
      </c>
      <c r="O659" s="2" t="s">
        <v>13875</v>
      </c>
      <c r="P659" s="2" t="n">
        <v>0</v>
      </c>
      <c r="Q659" s="2" t="s">
        <v>15930</v>
      </c>
    </row>
    <row r="660" customFormat="false" ht="15" hidden="false" customHeight="false" outlineLevel="0" collapsed="false">
      <c r="A660" s="8" t="s">
        <v>8044</v>
      </c>
      <c r="B660" s="10" t="str">
        <f aca="false">'Layout Mercado Libre'!C660</f>
        <v>Crema Dental Colgate Máxima Protección Anticaries 150 ml</v>
      </c>
      <c r="C660" s="2" t="s">
        <v>89</v>
      </c>
      <c r="D660" s="2" t="s">
        <v>13868</v>
      </c>
      <c r="E660" s="2" t="s">
        <v>13869</v>
      </c>
      <c r="F660" s="2" t="s">
        <v>13877</v>
      </c>
      <c r="G660" s="2"/>
      <c r="H660" s="2"/>
      <c r="I660" s="2" t="s">
        <v>15931</v>
      </c>
      <c r="J660" s="2"/>
      <c r="K660" s="2" t="n">
        <v>1815</v>
      </c>
      <c r="L660" s="2"/>
      <c r="M660" s="2" t="s">
        <v>15932</v>
      </c>
      <c r="N660" s="2" t="n">
        <f aca="false">COUNTA('Layout Mercado Libre'!AH660:AM660)</f>
        <v>2</v>
      </c>
      <c r="O660" s="2" t="s">
        <v>13942</v>
      </c>
      <c r="P660" s="2" t="n">
        <v>0</v>
      </c>
      <c r="Q660" s="2" t="s">
        <v>15933</v>
      </c>
    </row>
    <row r="661" customFormat="false" ht="15" hidden="false" customHeight="false" outlineLevel="0" collapsed="false">
      <c r="A661" s="8" t="s">
        <v>8053</v>
      </c>
      <c r="B661" s="10" t="str">
        <f aca="false">'Layout Mercado Libre'!C661</f>
        <v>The Sensual Tea Zisen Tabs Vigorizante 2 Tabletas</v>
      </c>
      <c r="C661" s="2" t="s">
        <v>89</v>
      </c>
      <c r="D661" s="2" t="s">
        <v>13868</v>
      </c>
      <c r="E661" s="2" t="s">
        <v>13869</v>
      </c>
      <c r="F661" s="2" t="s">
        <v>13877</v>
      </c>
      <c r="G661" s="2"/>
      <c r="H661" s="2"/>
      <c r="I661" s="2" t="s">
        <v>15934</v>
      </c>
      <c r="J661" s="2"/>
      <c r="K661" s="2" t="n">
        <v>0</v>
      </c>
      <c r="L661" s="2"/>
      <c r="M661" s="2" t="s">
        <v>15935</v>
      </c>
      <c r="N661" s="2" t="n">
        <f aca="false">COUNTA('Layout Mercado Libre'!AH661:AM661)</f>
        <v>1</v>
      </c>
      <c r="O661" s="2" t="s">
        <v>13875</v>
      </c>
      <c r="P661" s="2" t="n">
        <v>0</v>
      </c>
      <c r="Q661" s="2" t="s">
        <v>15936</v>
      </c>
    </row>
    <row r="662" customFormat="false" ht="15" hidden="false" customHeight="false" outlineLevel="0" collapsed="false">
      <c r="A662" s="8" t="s">
        <v>8066</v>
      </c>
      <c r="B662" s="10" t="str">
        <f aca="false">'Layout Mercado Libre'!C662</f>
        <v>Petrolato Vaseline Bebé Protector Suave 213 g</v>
      </c>
      <c r="C662" s="2" t="s">
        <v>89</v>
      </c>
      <c r="D662" s="2" t="s">
        <v>13868</v>
      </c>
      <c r="E662" s="2" t="s">
        <v>13869</v>
      </c>
      <c r="F662" s="2" t="s">
        <v>13877</v>
      </c>
      <c r="G662" s="2"/>
      <c r="H662" s="2"/>
      <c r="I662" s="2" t="s">
        <v>15937</v>
      </c>
      <c r="J662" s="2"/>
      <c r="K662" s="2" t="n">
        <v>439</v>
      </c>
      <c r="L662" s="2"/>
      <c r="M662" s="2" t="s">
        <v>15938</v>
      </c>
      <c r="N662" s="2" t="n">
        <f aca="false">COUNTA('Layout Mercado Libre'!AH662:AM662)</f>
        <v>2</v>
      </c>
      <c r="O662" s="2" t="s">
        <v>13886</v>
      </c>
      <c r="P662" s="2" t="n">
        <v>0</v>
      </c>
      <c r="Q662" s="2" t="s">
        <v>15939</v>
      </c>
    </row>
    <row r="663" customFormat="false" ht="15" hidden="false" customHeight="false" outlineLevel="0" collapsed="false">
      <c r="A663" s="8" t="s">
        <v>8077</v>
      </c>
      <c r="B663" s="10" t="str">
        <f aca="false">'Layout Mercado Libre'!C663</f>
        <v>Viagra Sildenafil 100 mg 1 Tableta</v>
      </c>
      <c r="C663" s="2" t="s">
        <v>89</v>
      </c>
      <c r="D663" s="2" t="s">
        <v>13868</v>
      </c>
      <c r="E663" s="2" t="s">
        <v>13869</v>
      </c>
      <c r="F663" s="2" t="s">
        <v>13870</v>
      </c>
      <c r="G663" s="2" t="s">
        <v>14146</v>
      </c>
      <c r="H663" s="2" t="s">
        <v>14147</v>
      </c>
      <c r="I663" s="2" t="s">
        <v>15940</v>
      </c>
      <c r="J663" s="2"/>
      <c r="K663" s="2" t="n">
        <v>286</v>
      </c>
      <c r="L663" s="2" t="s">
        <v>15941</v>
      </c>
      <c r="M663" s="2" t="s">
        <v>15942</v>
      </c>
      <c r="N663" s="2" t="n">
        <f aca="false">COUNTA('Layout Mercado Libre'!AH663:AM663)</f>
        <v>3</v>
      </c>
      <c r="O663" s="2" t="s">
        <v>13875</v>
      </c>
      <c r="P663" s="2" t="n">
        <v>0</v>
      </c>
      <c r="Q663" s="2" t="s">
        <v>15943</v>
      </c>
    </row>
    <row r="664" customFormat="false" ht="15" hidden="false" customHeight="false" outlineLevel="0" collapsed="false">
      <c r="A664" s="8" t="s">
        <v>8091</v>
      </c>
      <c r="B664" s="10" t="str">
        <f aca="false">'Layout Mercado Libre'!C664</f>
        <v>Systane Ultra Gotas Oftálmicas Lubricantes 10 ml</v>
      </c>
      <c r="C664" s="2" t="s">
        <v>89</v>
      </c>
      <c r="D664" s="2" t="s">
        <v>13868</v>
      </c>
      <c r="E664" s="2" t="s">
        <v>13869</v>
      </c>
      <c r="F664" s="2" t="s">
        <v>13918</v>
      </c>
      <c r="G664" s="2"/>
      <c r="H664" s="2"/>
      <c r="I664" s="2" t="s">
        <v>15944</v>
      </c>
      <c r="J664" s="2"/>
      <c r="K664" s="2" t="n">
        <v>30</v>
      </c>
      <c r="L664" s="2" t="s">
        <v>15945</v>
      </c>
      <c r="M664" s="2" t="s">
        <v>15946</v>
      </c>
      <c r="N664" s="2" t="n">
        <f aca="false">COUNTA('Layout Mercado Libre'!AH664:AM664)</f>
        <v>3</v>
      </c>
      <c r="O664" s="2" t="s">
        <v>13886</v>
      </c>
      <c r="P664" s="2" t="n">
        <v>0</v>
      </c>
      <c r="Q664" s="2" t="s">
        <v>15947</v>
      </c>
    </row>
    <row r="665" customFormat="false" ht="15" hidden="false" customHeight="false" outlineLevel="0" collapsed="false">
      <c r="A665" s="8" t="s">
        <v>8103</v>
      </c>
      <c r="B665" s="10" t="str">
        <f aca="false">'Layout Mercado Libre'!C665</f>
        <v>Crema Dental Colgate Triple Acción Xtra Blancura 50 ml</v>
      </c>
      <c r="C665" s="2" t="s">
        <v>89</v>
      </c>
      <c r="D665" s="2" t="s">
        <v>13868</v>
      </c>
      <c r="E665" s="2" t="s">
        <v>13869</v>
      </c>
      <c r="F665" s="2" t="s">
        <v>13877</v>
      </c>
      <c r="G665" s="2"/>
      <c r="H665" s="2"/>
      <c r="I665" s="2" t="s">
        <v>15948</v>
      </c>
      <c r="J665" s="2"/>
      <c r="K665" s="2" t="n">
        <v>3629</v>
      </c>
      <c r="L665" s="2"/>
      <c r="M665" s="2" t="s">
        <v>15949</v>
      </c>
      <c r="N665" s="2" t="n">
        <f aca="false">COUNTA('Layout Mercado Libre'!AH665:AM665)</f>
        <v>2</v>
      </c>
      <c r="O665" s="2" t="s">
        <v>13886</v>
      </c>
      <c r="P665" s="2" t="n">
        <v>0</v>
      </c>
      <c r="Q665" s="2" t="s">
        <v>15950</v>
      </c>
    </row>
    <row r="666" customFormat="false" ht="15" hidden="false" customHeight="false" outlineLevel="0" collapsed="false">
      <c r="A666" s="8" t="s">
        <v>8112</v>
      </c>
      <c r="B666" s="10" t="str">
        <f aca="false">'Layout Mercado Libre'!C666</f>
        <v>Venda Elástica Dibar 10 cm x 5 m Caja con 18 Piezas</v>
      </c>
      <c r="C666" s="2" t="s">
        <v>89</v>
      </c>
      <c r="D666" s="2" t="s">
        <v>13949</v>
      </c>
      <c r="E666" s="2" t="s">
        <v>13950</v>
      </c>
      <c r="F666" s="2" t="s">
        <v>13877</v>
      </c>
      <c r="G666" s="2"/>
      <c r="H666" s="2"/>
      <c r="I666" s="2" t="s">
        <v>15951</v>
      </c>
      <c r="J666" s="2"/>
      <c r="K666" s="2" t="n">
        <v>98</v>
      </c>
      <c r="L666" s="2"/>
      <c r="M666" s="2" t="s">
        <v>15952</v>
      </c>
      <c r="N666" s="2" t="n">
        <f aca="false">COUNTA('Layout Mercado Libre'!AH666:AM666)</f>
        <v>1</v>
      </c>
      <c r="O666" s="2" t="s">
        <v>13875</v>
      </c>
      <c r="P666" s="2" t="n">
        <v>1</v>
      </c>
      <c r="Q666" s="2" t="s">
        <v>15953</v>
      </c>
    </row>
    <row r="667" customFormat="false" ht="15" hidden="false" customHeight="false" outlineLevel="0" collapsed="false">
      <c r="A667" s="8" t="s">
        <v>8119</v>
      </c>
      <c r="B667" s="10" t="str">
        <f aca="false">'Layout Mercado Libre'!C667</f>
        <v>Toallitas Húmedas KleenBebé Suavelastic Max 198 Piezas</v>
      </c>
      <c r="C667" s="2" t="s">
        <v>89</v>
      </c>
      <c r="D667" s="2" t="s">
        <v>13868</v>
      </c>
      <c r="E667" s="2" t="s">
        <v>13869</v>
      </c>
      <c r="F667" s="2" t="s">
        <v>13877</v>
      </c>
      <c r="G667" s="2"/>
      <c r="H667" s="2"/>
      <c r="I667" s="2" t="s">
        <v>15954</v>
      </c>
      <c r="J667" s="2"/>
      <c r="K667" s="2" t="n">
        <v>97</v>
      </c>
      <c r="L667" s="2"/>
      <c r="M667" s="2" t="s">
        <v>15955</v>
      </c>
      <c r="N667" s="2" t="n">
        <f aca="false">COUNTA('Layout Mercado Libre'!AH667:AM667)</f>
        <v>1</v>
      </c>
      <c r="O667" s="2" t="s">
        <v>13942</v>
      </c>
      <c r="P667" s="2" t="n">
        <v>0</v>
      </c>
      <c r="Q667" s="2" t="s">
        <v>15956</v>
      </c>
    </row>
    <row r="668" customFormat="false" ht="15" hidden="false" customHeight="false" outlineLevel="0" collapsed="false">
      <c r="A668" s="8" t="s">
        <v>8127</v>
      </c>
      <c r="B668" s="10" t="str">
        <f aca="false">'Layout Mercado Libre'!C668</f>
        <v>Treda Neomicina Caolín Pectina 30 Tabletas</v>
      </c>
      <c r="C668" s="2" t="s">
        <v>89</v>
      </c>
      <c r="D668" s="2" t="s">
        <v>13868</v>
      </c>
      <c r="E668" s="2" t="s">
        <v>13869</v>
      </c>
      <c r="F668" s="2" t="s">
        <v>13936</v>
      </c>
      <c r="G668" s="2"/>
      <c r="H668" s="2"/>
      <c r="I668" s="2" t="s">
        <v>15957</v>
      </c>
      <c r="J668" s="2"/>
      <c r="K668" s="2" t="n">
        <v>0</v>
      </c>
      <c r="L668" s="2"/>
      <c r="M668" s="2" t="s">
        <v>15958</v>
      </c>
      <c r="N668" s="2" t="n">
        <f aca="false">COUNTA('Layout Mercado Libre'!AH668:AM668)</f>
        <v>1</v>
      </c>
      <c r="O668" s="2" t="s">
        <v>13875</v>
      </c>
      <c r="P668" s="2" t="n">
        <v>1</v>
      </c>
      <c r="Q668" s="2" t="s">
        <v>15959</v>
      </c>
    </row>
    <row r="669" customFormat="false" ht="15" hidden="false" customHeight="false" outlineLevel="0" collapsed="false">
      <c r="A669" s="8" t="s">
        <v>8136</v>
      </c>
      <c r="B669" s="10" t="str">
        <f aca="false">'Layout Mercado Libre'!C669</f>
        <v>Buscapina Fem Hioscina Ibuprofeno 20/400 mg 10 Tabletas</v>
      </c>
      <c r="C669" s="2" t="s">
        <v>89</v>
      </c>
      <c r="D669" s="2" t="s">
        <v>13868</v>
      </c>
      <c r="E669" s="2" t="s">
        <v>13869</v>
      </c>
      <c r="F669" s="2" t="s">
        <v>13918</v>
      </c>
      <c r="G669" s="2"/>
      <c r="H669" s="2"/>
      <c r="I669" s="2" t="s">
        <v>15960</v>
      </c>
      <c r="J669" s="2"/>
      <c r="K669" s="2" t="n">
        <v>110</v>
      </c>
      <c r="L669" s="2"/>
      <c r="M669" s="2" t="s">
        <v>15961</v>
      </c>
      <c r="N669" s="2" t="n">
        <f aca="false">COUNTA('Layout Mercado Libre'!AH669:AM669)</f>
        <v>2</v>
      </c>
      <c r="O669" s="2" t="s">
        <v>13875</v>
      </c>
      <c r="P669" s="2" t="n">
        <v>0</v>
      </c>
      <c r="Q669" s="2" t="s">
        <v>15962</v>
      </c>
    </row>
    <row r="670" customFormat="false" ht="15" hidden="false" customHeight="false" outlineLevel="0" collapsed="false">
      <c r="A670" s="8" t="s">
        <v>8149</v>
      </c>
      <c r="B670" s="10" t="str">
        <f aca="false">'Layout Mercado Libre'!C670</f>
        <v>Floratil Saccharomyces boulardii 250 mg 12 Cápsulas</v>
      </c>
      <c r="C670" s="2" t="s">
        <v>89</v>
      </c>
      <c r="D670" s="2" t="s">
        <v>13868</v>
      </c>
      <c r="E670" s="2" t="s">
        <v>13869</v>
      </c>
      <c r="F670" s="2" t="s">
        <v>13918</v>
      </c>
      <c r="G670" s="2"/>
      <c r="H670" s="2"/>
      <c r="I670" s="2" t="s">
        <v>15963</v>
      </c>
      <c r="J670" s="2"/>
      <c r="K670" s="2" t="n">
        <v>12</v>
      </c>
      <c r="L670" s="2"/>
      <c r="M670" s="2" t="s">
        <v>15964</v>
      </c>
      <c r="N670" s="2" t="n">
        <f aca="false">COUNTA('Layout Mercado Libre'!AH670:AM670)</f>
        <v>3</v>
      </c>
      <c r="O670" s="2" t="s">
        <v>13875</v>
      </c>
      <c r="P670" s="2" t="n">
        <v>0</v>
      </c>
      <c r="Q670" s="2" t="s">
        <v>15965</v>
      </c>
    </row>
    <row r="671" customFormat="false" ht="15" hidden="false" customHeight="false" outlineLevel="0" collapsed="false">
      <c r="A671" s="8" t="s">
        <v>8164</v>
      </c>
      <c r="B671" s="10" t="str">
        <f aca="false">'Layout Mercado Libre'!C671</f>
        <v>Stérimar Uso Diario Solución Nasal Agua de Mar 100 ml</v>
      </c>
      <c r="C671" s="2" t="s">
        <v>89</v>
      </c>
      <c r="D671" s="2" t="s">
        <v>13868</v>
      </c>
      <c r="E671" s="2" t="s">
        <v>13869</v>
      </c>
      <c r="F671" s="2" t="s">
        <v>13918</v>
      </c>
      <c r="G671" s="2"/>
      <c r="H671" s="2"/>
      <c r="I671" s="2" t="s">
        <v>15966</v>
      </c>
      <c r="J671" s="2"/>
      <c r="K671" s="2" t="n">
        <v>299</v>
      </c>
      <c r="L671" s="2"/>
      <c r="M671" s="2" t="s">
        <v>15967</v>
      </c>
      <c r="N671" s="2" t="n">
        <f aca="false">COUNTA('Layout Mercado Libre'!AH671:AM671)</f>
        <v>2</v>
      </c>
      <c r="O671" s="2" t="s">
        <v>13875</v>
      </c>
      <c r="P671" s="2" t="n">
        <v>0</v>
      </c>
      <c r="Q671" s="2" t="s">
        <v>15968</v>
      </c>
    </row>
    <row r="672" customFormat="false" ht="15" hidden="false" customHeight="false" outlineLevel="0" collapsed="false">
      <c r="A672" s="8" t="s">
        <v>8174</v>
      </c>
      <c r="B672" s="10" t="str">
        <f aca="false">'Layout Mercado Libre'!C672</f>
        <v>Fosfocil Fosfomicina 500 mg 6 Cápsulas</v>
      </c>
      <c r="C672" s="2" t="s">
        <v>89</v>
      </c>
      <c r="D672" s="2" t="s">
        <v>13868</v>
      </c>
      <c r="E672" s="2" t="s">
        <v>13869</v>
      </c>
      <c r="F672" s="2" t="s">
        <v>13870</v>
      </c>
      <c r="G672" s="2" t="s">
        <v>13971</v>
      </c>
      <c r="H672" s="2" t="s">
        <v>13972</v>
      </c>
      <c r="I672" s="2" t="s">
        <v>15969</v>
      </c>
      <c r="J672" s="2"/>
      <c r="K672" s="2" t="n">
        <v>215</v>
      </c>
      <c r="L672" s="2"/>
      <c r="M672" s="2" t="s">
        <v>15970</v>
      </c>
      <c r="N672" s="2" t="n">
        <f aca="false">COUNTA('Layout Mercado Libre'!AH672:AM672)</f>
        <v>3</v>
      </c>
      <c r="O672" s="2" t="s">
        <v>13875</v>
      </c>
      <c r="P672" s="2" t="n">
        <v>0</v>
      </c>
      <c r="Q672" s="2" t="s">
        <v>15971</v>
      </c>
    </row>
    <row r="673" customFormat="false" ht="15" hidden="false" customHeight="false" outlineLevel="0" collapsed="false">
      <c r="A673" s="8" t="s">
        <v>8185</v>
      </c>
      <c r="B673" s="10" t="str">
        <f aca="false">'Layout Mercado Libre'!C673</f>
        <v>Iodex Cristal Ungüento Rubefaciente 60 g</v>
      </c>
      <c r="C673" s="2" t="s">
        <v>89</v>
      </c>
      <c r="D673" s="2" t="s">
        <v>13868</v>
      </c>
      <c r="E673" s="2" t="s">
        <v>13869</v>
      </c>
      <c r="F673" s="2" t="s">
        <v>13918</v>
      </c>
      <c r="G673" s="2"/>
      <c r="H673" s="2"/>
      <c r="I673" s="2" t="s">
        <v>15972</v>
      </c>
      <c r="J673" s="2"/>
      <c r="K673" s="2" t="n">
        <v>640</v>
      </c>
      <c r="L673" s="2"/>
      <c r="M673" s="2" t="s">
        <v>15973</v>
      </c>
      <c r="N673" s="2" t="n">
        <f aca="false">COUNTA('Layout Mercado Libre'!AH673:AM673)</f>
        <v>1</v>
      </c>
      <c r="O673" s="2" t="s">
        <v>13875</v>
      </c>
      <c r="P673" s="2" t="n">
        <v>0</v>
      </c>
      <c r="Q673" s="2" t="s">
        <v>15974</v>
      </c>
    </row>
    <row r="674" customFormat="false" ht="15" hidden="false" customHeight="false" outlineLevel="0" collapsed="false">
      <c r="A674" s="8" t="s">
        <v>8198</v>
      </c>
      <c r="B674" s="10" t="str">
        <f aca="false">'Layout Mercado Libre'!C674</f>
        <v>Seltaferon Oseltamivir 75 mg 10 Cápsulas</v>
      </c>
      <c r="C674" s="2" t="s">
        <v>89</v>
      </c>
      <c r="D674" s="2" t="s">
        <v>13868</v>
      </c>
      <c r="E674" s="2" t="s">
        <v>13869</v>
      </c>
      <c r="F674" s="2" t="s">
        <v>13870</v>
      </c>
      <c r="G674" s="2" t="s">
        <v>13971</v>
      </c>
      <c r="H674" s="2" t="s">
        <v>13972</v>
      </c>
      <c r="I674" s="2" t="s">
        <v>15975</v>
      </c>
      <c r="J674" s="2"/>
      <c r="K674" s="2" t="n">
        <v>13</v>
      </c>
      <c r="L674" s="2"/>
      <c r="M674" s="2" t="s">
        <v>15976</v>
      </c>
      <c r="N674" s="2" t="n">
        <f aca="false">COUNTA('Layout Mercado Libre'!AH674:AM674)</f>
        <v>3</v>
      </c>
      <c r="O674" s="2" t="s">
        <v>13875</v>
      </c>
      <c r="P674" s="2" t="n">
        <v>0</v>
      </c>
      <c r="Q674" s="2" t="s">
        <v>15977</v>
      </c>
    </row>
    <row r="675" customFormat="false" ht="15" hidden="false" customHeight="false" outlineLevel="0" collapsed="false">
      <c r="A675" s="8" t="s">
        <v>8210</v>
      </c>
      <c r="B675" s="10" t="str">
        <f aca="false">'Layout Mercado Libre'!C675</f>
        <v>Arfla Rifaximina 200 mg 12 Tabletas</v>
      </c>
      <c r="C675" s="2" t="s">
        <v>89</v>
      </c>
      <c r="D675" s="2" t="s">
        <v>13868</v>
      </c>
      <c r="E675" s="2" t="s">
        <v>13869</v>
      </c>
      <c r="F675" s="2" t="s">
        <v>13870</v>
      </c>
      <c r="G675" s="2" t="s">
        <v>13971</v>
      </c>
      <c r="H675" s="2" t="s">
        <v>13972</v>
      </c>
      <c r="I675" s="2" t="s">
        <v>15978</v>
      </c>
      <c r="J675" s="2"/>
      <c r="K675" s="2" t="n">
        <v>94</v>
      </c>
      <c r="L675" s="2"/>
      <c r="M675" s="2" t="s">
        <v>15979</v>
      </c>
      <c r="N675" s="2" t="n">
        <f aca="false">COUNTA('Layout Mercado Libre'!AH675:AM675)</f>
        <v>2</v>
      </c>
      <c r="O675" s="2" t="s">
        <v>13886</v>
      </c>
      <c r="P675" s="2" t="n">
        <v>0</v>
      </c>
      <c r="Q675" s="2" t="s">
        <v>15980</v>
      </c>
    </row>
    <row r="676" customFormat="false" ht="15" hidden="false" customHeight="false" outlineLevel="0" collapsed="false">
      <c r="A676" s="8" t="s">
        <v>8218</v>
      </c>
      <c r="B676" s="10" t="str">
        <f aca="false">'Layout Mercado Libre'!C676</f>
        <v>Lysomucil Acetilcisteína 600 mg 20 Tabletas Efervescentes</v>
      </c>
      <c r="C676" s="2" t="s">
        <v>89</v>
      </c>
      <c r="D676" s="2" t="s">
        <v>13868</v>
      </c>
      <c r="E676" s="2" t="s">
        <v>13869</v>
      </c>
      <c r="F676" s="2" t="s">
        <v>13918</v>
      </c>
      <c r="G676" s="2"/>
      <c r="H676" s="2"/>
      <c r="I676" s="2" t="s">
        <v>15981</v>
      </c>
      <c r="J676" s="2"/>
      <c r="K676" s="2" t="n">
        <v>22</v>
      </c>
      <c r="L676" s="2"/>
      <c r="M676" s="2" t="s">
        <v>15982</v>
      </c>
      <c r="N676" s="2" t="n">
        <f aca="false">COUNTA('Layout Mercado Libre'!AH676:AM676)</f>
        <v>3</v>
      </c>
      <c r="O676" s="2" t="s">
        <v>13875</v>
      </c>
      <c r="P676" s="2" t="n">
        <v>0</v>
      </c>
      <c r="Q676" s="2" t="s">
        <v>15983</v>
      </c>
    </row>
    <row r="677" customFormat="false" ht="15" hidden="false" customHeight="false" outlineLevel="0" collapsed="false">
      <c r="A677" s="8" t="s">
        <v>8233</v>
      </c>
      <c r="B677" s="10" t="str">
        <f aca="false">'Layout Mercado Libre'!C677</f>
        <v>Centrum Performance Multivitamínico 30 Tabletas</v>
      </c>
      <c r="C677" s="2" t="s">
        <v>89</v>
      </c>
      <c r="D677" s="2" t="s">
        <v>13868</v>
      </c>
      <c r="E677" s="2" t="s">
        <v>13869</v>
      </c>
      <c r="F677" s="2" t="s">
        <v>13877</v>
      </c>
      <c r="G677" s="2"/>
      <c r="H677" s="2"/>
      <c r="I677" s="2" t="s">
        <v>15984</v>
      </c>
      <c r="J677" s="2"/>
      <c r="K677" s="2" t="n">
        <v>164</v>
      </c>
      <c r="L677" s="2"/>
      <c r="M677" s="2" t="s">
        <v>15985</v>
      </c>
      <c r="N677" s="2" t="n">
        <f aca="false">COUNTA('Layout Mercado Libre'!AH677:AM677)</f>
        <v>3</v>
      </c>
      <c r="O677" s="2" t="s">
        <v>13942</v>
      </c>
      <c r="P677" s="2" t="n">
        <v>0</v>
      </c>
      <c r="Q677" s="2" t="s">
        <v>15986</v>
      </c>
    </row>
    <row r="678" customFormat="false" ht="15" hidden="false" customHeight="false" outlineLevel="0" collapsed="false">
      <c r="A678" s="8" t="s">
        <v>8244</v>
      </c>
      <c r="B678" s="10" t="str">
        <f aca="false">'Layout Mercado Libre'!C678</f>
        <v>Vitacilina Ungüento Neomicina y Retinol 28 g</v>
      </c>
      <c r="C678" s="2" t="s">
        <v>89</v>
      </c>
      <c r="D678" s="2" t="s">
        <v>13949</v>
      </c>
      <c r="E678" s="2" t="s">
        <v>13950</v>
      </c>
      <c r="F678" s="2" t="s">
        <v>13918</v>
      </c>
      <c r="G678" s="2"/>
      <c r="H678" s="2"/>
      <c r="I678" s="2" t="s">
        <v>15987</v>
      </c>
      <c r="J678" s="2"/>
      <c r="K678" s="2" t="n">
        <v>0</v>
      </c>
      <c r="L678" s="2"/>
      <c r="M678" s="2" t="s">
        <v>15988</v>
      </c>
      <c r="N678" s="2" t="n">
        <f aca="false">COUNTA('Layout Mercado Libre'!AH678:AM678)</f>
        <v>1</v>
      </c>
      <c r="O678" s="2" t="s">
        <v>13875</v>
      </c>
      <c r="P678" s="2" t="n">
        <v>0</v>
      </c>
      <c r="Q678" s="2" t="s">
        <v>15989</v>
      </c>
    </row>
    <row r="679" customFormat="false" ht="15" hidden="false" customHeight="false" outlineLevel="0" collapsed="false">
      <c r="A679" s="8" t="s">
        <v>8253</v>
      </c>
      <c r="B679" s="10" t="str">
        <f aca="false">'Layout Mercado Libre'!C679</f>
        <v>Pepto-Bismol Suspensión Sabor Cereza 118 ml</v>
      </c>
      <c r="C679" s="2" t="s">
        <v>89</v>
      </c>
      <c r="D679" s="2" t="s">
        <v>13868</v>
      </c>
      <c r="E679" s="2" t="s">
        <v>13869</v>
      </c>
      <c r="F679" s="2" t="s">
        <v>13918</v>
      </c>
      <c r="G679" s="2"/>
      <c r="H679" s="2"/>
      <c r="I679" s="2" t="s">
        <v>15990</v>
      </c>
      <c r="J679" s="2"/>
      <c r="K679" s="2" t="n">
        <v>371</v>
      </c>
      <c r="L679" s="2"/>
      <c r="M679" s="2" t="s">
        <v>15991</v>
      </c>
      <c r="N679" s="2" t="n">
        <f aca="false">COUNTA('Layout Mercado Libre'!AH679:AM679)</f>
        <v>1</v>
      </c>
      <c r="O679" s="2" t="s">
        <v>13875</v>
      </c>
      <c r="P679" s="2" t="n">
        <v>0</v>
      </c>
      <c r="Q679" s="2" t="s">
        <v>15992</v>
      </c>
    </row>
    <row r="680" customFormat="false" ht="15" hidden="false" customHeight="false" outlineLevel="0" collapsed="false">
      <c r="A680" s="8" t="s">
        <v>8264</v>
      </c>
      <c r="B680" s="10" t="str">
        <f aca="false">'Layout Mercado Libre'!C680</f>
        <v>Canesten V Clotrimazol 500 mg 1 Óvulo Vaginal</v>
      </c>
      <c r="C680" s="2" t="s">
        <v>89</v>
      </c>
      <c r="D680" s="2" t="s">
        <v>13868</v>
      </c>
      <c r="E680" s="2" t="s">
        <v>13869</v>
      </c>
      <c r="F680" s="2" t="s">
        <v>13918</v>
      </c>
      <c r="G680" s="2"/>
      <c r="H680" s="2"/>
      <c r="I680" s="2" t="s">
        <v>15993</v>
      </c>
      <c r="J680" s="2"/>
      <c r="K680" s="2" t="n">
        <v>158</v>
      </c>
      <c r="L680" s="2"/>
      <c r="M680" s="2" t="s">
        <v>15994</v>
      </c>
      <c r="N680" s="2" t="n">
        <f aca="false">COUNTA('Layout Mercado Libre'!AH680:AM680)</f>
        <v>1</v>
      </c>
      <c r="O680" s="2" t="s">
        <v>13875</v>
      </c>
      <c r="P680" s="2" t="n">
        <v>0</v>
      </c>
      <c r="Q680" s="2" t="s">
        <v>15995</v>
      </c>
    </row>
    <row r="681" customFormat="false" ht="15" hidden="false" customHeight="false" outlineLevel="0" collapsed="false">
      <c r="A681" s="8" t="s">
        <v>8274</v>
      </c>
      <c r="B681" s="10" t="str">
        <f aca="false">'Layout Mercado Libre'!C681</f>
        <v>Binotal Ampicilina 1 g 28 Tabletas</v>
      </c>
      <c r="C681" s="2" t="s">
        <v>89</v>
      </c>
      <c r="D681" s="2" t="s">
        <v>13868</v>
      </c>
      <c r="E681" s="2" t="s">
        <v>13869</v>
      </c>
      <c r="F681" s="2" t="s">
        <v>13870</v>
      </c>
      <c r="G681" s="2" t="s">
        <v>13971</v>
      </c>
      <c r="H681" s="2" t="s">
        <v>13972</v>
      </c>
      <c r="I681" s="2" t="s">
        <v>15996</v>
      </c>
      <c r="J681" s="2"/>
      <c r="K681" s="2" t="n">
        <v>0</v>
      </c>
      <c r="L681" s="2"/>
      <c r="M681" s="2" t="s">
        <v>15997</v>
      </c>
      <c r="N681" s="2" t="n">
        <f aca="false">COUNTA('Layout Mercado Libre'!AH681:AM681)</f>
        <v>2</v>
      </c>
      <c r="O681" s="2" t="s">
        <v>13886</v>
      </c>
      <c r="P681" s="2" t="n">
        <v>0</v>
      </c>
      <c r="Q681" s="2" t="s">
        <v>15998</v>
      </c>
    </row>
    <row r="682" customFormat="false" ht="15" hidden="false" customHeight="false" outlineLevel="0" collapsed="false">
      <c r="A682" s="8" t="s">
        <v>8282</v>
      </c>
      <c r="B682" s="10" t="str">
        <f aca="false">'Layout Mercado Libre'!C682</f>
        <v>Lancetas Accu-Chek Softclix 200 Piezas</v>
      </c>
      <c r="C682" s="2" t="s">
        <v>89</v>
      </c>
      <c r="D682" s="2" t="s">
        <v>13868</v>
      </c>
      <c r="E682" s="2" t="s">
        <v>13869</v>
      </c>
      <c r="F682" s="2" t="s">
        <v>13877</v>
      </c>
      <c r="G682" s="2"/>
      <c r="H682" s="2"/>
      <c r="I682" s="2" t="s">
        <v>15999</v>
      </c>
      <c r="J682" s="2"/>
      <c r="K682" s="2" t="n">
        <v>244</v>
      </c>
      <c r="L682" s="2"/>
      <c r="M682" s="2" t="s">
        <v>16000</v>
      </c>
      <c r="N682" s="2" t="n">
        <f aca="false">COUNTA('Layout Mercado Libre'!AH682:AM682)</f>
        <v>1</v>
      </c>
      <c r="O682" s="2" t="s">
        <v>13875</v>
      </c>
      <c r="P682" s="2" t="n">
        <v>0</v>
      </c>
      <c r="Q682" s="2" t="s">
        <v>16001</v>
      </c>
    </row>
    <row r="683" customFormat="false" ht="15" hidden="false" customHeight="false" outlineLevel="0" collapsed="false">
      <c r="A683" s="8" t="s">
        <v>8292</v>
      </c>
      <c r="B683" s="10" t="str">
        <f aca="false">'Layout Mercado Libre'!C683</f>
        <v>Crema Facial Pond's Clarant B3 Antimanchas FPS 15 100 g</v>
      </c>
      <c r="C683" s="2" t="s">
        <v>89</v>
      </c>
      <c r="D683" s="2" t="s">
        <v>13868</v>
      </c>
      <c r="E683" s="2" t="s">
        <v>13869</v>
      </c>
      <c r="F683" s="2" t="s">
        <v>13877</v>
      </c>
      <c r="G683" s="2"/>
      <c r="H683" s="2"/>
      <c r="I683" s="2" t="s">
        <v>16002</v>
      </c>
      <c r="J683" s="2"/>
      <c r="K683" s="2" t="n">
        <v>139</v>
      </c>
      <c r="L683" s="2" t="s">
        <v>16003</v>
      </c>
      <c r="M683" s="2" t="s">
        <v>16004</v>
      </c>
      <c r="N683" s="2" t="n">
        <f aca="false">COUNTA('Layout Mercado Libre'!AH683:AM683)</f>
        <v>2</v>
      </c>
      <c r="O683" s="2" t="s">
        <v>13875</v>
      </c>
      <c r="P683" s="2" t="n">
        <v>0</v>
      </c>
      <c r="Q683" s="2" t="s">
        <v>16005</v>
      </c>
    </row>
    <row r="684" customFormat="false" ht="15" hidden="false" customHeight="false" outlineLevel="0" collapsed="false">
      <c r="A684" s="8" t="s">
        <v>8301</v>
      </c>
      <c r="B684" s="10" t="str">
        <f aca="false">'Layout Mercado Libre'!C684</f>
        <v>Jarabe Vick 44 Todo Tipo de Tos Cereza 240 ml</v>
      </c>
      <c r="C684" s="2" t="s">
        <v>89</v>
      </c>
      <c r="D684" s="2" t="s">
        <v>13868</v>
      </c>
      <c r="E684" s="2" t="s">
        <v>13869</v>
      </c>
      <c r="F684" s="2" t="s">
        <v>13918</v>
      </c>
      <c r="G684" s="2"/>
      <c r="H684" s="2"/>
      <c r="I684" s="2" t="s">
        <v>16006</v>
      </c>
      <c r="J684" s="2"/>
      <c r="K684" s="2" t="n">
        <v>203</v>
      </c>
      <c r="L684" s="2"/>
      <c r="M684" s="2" t="s">
        <v>16007</v>
      </c>
      <c r="N684" s="2" t="n">
        <f aca="false">COUNTA('Layout Mercado Libre'!AH684:AM684)</f>
        <v>1</v>
      </c>
      <c r="O684" s="2" t="s">
        <v>13942</v>
      </c>
      <c r="P684" s="2" t="n">
        <v>0</v>
      </c>
      <c r="Q684" s="2" t="s">
        <v>16008</v>
      </c>
    </row>
    <row r="685" customFormat="false" ht="15" hidden="false" customHeight="false" outlineLevel="0" collapsed="false">
      <c r="A685" s="8" t="s">
        <v>8311</v>
      </c>
      <c r="B685" s="10" t="str">
        <f aca="false">'Layout Mercado Libre'!C685</f>
        <v>Bredelin Levofloxacino 750 mg 7 Tabletas</v>
      </c>
      <c r="C685" s="2" t="s">
        <v>89</v>
      </c>
      <c r="D685" s="2" t="s">
        <v>13868</v>
      </c>
      <c r="E685" s="2" t="s">
        <v>13869</v>
      </c>
      <c r="F685" s="2" t="s">
        <v>13870</v>
      </c>
      <c r="G685" s="2" t="s">
        <v>13971</v>
      </c>
      <c r="H685" s="2" t="s">
        <v>13972</v>
      </c>
      <c r="I685" s="2" t="s">
        <v>16009</v>
      </c>
      <c r="J685" s="2"/>
      <c r="K685" s="2" t="n">
        <v>58</v>
      </c>
      <c r="L685" s="2"/>
      <c r="M685" s="2" t="s">
        <v>16010</v>
      </c>
      <c r="N685" s="2" t="n">
        <f aca="false">COUNTA('Layout Mercado Libre'!AH685:AM685)</f>
        <v>2</v>
      </c>
      <c r="O685" s="2" t="s">
        <v>13886</v>
      </c>
      <c r="P685" s="2" t="n">
        <v>0</v>
      </c>
      <c r="Q685" s="2" t="s">
        <v>16011</v>
      </c>
    </row>
    <row r="686" customFormat="false" ht="15" hidden="false" customHeight="false" outlineLevel="0" collapsed="false">
      <c r="A686" s="8" t="s">
        <v>8320</v>
      </c>
      <c r="B686" s="10" t="str">
        <f aca="false">'Layout Mercado Libre'!C686</f>
        <v>Rosel Amantadina Clorfenamina Paracetamol 24 Cápsulas</v>
      </c>
      <c r="C686" s="2" t="s">
        <v>89</v>
      </c>
      <c r="D686" s="2" t="s">
        <v>13868</v>
      </c>
      <c r="E686" s="2" t="s">
        <v>13869</v>
      </c>
      <c r="F686" s="2" t="s">
        <v>13870</v>
      </c>
      <c r="G686" s="2" t="s">
        <v>14399</v>
      </c>
      <c r="H686" s="2" t="s">
        <v>14400</v>
      </c>
      <c r="I686" s="2" t="s">
        <v>16012</v>
      </c>
      <c r="J686" s="2"/>
      <c r="K686" s="2" t="n">
        <v>2317</v>
      </c>
      <c r="L686" s="2"/>
      <c r="M686" s="2" t="s">
        <v>16013</v>
      </c>
      <c r="N686" s="2" t="n">
        <f aca="false">COUNTA('Layout Mercado Libre'!AH686:AM686)</f>
        <v>2</v>
      </c>
      <c r="O686" s="2" t="s">
        <v>13875</v>
      </c>
      <c r="P686" s="2" t="n">
        <v>0</v>
      </c>
      <c r="Q686" s="2" t="s">
        <v>16014</v>
      </c>
    </row>
    <row r="687" customFormat="false" ht="15" hidden="false" customHeight="false" outlineLevel="0" collapsed="false">
      <c r="A687" s="8" t="s">
        <v>8332</v>
      </c>
      <c r="B687" s="10" t="str">
        <f aca="false">'Layout Mercado Libre'!C687</f>
        <v>Solución CS PiSA Cloruro de Sodio 0.9% 250 ml</v>
      </c>
      <c r="C687" s="2" t="s">
        <v>89</v>
      </c>
      <c r="D687" s="2" t="s">
        <v>13868</v>
      </c>
      <c r="E687" s="2" t="s">
        <v>13869</v>
      </c>
      <c r="F687" s="2" t="s">
        <v>13870</v>
      </c>
      <c r="G687" s="2" t="s">
        <v>14464</v>
      </c>
      <c r="H687" s="2" t="s">
        <v>14465</v>
      </c>
      <c r="I687" s="2" t="s">
        <v>16015</v>
      </c>
      <c r="J687" s="2"/>
      <c r="K687" s="2" t="n">
        <v>267</v>
      </c>
      <c r="L687" s="2"/>
      <c r="M687" s="2" t="s">
        <v>16016</v>
      </c>
      <c r="N687" s="2" t="n">
        <f aca="false">COUNTA('Layout Mercado Libre'!AH687:AM687)</f>
        <v>2</v>
      </c>
      <c r="O687" s="2" t="s">
        <v>13886</v>
      </c>
      <c r="P687" s="2" t="n">
        <v>0</v>
      </c>
      <c r="Q687" s="2" t="s">
        <v>16017</v>
      </c>
    </row>
    <row r="688" customFormat="false" ht="15" hidden="false" customHeight="false" outlineLevel="0" collapsed="false">
      <c r="A688" s="8" t="s">
        <v>8341</v>
      </c>
      <c r="B688" s="10" t="str">
        <f aca="false">'Layout Mercado Libre'!C688</f>
        <v>Desodorante en Aerosol Stefano Black Hombre 159 ml</v>
      </c>
      <c r="C688" s="2" t="s">
        <v>89</v>
      </c>
      <c r="D688" s="2" t="s">
        <v>13868</v>
      </c>
      <c r="E688" s="2" t="s">
        <v>13869</v>
      </c>
      <c r="F688" s="2" t="s">
        <v>13877</v>
      </c>
      <c r="G688" s="2"/>
      <c r="H688" s="2"/>
      <c r="I688" s="2" t="s">
        <v>16018</v>
      </c>
      <c r="J688" s="2"/>
      <c r="K688" s="2" t="n">
        <v>128</v>
      </c>
      <c r="L688" s="2"/>
      <c r="M688" s="2" t="s">
        <v>16019</v>
      </c>
      <c r="N688" s="2" t="n">
        <f aca="false">COUNTA('Layout Mercado Libre'!AH688:AM688)</f>
        <v>2</v>
      </c>
      <c r="O688" s="2" t="s">
        <v>13875</v>
      </c>
      <c r="P688" s="2" t="n">
        <v>0</v>
      </c>
      <c r="Q688" s="2" t="s">
        <v>16020</v>
      </c>
    </row>
    <row r="689" customFormat="false" ht="15" hidden="false" customHeight="false" outlineLevel="0" collapsed="false">
      <c r="A689" s="8" t="s">
        <v>8350</v>
      </c>
      <c r="B689" s="10" t="str">
        <f aca="false">'Layout Mercado Libre'!C689</f>
        <v>Gitrasek Itraconazol Secnidazol 12 Cápsulas</v>
      </c>
      <c r="C689" s="2" t="s">
        <v>89</v>
      </c>
      <c r="D689" s="2" t="s">
        <v>13868</v>
      </c>
      <c r="E689" s="2" t="s">
        <v>13869</v>
      </c>
      <c r="F689" s="2" t="s">
        <v>13870</v>
      </c>
      <c r="G689" s="2" t="s">
        <v>14146</v>
      </c>
      <c r="H689" s="2" t="s">
        <v>14147</v>
      </c>
      <c r="I689" s="2" t="s">
        <v>16021</v>
      </c>
      <c r="J689" s="2"/>
      <c r="K689" s="2" t="n">
        <v>20</v>
      </c>
      <c r="L689" s="2"/>
      <c r="M689" s="2" t="s">
        <v>16022</v>
      </c>
      <c r="N689" s="2" t="n">
        <f aca="false">COUNTA('Layout Mercado Libre'!AH689:AM689)</f>
        <v>2</v>
      </c>
      <c r="O689" s="2" t="s">
        <v>13886</v>
      </c>
      <c r="P689" s="2" t="n">
        <v>0</v>
      </c>
      <c r="Q689" s="2" t="s">
        <v>16023</v>
      </c>
    </row>
    <row r="690" customFormat="false" ht="15" hidden="false" customHeight="false" outlineLevel="0" collapsed="false">
      <c r="A690" s="8" t="s">
        <v>8362</v>
      </c>
      <c r="B690" s="10" t="str">
        <f aca="false">'Layout Mercado Libre'!C690</f>
        <v>Atemperator LP Valproato de Magnesio 600 mg 20 Tabletas</v>
      </c>
      <c r="C690" s="2" t="s">
        <v>89</v>
      </c>
      <c r="D690" s="2" t="s">
        <v>13868</v>
      </c>
      <c r="E690" s="2" t="s">
        <v>13869</v>
      </c>
      <c r="F690" s="2" t="s">
        <v>13870</v>
      </c>
      <c r="G690" s="2" t="s">
        <v>13871</v>
      </c>
      <c r="H690" s="2" t="s">
        <v>13872</v>
      </c>
      <c r="I690" s="2" t="s">
        <v>16024</v>
      </c>
      <c r="J690" s="2"/>
      <c r="K690" s="2" t="n">
        <v>0</v>
      </c>
      <c r="L690" s="2"/>
      <c r="M690" s="2" t="s">
        <v>16025</v>
      </c>
      <c r="N690" s="2" t="n">
        <f aca="false">COUNTA('Layout Mercado Libre'!AH690:AM690)</f>
        <v>3</v>
      </c>
      <c r="O690" s="2" t="s">
        <v>13886</v>
      </c>
      <c r="P690" s="2" t="n">
        <v>0</v>
      </c>
      <c r="Q690" s="2" t="s">
        <v>16026</v>
      </c>
    </row>
    <row r="691" customFormat="false" ht="15" hidden="false" customHeight="false" outlineLevel="0" collapsed="false">
      <c r="A691" s="8" t="s">
        <v>8377</v>
      </c>
      <c r="B691" s="10" t="str">
        <f aca="false">'Layout Mercado Libre'!C691</f>
        <v>Lacteol Fort Lactobacillus LB 10 Mil Millones 16 Cápsulas</v>
      </c>
      <c r="C691" s="2" t="s">
        <v>89</v>
      </c>
      <c r="D691" s="2" t="s">
        <v>13868</v>
      </c>
      <c r="E691" s="2" t="s">
        <v>13869</v>
      </c>
      <c r="F691" s="2" t="s">
        <v>13918</v>
      </c>
      <c r="G691" s="2"/>
      <c r="H691" s="2"/>
      <c r="I691" s="2" t="s">
        <v>16027</v>
      </c>
      <c r="J691" s="2"/>
      <c r="K691" s="2" t="n">
        <v>25</v>
      </c>
      <c r="L691" s="2"/>
      <c r="M691" s="2" t="s">
        <v>16028</v>
      </c>
      <c r="N691" s="2" t="n">
        <f aca="false">COUNTA('Layout Mercado Libre'!AH691:AM691)</f>
        <v>2</v>
      </c>
      <c r="O691" s="2" t="s">
        <v>13875</v>
      </c>
      <c r="P691" s="2" t="n">
        <v>1</v>
      </c>
      <c r="Q691" s="2" t="s">
        <v>16029</v>
      </c>
    </row>
    <row r="692" customFormat="false" ht="15" hidden="false" customHeight="false" outlineLevel="0" collapsed="false">
      <c r="A692" s="8" t="s">
        <v>8391</v>
      </c>
      <c r="B692" s="10" t="str">
        <f aca="false">'Layout Mercado Libre'!C692</f>
        <v>Desodorante en Aerosol Stefano Spazio Hombre 159 ml</v>
      </c>
      <c r="C692" s="2" t="s">
        <v>89</v>
      </c>
      <c r="D692" s="2" t="s">
        <v>13868</v>
      </c>
      <c r="E692" s="2" t="s">
        <v>13869</v>
      </c>
      <c r="F692" s="2" t="s">
        <v>13877</v>
      </c>
      <c r="G692" s="2"/>
      <c r="H692" s="2"/>
      <c r="I692" s="2" t="s">
        <v>16030</v>
      </c>
      <c r="J692" s="2"/>
      <c r="K692" s="2" t="n">
        <v>236</v>
      </c>
      <c r="L692" s="2"/>
      <c r="M692" s="2" t="s">
        <v>16031</v>
      </c>
      <c r="N692" s="2" t="n">
        <f aca="false">COUNTA('Layout Mercado Libre'!AH692:AM692)</f>
        <v>1</v>
      </c>
      <c r="O692" s="2" t="s">
        <v>13875</v>
      </c>
      <c r="P692" s="2" t="n">
        <v>0</v>
      </c>
      <c r="Q692" s="2" t="s">
        <v>16032</v>
      </c>
    </row>
    <row r="693" customFormat="false" ht="15" hidden="false" customHeight="false" outlineLevel="0" collapsed="false">
      <c r="A693" s="8" t="s">
        <v>8398</v>
      </c>
      <c r="B693" s="10" t="str">
        <f aca="false">'Layout Mercado Libre'!C693</f>
        <v>Supositorios Senosiain Adulto Glicerina 20 Piezas</v>
      </c>
      <c r="C693" s="2" t="s">
        <v>89</v>
      </c>
      <c r="D693" s="2" t="s">
        <v>13868</v>
      </c>
      <c r="E693" s="2" t="s">
        <v>13869</v>
      </c>
      <c r="F693" s="2" t="s">
        <v>13918</v>
      </c>
      <c r="G693" s="2"/>
      <c r="H693" s="2"/>
      <c r="I693" s="2" t="s">
        <v>16033</v>
      </c>
      <c r="J693" s="2"/>
      <c r="K693" s="2" t="n">
        <v>639</v>
      </c>
      <c r="L693" s="2"/>
      <c r="M693" s="2" t="s">
        <v>16034</v>
      </c>
      <c r="N693" s="2" t="n">
        <f aca="false">COUNTA('Layout Mercado Libre'!AH693:AM693)</f>
        <v>3</v>
      </c>
      <c r="O693" s="2" t="s">
        <v>13886</v>
      </c>
      <c r="P693" s="2" t="n">
        <v>0</v>
      </c>
      <c r="Q693" s="2" t="s">
        <v>16035</v>
      </c>
    </row>
    <row r="694" customFormat="false" ht="15" hidden="false" customHeight="false" outlineLevel="0" collapsed="false">
      <c r="A694" s="8" t="s">
        <v>8410</v>
      </c>
      <c r="B694" s="10" t="str">
        <f aca="false">'Layout Mercado Libre'!C694</f>
        <v>Cardispan Levocarnitina 1 g 20 Tabletas Masticables</v>
      </c>
      <c r="C694" s="2" t="s">
        <v>89</v>
      </c>
      <c r="D694" s="2" t="s">
        <v>13868</v>
      </c>
      <c r="E694" s="2" t="s">
        <v>13869</v>
      </c>
      <c r="F694" s="2" t="s">
        <v>13936</v>
      </c>
      <c r="G694" s="2"/>
      <c r="H694" s="2"/>
      <c r="I694" s="2" t="s">
        <v>16036</v>
      </c>
      <c r="J694" s="2"/>
      <c r="K694" s="2" t="n">
        <v>60</v>
      </c>
      <c r="L694" s="2"/>
      <c r="M694" s="2" t="s">
        <v>16037</v>
      </c>
      <c r="N694" s="2" t="n">
        <f aca="false">COUNTA('Layout Mercado Libre'!AH694:AM694)</f>
        <v>2</v>
      </c>
      <c r="O694" s="2" t="s">
        <v>13875</v>
      </c>
      <c r="P694" s="2" t="n">
        <v>0</v>
      </c>
      <c r="Q694" s="2" t="s">
        <v>16038</v>
      </c>
    </row>
    <row r="695" customFormat="false" ht="15" hidden="false" customHeight="false" outlineLevel="0" collapsed="false">
      <c r="A695" s="8" t="s">
        <v>8422</v>
      </c>
      <c r="B695" s="10" t="str">
        <f aca="false">'Layout Mercado Libre'!C695</f>
        <v>Dostein Erdosteína 300 mg 20 Cápsulas</v>
      </c>
      <c r="C695" s="2" t="s">
        <v>89</v>
      </c>
      <c r="D695" s="2" t="s">
        <v>13868</v>
      </c>
      <c r="E695" s="2" t="s">
        <v>13869</v>
      </c>
      <c r="F695" s="2" t="s">
        <v>13870</v>
      </c>
      <c r="G695" s="2" t="s">
        <v>14399</v>
      </c>
      <c r="H695" s="2" t="s">
        <v>14400</v>
      </c>
      <c r="I695" s="2" t="s">
        <v>16039</v>
      </c>
      <c r="J695" s="2"/>
      <c r="K695" s="2" t="n">
        <v>0</v>
      </c>
      <c r="L695" s="2"/>
      <c r="M695" s="2" t="s">
        <v>16040</v>
      </c>
      <c r="N695" s="2" t="n">
        <f aca="false">COUNTA('Layout Mercado Libre'!AH695:AM695)</f>
        <v>2</v>
      </c>
      <c r="O695" s="2" t="s">
        <v>13886</v>
      </c>
      <c r="P695" s="2" t="n">
        <v>0</v>
      </c>
      <c r="Q695" s="2" t="s">
        <v>16041</v>
      </c>
    </row>
    <row r="696" customFormat="false" ht="15" hidden="false" customHeight="false" outlineLevel="0" collapsed="false">
      <c r="A696" s="8" t="s">
        <v>8434</v>
      </c>
      <c r="B696" s="10" t="str">
        <f aca="false">'Layout Mercado Libre'!C696</f>
        <v>Rocainol Bálsamo Salicilato de Metilo y Mentol 45 g</v>
      </c>
      <c r="C696" s="2" t="s">
        <v>89</v>
      </c>
      <c r="D696" s="2" t="s">
        <v>13868</v>
      </c>
      <c r="E696" s="2" t="s">
        <v>13869</v>
      </c>
      <c r="F696" s="2" t="s">
        <v>13918</v>
      </c>
      <c r="G696" s="2"/>
      <c r="H696" s="2"/>
      <c r="I696" s="2" t="s">
        <v>16042</v>
      </c>
      <c r="J696" s="2"/>
      <c r="K696" s="2" t="n">
        <v>755</v>
      </c>
      <c r="L696" s="2"/>
      <c r="M696" s="2" t="s">
        <v>16043</v>
      </c>
      <c r="N696" s="2" t="n">
        <f aca="false">COUNTA('Layout Mercado Libre'!AH696:AM696)</f>
        <v>4</v>
      </c>
      <c r="O696" s="2" t="s">
        <v>13886</v>
      </c>
      <c r="P696" s="2" t="n">
        <v>0</v>
      </c>
      <c r="Q696" s="2" t="s">
        <v>16044</v>
      </c>
    </row>
    <row r="697" customFormat="false" ht="15" hidden="false" customHeight="false" outlineLevel="0" collapsed="false">
      <c r="A697" s="8" t="s">
        <v>8447</v>
      </c>
      <c r="B697" s="10" t="str">
        <f aca="false">'Layout Mercado Libre'!C697</f>
        <v>Januvia Sitagliptina 100 mg 28 Comprimidos</v>
      </c>
      <c r="C697" s="2" t="s">
        <v>89</v>
      </c>
      <c r="D697" s="2" t="s">
        <v>13868</v>
      </c>
      <c r="E697" s="2" t="s">
        <v>13869</v>
      </c>
      <c r="F697" s="2" t="s">
        <v>13870</v>
      </c>
      <c r="G697" s="2" t="s">
        <v>13893</v>
      </c>
      <c r="H697" s="2" t="s">
        <v>13894</v>
      </c>
      <c r="I697" s="2" t="s">
        <v>16045</v>
      </c>
      <c r="J697" s="2"/>
      <c r="K697" s="2" t="n">
        <v>38</v>
      </c>
      <c r="L697" s="2"/>
      <c r="M697" s="2" t="s">
        <v>16046</v>
      </c>
      <c r="N697" s="2" t="n">
        <f aca="false">COUNTA('Layout Mercado Libre'!AH697:AM697)</f>
        <v>3</v>
      </c>
      <c r="O697" s="2" t="s">
        <v>13886</v>
      </c>
      <c r="P697" s="2" t="n">
        <v>0</v>
      </c>
      <c r="Q697" s="2" t="s">
        <v>16047</v>
      </c>
    </row>
    <row r="698" customFormat="false" ht="15" hidden="false" customHeight="false" outlineLevel="0" collapsed="false">
      <c r="A698" s="8" t="s">
        <v>8460</v>
      </c>
      <c r="B698" s="10" t="str">
        <f aca="false">'Layout Mercado Libre'!C698</f>
        <v>Protectores de Lactancia Evenflo Advanced Absorgel 48 Pzas</v>
      </c>
      <c r="C698" s="2" t="s">
        <v>89</v>
      </c>
      <c r="D698" s="2" t="s">
        <v>13868</v>
      </c>
      <c r="E698" s="2" t="s">
        <v>13869</v>
      </c>
      <c r="F698" s="2" t="s">
        <v>13877</v>
      </c>
      <c r="G698" s="2"/>
      <c r="H698" s="2"/>
      <c r="I698" s="2" t="s">
        <v>16048</v>
      </c>
      <c r="J698" s="2"/>
      <c r="K698" s="2" t="n">
        <v>82</v>
      </c>
      <c r="L698" s="2"/>
      <c r="M698" s="2" t="s">
        <v>16049</v>
      </c>
      <c r="N698" s="2" t="n">
        <f aca="false">COUNTA('Layout Mercado Libre'!AH698:AM698)</f>
        <v>5</v>
      </c>
      <c r="O698" s="2" t="s">
        <v>13875</v>
      </c>
      <c r="P698" s="2" t="n">
        <v>0</v>
      </c>
      <c r="Q698" s="2" t="s">
        <v>16050</v>
      </c>
    </row>
    <row r="699" customFormat="false" ht="15" hidden="false" customHeight="false" outlineLevel="0" collapsed="false">
      <c r="A699" s="8" t="s">
        <v>8477</v>
      </c>
      <c r="B699" s="10" t="str">
        <f aca="false">'Layout Mercado Libre'!C699</f>
        <v>Geslutin 100 mg Progesterona 30 Cápsulas</v>
      </c>
      <c r="C699" s="2" t="s">
        <v>89</v>
      </c>
      <c r="D699" s="2" t="s">
        <v>13868</v>
      </c>
      <c r="E699" s="2" t="s">
        <v>13869</v>
      </c>
      <c r="F699" s="2" t="s">
        <v>13870</v>
      </c>
      <c r="G699" s="2" t="s">
        <v>14229</v>
      </c>
      <c r="H699" s="2" t="s">
        <v>14230</v>
      </c>
      <c r="I699" s="2" t="s">
        <v>16051</v>
      </c>
      <c r="J699" s="2"/>
      <c r="K699" s="2" t="n">
        <v>20</v>
      </c>
      <c r="L699" s="2"/>
      <c r="M699" s="2" t="s">
        <v>16052</v>
      </c>
      <c r="N699" s="2" t="n">
        <f aca="false">COUNTA('Layout Mercado Libre'!AH699:AM699)</f>
        <v>3</v>
      </c>
      <c r="O699" s="2" t="s">
        <v>13886</v>
      </c>
      <c r="P699" s="2" t="n">
        <v>0</v>
      </c>
      <c r="Q699" s="2" t="s">
        <v>16053</v>
      </c>
    </row>
    <row r="700" customFormat="false" ht="15" hidden="false" customHeight="false" outlineLevel="0" collapsed="false">
      <c r="A700" s="8" t="s">
        <v>8489</v>
      </c>
      <c r="B700" s="10" t="str">
        <f aca="false">'Layout Mercado Libre'!C700</f>
        <v>Baumanómetro Digital de Brazo Omron HEM-7121J</v>
      </c>
      <c r="C700" s="2" t="s">
        <v>89</v>
      </c>
      <c r="D700" s="2" t="s">
        <v>13868</v>
      </c>
      <c r="E700" s="2" t="s">
        <v>13869</v>
      </c>
      <c r="F700" s="2" t="s">
        <v>13877</v>
      </c>
      <c r="G700" s="2"/>
      <c r="H700" s="2"/>
      <c r="I700" s="2" t="s">
        <v>16054</v>
      </c>
      <c r="J700" s="2"/>
      <c r="K700" s="2" t="n">
        <v>18</v>
      </c>
      <c r="L700" s="2"/>
      <c r="M700" s="2" t="s">
        <v>16055</v>
      </c>
      <c r="N700" s="2" t="n">
        <f aca="false">COUNTA('Layout Mercado Libre'!AH700:AM700)</f>
        <v>3</v>
      </c>
      <c r="O700" s="2" t="s">
        <v>13886</v>
      </c>
      <c r="P700" s="2" t="n">
        <v>1</v>
      </c>
      <c r="Q700" s="2" t="s">
        <v>16056</v>
      </c>
    </row>
    <row r="701" customFormat="false" ht="15" hidden="false" customHeight="false" outlineLevel="0" collapsed="false">
      <c r="A701" s="8" t="s">
        <v>8505</v>
      </c>
      <c r="B701" s="10" t="str">
        <f aca="false">'Layout Mercado Libre'!C701</f>
        <v>Troferit Jarabe Dropropizina 3 mg/ml 120 ml</v>
      </c>
      <c r="C701" s="2" t="s">
        <v>89</v>
      </c>
      <c r="D701" s="2" t="s">
        <v>13868</v>
      </c>
      <c r="E701" s="2" t="s">
        <v>13869</v>
      </c>
      <c r="F701" s="2" t="s">
        <v>13918</v>
      </c>
      <c r="G701" s="2"/>
      <c r="H701" s="2"/>
      <c r="I701" s="2" t="s">
        <v>16057</v>
      </c>
      <c r="J701" s="2"/>
      <c r="K701" s="2" t="n">
        <v>89</v>
      </c>
      <c r="L701" s="2"/>
      <c r="M701" s="2" t="s">
        <v>16058</v>
      </c>
      <c r="N701" s="2" t="n">
        <f aca="false">COUNTA('Layout Mercado Libre'!AH701:AM701)</f>
        <v>2</v>
      </c>
      <c r="O701" s="2" t="s">
        <v>13886</v>
      </c>
      <c r="P701" s="2" t="n">
        <v>0</v>
      </c>
      <c r="Q701" s="2" t="s">
        <v>16059</v>
      </c>
    </row>
    <row r="702" customFormat="false" ht="15" hidden="false" customHeight="false" outlineLevel="0" collapsed="false">
      <c r="A702" s="8" t="s">
        <v>8518</v>
      </c>
      <c r="B702" s="10" t="str">
        <f aca="false">'Layout Mercado Libre'!C702</f>
        <v>Libertrim Alfa 200/75/45 mg 12 Comprimidos</v>
      </c>
      <c r="C702" s="2" t="s">
        <v>89</v>
      </c>
      <c r="D702" s="2" t="s">
        <v>13868</v>
      </c>
      <c r="E702" s="2" t="s">
        <v>13869</v>
      </c>
      <c r="F702" s="2" t="s">
        <v>13870</v>
      </c>
      <c r="G702" s="2" t="s">
        <v>13893</v>
      </c>
      <c r="H702" s="2" t="s">
        <v>13894</v>
      </c>
      <c r="I702" s="2" t="s">
        <v>16060</v>
      </c>
      <c r="J702" s="2"/>
      <c r="K702" s="2" t="n">
        <v>0</v>
      </c>
      <c r="L702" s="2"/>
      <c r="M702" s="2" t="s">
        <v>16061</v>
      </c>
      <c r="N702" s="2" t="n">
        <f aca="false">COUNTA('Layout Mercado Libre'!AH702:AM702)</f>
        <v>3</v>
      </c>
      <c r="O702" s="2" t="s">
        <v>13875</v>
      </c>
      <c r="P702" s="2" t="n">
        <v>0</v>
      </c>
      <c r="Q702" s="2" t="s">
        <v>16062</v>
      </c>
    </row>
    <row r="703" customFormat="false" ht="15" hidden="false" customHeight="false" outlineLevel="0" collapsed="false">
      <c r="A703" s="8" t="s">
        <v>8530</v>
      </c>
      <c r="B703" s="10" t="str">
        <f aca="false">'Layout Mercado Libre'!C703</f>
        <v>Desodorante para Pies Rexona Efficient 153 ml Aerosol</v>
      </c>
      <c r="C703" s="2" t="s">
        <v>89</v>
      </c>
      <c r="D703" s="2" t="s">
        <v>13868</v>
      </c>
      <c r="E703" s="2" t="s">
        <v>13869</v>
      </c>
      <c r="F703" s="2" t="s">
        <v>13877</v>
      </c>
      <c r="G703" s="2"/>
      <c r="H703" s="2"/>
      <c r="I703" s="2" t="s">
        <v>16063</v>
      </c>
      <c r="J703" s="2"/>
      <c r="K703" s="2" t="n">
        <v>43</v>
      </c>
      <c r="L703" s="2"/>
      <c r="M703" s="2" t="s">
        <v>16064</v>
      </c>
      <c r="N703" s="2" t="n">
        <f aca="false">COUNTA('Layout Mercado Libre'!AH703:AM703)</f>
        <v>2</v>
      </c>
      <c r="O703" s="2" t="s">
        <v>13875</v>
      </c>
      <c r="P703" s="2" t="n">
        <v>0</v>
      </c>
      <c r="Q703" s="2" t="s">
        <v>16065</v>
      </c>
    </row>
    <row r="704" customFormat="false" ht="15" hidden="false" customHeight="false" outlineLevel="0" collapsed="false">
      <c r="A704" s="8" t="s">
        <v>8538</v>
      </c>
      <c r="B704" s="10" t="str">
        <f aca="false">'Layout Mercado Libre'!C704</f>
        <v>Tampones Kotex Unika Súper Flujo Abundante 12 Piezas</v>
      </c>
      <c r="C704" s="2" t="s">
        <v>89</v>
      </c>
      <c r="D704" s="2" t="s">
        <v>13868</v>
      </c>
      <c r="E704" s="2" t="s">
        <v>13869</v>
      </c>
      <c r="F704" s="2" t="s">
        <v>13877</v>
      </c>
      <c r="G704" s="2"/>
      <c r="H704" s="2"/>
      <c r="I704" s="2" t="s">
        <v>16066</v>
      </c>
      <c r="J704" s="2"/>
      <c r="K704" s="2" t="n">
        <v>707</v>
      </c>
      <c r="L704" s="2"/>
      <c r="M704" s="2" t="s">
        <v>16067</v>
      </c>
      <c r="N704" s="2" t="n">
        <f aca="false">COUNTA('Layout Mercado Libre'!AH704:AM704)</f>
        <v>2</v>
      </c>
      <c r="O704" s="2" t="s">
        <v>13875</v>
      </c>
      <c r="P704" s="2" t="n">
        <v>0</v>
      </c>
      <c r="Q704" s="2" t="s">
        <v>16068</v>
      </c>
    </row>
    <row r="705" customFormat="false" ht="15" hidden="false" customHeight="false" outlineLevel="0" collapsed="false">
      <c r="A705" s="8" t="s">
        <v>8548</v>
      </c>
      <c r="B705" s="10" t="str">
        <f aca="false">'Layout Mercado Libre'!C705</f>
        <v>Protector Solar Fotosun UV 100 Minions FPS 50 Barra 14 g</v>
      </c>
      <c r="C705" s="2" t="s">
        <v>89</v>
      </c>
      <c r="D705" s="2" t="s">
        <v>13868</v>
      </c>
      <c r="E705" s="2" t="s">
        <v>13869</v>
      </c>
      <c r="F705" s="2" t="s">
        <v>13877</v>
      </c>
      <c r="G705" s="2"/>
      <c r="H705" s="2"/>
      <c r="I705" s="2" t="s">
        <v>16069</v>
      </c>
      <c r="J705" s="2"/>
      <c r="K705" s="2" t="n">
        <v>35</v>
      </c>
      <c r="L705" s="2"/>
      <c r="M705" s="2" t="s">
        <v>16070</v>
      </c>
      <c r="N705" s="2" t="n">
        <f aca="false">COUNTA('Layout Mercado Libre'!AH705:AM705)</f>
        <v>4</v>
      </c>
      <c r="O705" s="2" t="s">
        <v>13875</v>
      </c>
      <c r="P705" s="2" t="n">
        <v>0</v>
      </c>
      <c r="Q705" s="2" t="s">
        <v>16071</v>
      </c>
    </row>
    <row r="706" customFormat="false" ht="15" hidden="false" customHeight="false" outlineLevel="0" collapsed="false">
      <c r="A706" s="8" t="s">
        <v>8565</v>
      </c>
      <c r="B706" s="10" t="str">
        <f aca="false">'Layout Mercado Libre'!C706</f>
        <v>Desodorante Axe Conviction Aerosol Hombre 150 ml</v>
      </c>
      <c r="C706" s="2" t="s">
        <v>89</v>
      </c>
      <c r="D706" s="2" t="s">
        <v>13868</v>
      </c>
      <c r="E706" s="2" t="s">
        <v>13869</v>
      </c>
      <c r="F706" s="2" t="s">
        <v>13877</v>
      </c>
      <c r="G706" s="2"/>
      <c r="H706" s="2"/>
      <c r="I706" s="2" t="s">
        <v>16072</v>
      </c>
      <c r="J706" s="2"/>
      <c r="K706" s="2" t="n">
        <v>64</v>
      </c>
      <c r="L706" s="2" t="s">
        <v>16073</v>
      </c>
      <c r="M706" s="2" t="s">
        <v>16074</v>
      </c>
      <c r="N706" s="2" t="n">
        <f aca="false">COUNTA('Layout Mercado Libre'!AH706:AM706)</f>
        <v>1</v>
      </c>
      <c r="O706" s="2" t="s">
        <v>13875</v>
      </c>
      <c r="P706" s="2" t="n">
        <v>0</v>
      </c>
      <c r="Q706" s="2" t="s">
        <v>16075</v>
      </c>
    </row>
    <row r="707" customFormat="false" ht="15" hidden="false" customHeight="false" outlineLevel="0" collapsed="false">
      <c r="A707" s="8" t="s">
        <v>8575</v>
      </c>
      <c r="B707" s="10" t="str">
        <f aca="false">'Layout Mercado Libre'!C707</f>
        <v>Dafloxen F Naproxeno/Paracetamol 275/300 mg 16 Tabletas</v>
      </c>
      <c r="C707" s="2" t="s">
        <v>89</v>
      </c>
      <c r="D707" s="2" t="s">
        <v>13868</v>
      </c>
      <c r="E707" s="2" t="s">
        <v>13869</v>
      </c>
      <c r="F707" s="2" t="s">
        <v>13918</v>
      </c>
      <c r="G707" s="2"/>
      <c r="H707" s="2"/>
      <c r="I707" s="2" t="s">
        <v>16076</v>
      </c>
      <c r="J707" s="2"/>
      <c r="K707" s="2" t="n">
        <v>0</v>
      </c>
      <c r="L707" s="2"/>
      <c r="M707" s="2" t="s">
        <v>16077</v>
      </c>
      <c r="N707" s="2" t="n">
        <f aca="false">COUNTA('Layout Mercado Libre'!AH707:AM707)</f>
        <v>3</v>
      </c>
      <c r="O707" s="2" t="s">
        <v>13875</v>
      </c>
      <c r="P707" s="2" t="n">
        <v>0</v>
      </c>
      <c r="Q707" s="2" t="s">
        <v>16078</v>
      </c>
    </row>
    <row r="708" customFormat="false" ht="15" hidden="false" customHeight="false" outlineLevel="0" collapsed="false">
      <c r="A708" s="8" t="s">
        <v>8589</v>
      </c>
      <c r="B708" s="10" t="str">
        <f aca="false">'Layout Mercado Libre'!C708</f>
        <v>Canesten Clotrimazol Crema 1% 30 g</v>
      </c>
      <c r="C708" s="2" t="s">
        <v>89</v>
      </c>
      <c r="D708" s="2" t="s">
        <v>13868</v>
      </c>
      <c r="E708" s="2" t="s">
        <v>13869</v>
      </c>
      <c r="F708" s="2" t="s">
        <v>13918</v>
      </c>
      <c r="G708" s="2"/>
      <c r="H708" s="2"/>
      <c r="I708" s="2" t="s">
        <v>16079</v>
      </c>
      <c r="J708" s="2"/>
      <c r="K708" s="2" t="n">
        <v>311</v>
      </c>
      <c r="L708" s="2"/>
      <c r="M708" s="2" t="s">
        <v>16080</v>
      </c>
      <c r="N708" s="2" t="n">
        <f aca="false">COUNTA('Layout Mercado Libre'!AH708:AM708)</f>
        <v>2</v>
      </c>
      <c r="O708" s="2" t="s">
        <v>13875</v>
      </c>
      <c r="P708" s="2" t="n">
        <v>0</v>
      </c>
      <c r="Q708" s="2" t="s">
        <v>16081</v>
      </c>
    </row>
    <row r="709" customFormat="false" ht="15" hidden="false" customHeight="false" outlineLevel="0" collapsed="false">
      <c r="A709" s="8" t="s">
        <v>8600</v>
      </c>
      <c r="B709" s="10" t="str">
        <f aca="false">'Layout Mercado Libre'!C709</f>
        <v>Pasta Lassar Óxido de Zinc Coyoacán 50 g</v>
      </c>
      <c r="C709" s="2" t="s">
        <v>89</v>
      </c>
      <c r="D709" s="2" t="s">
        <v>13949</v>
      </c>
      <c r="E709" s="2" t="s">
        <v>13950</v>
      </c>
      <c r="F709" s="2" t="s">
        <v>13918</v>
      </c>
      <c r="G709" s="2"/>
      <c r="H709" s="2"/>
      <c r="I709" s="2" t="s">
        <v>16082</v>
      </c>
      <c r="J709" s="2"/>
      <c r="K709" s="2" t="n">
        <v>358</v>
      </c>
      <c r="L709" s="2" t="s">
        <v>16083</v>
      </c>
      <c r="M709" s="2" t="s">
        <v>16084</v>
      </c>
      <c r="N709" s="2" t="n">
        <f aca="false">COUNTA('Layout Mercado Libre'!AH709:AM709)</f>
        <v>1</v>
      </c>
      <c r="O709" s="2" t="s">
        <v>13875</v>
      </c>
      <c r="P709" s="2" t="n">
        <v>1</v>
      </c>
      <c r="Q709" s="2" t="s">
        <v>16085</v>
      </c>
    </row>
    <row r="710" customFormat="false" ht="15" hidden="false" customHeight="false" outlineLevel="0" collapsed="false">
      <c r="A710" s="8" t="s">
        <v>8608</v>
      </c>
      <c r="B710" s="10" t="str">
        <f aca="false">'Layout Mercado Libre'!C710</f>
        <v>Dabex Metformina 500 mg 60 Tabletas</v>
      </c>
      <c r="C710" s="2" t="s">
        <v>89</v>
      </c>
      <c r="D710" s="2" t="s">
        <v>13868</v>
      </c>
      <c r="E710" s="2" t="s">
        <v>13869</v>
      </c>
      <c r="F710" s="2" t="s">
        <v>13870</v>
      </c>
      <c r="G710" s="2" t="s">
        <v>13893</v>
      </c>
      <c r="H710" s="2" t="s">
        <v>13894</v>
      </c>
      <c r="I710" s="2" t="s">
        <v>16086</v>
      </c>
      <c r="J710" s="2"/>
      <c r="K710" s="2" t="n">
        <v>47</v>
      </c>
      <c r="L710" s="2"/>
      <c r="M710" s="2" t="s">
        <v>16087</v>
      </c>
      <c r="N710" s="2" t="n">
        <f aca="false">COUNTA('Layout Mercado Libre'!AH710:AM710)</f>
        <v>2</v>
      </c>
      <c r="O710" s="2" t="s">
        <v>13886</v>
      </c>
      <c r="P710" s="2" t="n">
        <v>0</v>
      </c>
      <c r="Q710" s="2" t="s">
        <v>16088</v>
      </c>
    </row>
    <row r="711" customFormat="false" ht="15" hidden="false" customHeight="false" outlineLevel="0" collapsed="false">
      <c r="A711" s="8" t="s">
        <v>8617</v>
      </c>
      <c r="B711" s="10" t="str">
        <f aca="false">'Layout Mercado Libre'!C711</f>
        <v>Toallitas Húmedas Kimbies Durazno y Aloe 90 Piezas</v>
      </c>
      <c r="C711" s="2" t="s">
        <v>89</v>
      </c>
      <c r="D711" s="2" t="s">
        <v>13868</v>
      </c>
      <c r="E711" s="2" t="s">
        <v>13869</v>
      </c>
      <c r="F711" s="2" t="s">
        <v>13877</v>
      </c>
      <c r="G711" s="2"/>
      <c r="H711" s="2"/>
      <c r="I711" s="2" t="s">
        <v>16089</v>
      </c>
      <c r="J711" s="2"/>
      <c r="K711" s="2" t="n">
        <v>888</v>
      </c>
      <c r="L711" s="2"/>
      <c r="M711" s="2" t="s">
        <v>16090</v>
      </c>
      <c r="N711" s="2" t="n">
        <f aca="false">COUNTA('Layout Mercado Libre'!AH711:AM711)</f>
        <v>2</v>
      </c>
      <c r="O711" s="2" t="s">
        <v>13875</v>
      </c>
      <c r="P711" s="2" t="n">
        <v>0</v>
      </c>
      <c r="Q711" s="2" t="s">
        <v>16091</v>
      </c>
    </row>
    <row r="712" customFormat="false" ht="15" hidden="false" customHeight="false" outlineLevel="0" collapsed="false">
      <c r="A712" s="8" t="s">
        <v>8627</v>
      </c>
      <c r="B712" s="10" t="str">
        <f aca="false">'Layout Mercado Libre'!C712</f>
        <v>Contumax Macrogol 3350 255 g 15 Sobres de 17 g</v>
      </c>
      <c r="C712" s="2" t="s">
        <v>89</v>
      </c>
      <c r="D712" s="2" t="s">
        <v>13868</v>
      </c>
      <c r="E712" s="2" t="s">
        <v>13869</v>
      </c>
      <c r="F712" s="2" t="s">
        <v>13870</v>
      </c>
      <c r="G712" s="2" t="s">
        <v>13893</v>
      </c>
      <c r="H712" s="2" t="s">
        <v>13894</v>
      </c>
      <c r="I712" s="2" t="s">
        <v>16092</v>
      </c>
      <c r="J712" s="2"/>
      <c r="K712" s="2" t="n">
        <v>0</v>
      </c>
      <c r="L712" s="2"/>
      <c r="M712" s="2" t="s">
        <v>16093</v>
      </c>
      <c r="N712" s="2" t="n">
        <f aca="false">COUNTA('Layout Mercado Libre'!AH712:AM712)</f>
        <v>2</v>
      </c>
      <c r="O712" s="2" t="s">
        <v>13886</v>
      </c>
      <c r="P712" s="2" t="n">
        <v>0</v>
      </c>
      <c r="Q712" s="2" t="s">
        <v>16094</v>
      </c>
    </row>
    <row r="713" customFormat="false" ht="15" hidden="false" customHeight="false" outlineLevel="0" collapsed="false">
      <c r="A713" s="8" t="s">
        <v>8640</v>
      </c>
      <c r="B713" s="10" t="str">
        <f aca="false">'Layout Mercado Libre'!C713</f>
        <v>Keflex Cefalexina 500 mg 21 Tabletas</v>
      </c>
      <c r="C713" s="2" t="s">
        <v>89</v>
      </c>
      <c r="D713" s="2" t="s">
        <v>13868</v>
      </c>
      <c r="E713" s="2" t="s">
        <v>13869</v>
      </c>
      <c r="F713" s="2" t="s">
        <v>13870</v>
      </c>
      <c r="G713" s="2" t="s">
        <v>13971</v>
      </c>
      <c r="H713" s="2" t="s">
        <v>13972</v>
      </c>
      <c r="I713" s="2" t="s">
        <v>16095</v>
      </c>
      <c r="J713" s="2"/>
      <c r="K713" s="2" t="n">
        <v>0</v>
      </c>
      <c r="L713" s="2"/>
      <c r="M713" s="2" t="s">
        <v>16096</v>
      </c>
      <c r="N713" s="2" t="n">
        <f aca="false">COUNTA('Layout Mercado Libre'!AH713:AM713)</f>
        <v>3</v>
      </c>
      <c r="O713" s="2" t="s">
        <v>13875</v>
      </c>
      <c r="P713" s="2" t="n">
        <v>0</v>
      </c>
      <c r="Q713" s="2" t="s">
        <v>16097</v>
      </c>
    </row>
    <row r="714" customFormat="false" ht="15" hidden="false" customHeight="false" outlineLevel="0" collapsed="false">
      <c r="A714" s="8" t="s">
        <v>8650</v>
      </c>
      <c r="B714" s="10" t="str">
        <f aca="false">'Layout Mercado Libre'!C714</f>
        <v>Crema Corporal Nivea Body Milk Nutritiva 400 ml + 100 ml</v>
      </c>
      <c r="C714" s="2" t="s">
        <v>89</v>
      </c>
      <c r="D714" s="2" t="s">
        <v>13949</v>
      </c>
      <c r="E714" s="2" t="s">
        <v>13950</v>
      </c>
      <c r="F714" s="2" t="s">
        <v>13877</v>
      </c>
      <c r="G714" s="2"/>
      <c r="H714" s="2"/>
      <c r="I714" s="2" t="s">
        <v>16098</v>
      </c>
      <c r="J714" s="2" t="s">
        <v>16099</v>
      </c>
      <c r="K714" s="2" t="n">
        <v>11</v>
      </c>
      <c r="L714" s="2" t="s">
        <v>16100</v>
      </c>
      <c r="M714" s="2" t="s">
        <v>16101</v>
      </c>
      <c r="N714" s="2" t="n">
        <f aca="false">COUNTA('Layout Mercado Libre'!AH714:AM714)</f>
        <v>2</v>
      </c>
      <c r="O714" s="2" t="s">
        <v>13904</v>
      </c>
      <c r="P714" s="2" t="n">
        <v>0</v>
      </c>
      <c r="Q714" s="2" t="s">
        <v>16102</v>
      </c>
    </row>
    <row r="715" customFormat="false" ht="15" hidden="false" customHeight="false" outlineLevel="0" collapsed="false">
      <c r="A715" s="8" t="s">
        <v>8662</v>
      </c>
      <c r="B715" s="10" t="str">
        <f aca="false">'Layout Mercado Libre'!C715</f>
        <v>Crema Facial Pond's Clarant B3 Piel Normal a Seca 400 g</v>
      </c>
      <c r="C715" s="2" t="s">
        <v>89</v>
      </c>
      <c r="D715" s="2" t="s">
        <v>13868</v>
      </c>
      <c r="E715" s="2" t="s">
        <v>13869</v>
      </c>
      <c r="F715" s="2" t="s">
        <v>13877</v>
      </c>
      <c r="G715" s="2"/>
      <c r="H715" s="2"/>
      <c r="I715" s="2" t="s">
        <v>16103</v>
      </c>
      <c r="J715" s="2"/>
      <c r="K715" s="2" t="n">
        <v>241</v>
      </c>
      <c r="L715" s="2"/>
      <c r="M715" s="2" t="s">
        <v>16104</v>
      </c>
      <c r="N715" s="2" t="n">
        <f aca="false">COUNTA('Layout Mercado Libre'!AH715:AM715)</f>
        <v>1</v>
      </c>
      <c r="O715" s="2" t="s">
        <v>13875</v>
      </c>
      <c r="P715" s="2" t="n">
        <v>0</v>
      </c>
      <c r="Q715" s="2" t="s">
        <v>16105</v>
      </c>
    </row>
    <row r="716" customFormat="false" ht="15" hidden="false" customHeight="false" outlineLevel="0" collapsed="false">
      <c r="A716" s="8" t="s">
        <v>8671</v>
      </c>
      <c r="B716" s="10" t="str">
        <f aca="false">'Layout Mercado Libre'!C716</f>
        <v>Shampoo Medicasp Anticaspa Ketoconazol 1% 130 ml Duopack</v>
      </c>
      <c r="C716" s="2" t="s">
        <v>89</v>
      </c>
      <c r="D716" s="2" t="s">
        <v>13868</v>
      </c>
      <c r="E716" s="2" t="s">
        <v>13869</v>
      </c>
      <c r="F716" s="2" t="s">
        <v>13918</v>
      </c>
      <c r="G716" s="2"/>
      <c r="H716" s="2"/>
      <c r="I716" s="2" t="s">
        <v>16106</v>
      </c>
      <c r="J716" s="2"/>
      <c r="K716" s="2" t="n">
        <v>64</v>
      </c>
      <c r="L716" s="2" t="s">
        <v>16107</v>
      </c>
      <c r="M716" s="2" t="s">
        <v>16108</v>
      </c>
      <c r="N716" s="2" t="n">
        <f aca="false">COUNTA('Layout Mercado Libre'!AH716:AM716)</f>
        <v>3</v>
      </c>
      <c r="O716" s="2" t="s">
        <v>13886</v>
      </c>
      <c r="P716" s="2" t="n">
        <v>0</v>
      </c>
      <c r="Q716" s="2" t="s">
        <v>16109</v>
      </c>
    </row>
    <row r="717" customFormat="false" ht="15" hidden="false" customHeight="false" outlineLevel="0" collapsed="false">
      <c r="A717" s="8" t="s">
        <v>8687</v>
      </c>
      <c r="B717" s="10" t="str">
        <f aca="false">'Layout Mercado Libre'!C717</f>
        <v>Pilas Alcalinas Duracell AAA 1.5 V 5 Piezas</v>
      </c>
      <c r="C717" s="2" t="s">
        <v>89</v>
      </c>
      <c r="D717" s="2" t="s">
        <v>13868</v>
      </c>
      <c r="E717" s="2" t="s">
        <v>13869</v>
      </c>
      <c r="F717" s="2" t="s">
        <v>13877</v>
      </c>
      <c r="G717" s="2"/>
      <c r="H717" s="2"/>
      <c r="I717" s="2" t="s">
        <v>16110</v>
      </c>
      <c r="J717" s="2"/>
      <c r="K717" s="2" t="n">
        <v>1897</v>
      </c>
      <c r="L717" s="2"/>
      <c r="M717" s="2" t="s">
        <v>16111</v>
      </c>
      <c r="N717" s="2" t="n">
        <f aca="false">COUNTA('Layout Mercado Libre'!AH717:AM717)</f>
        <v>2</v>
      </c>
      <c r="O717" s="2" t="s">
        <v>13886</v>
      </c>
      <c r="P717" s="2" t="n">
        <v>0</v>
      </c>
      <c r="Q717" s="2" t="s">
        <v>16112</v>
      </c>
    </row>
    <row r="718" customFormat="false" ht="15" hidden="false" customHeight="false" outlineLevel="0" collapsed="false">
      <c r="A718" s="8" t="s">
        <v>8697</v>
      </c>
      <c r="B718" s="10" t="str">
        <f aca="false">'Layout Mercado Libre'!C718</f>
        <v>Dimoflax Cleboprida Simeticona 0.5/200 mg 45 Cápsulas</v>
      </c>
      <c r="C718" s="2" t="s">
        <v>89</v>
      </c>
      <c r="D718" s="2" t="s">
        <v>13868</v>
      </c>
      <c r="E718" s="2" t="s">
        <v>13869</v>
      </c>
      <c r="F718" s="2" t="s">
        <v>13870</v>
      </c>
      <c r="G718" s="2" t="s">
        <v>13893</v>
      </c>
      <c r="H718" s="2" t="s">
        <v>13894</v>
      </c>
      <c r="I718" s="2" t="s">
        <v>16113</v>
      </c>
      <c r="J718" s="2"/>
      <c r="K718" s="2" t="n">
        <v>0</v>
      </c>
      <c r="L718" s="2"/>
      <c r="M718" s="2" t="s">
        <v>16114</v>
      </c>
      <c r="N718" s="2" t="n">
        <f aca="false">COUNTA('Layout Mercado Libre'!AH718:AM718)</f>
        <v>2</v>
      </c>
      <c r="O718" s="2" t="s">
        <v>13942</v>
      </c>
      <c r="P718" s="2" t="n">
        <v>0</v>
      </c>
      <c r="Q718" s="2" t="s">
        <v>16115</v>
      </c>
    </row>
    <row r="719" customFormat="false" ht="15" hidden="false" customHeight="false" outlineLevel="0" collapsed="false">
      <c r="A719" s="8" t="s">
        <v>8711</v>
      </c>
      <c r="B719" s="10" t="str">
        <f aca="false">'Layout Mercado Libre'!C719</f>
        <v>Desodorante Speed Stick Xtreme Intense Gel 85 g</v>
      </c>
      <c r="C719" s="2" t="s">
        <v>89</v>
      </c>
      <c r="D719" s="2" t="s">
        <v>13868</v>
      </c>
      <c r="E719" s="2" t="s">
        <v>13869</v>
      </c>
      <c r="F719" s="2" t="s">
        <v>13877</v>
      </c>
      <c r="G719" s="2"/>
      <c r="H719" s="2"/>
      <c r="I719" s="2" t="s">
        <v>16116</v>
      </c>
      <c r="J719" s="2"/>
      <c r="K719" s="2" t="n">
        <v>138</v>
      </c>
      <c r="L719" s="2" t="s">
        <v>16117</v>
      </c>
      <c r="M719" s="2" t="s">
        <v>16118</v>
      </c>
      <c r="N719" s="2" t="n">
        <f aca="false">COUNTA('Layout Mercado Libre'!AH719:AM719)</f>
        <v>1</v>
      </c>
      <c r="O719" s="2" t="s">
        <v>13942</v>
      </c>
      <c r="P719" s="2" t="n">
        <v>0</v>
      </c>
      <c r="Q719" s="2" t="s">
        <v>16119</v>
      </c>
    </row>
    <row r="720" customFormat="false" ht="15" hidden="false" customHeight="false" outlineLevel="0" collapsed="false">
      <c r="A720" s="8" t="s">
        <v>8722</v>
      </c>
      <c r="B720" s="10" t="str">
        <f aca="false">'Layout Mercado Libre'!C720</f>
        <v>Gelubrin 600 mg Ibuprofeno 10 Cápsulas</v>
      </c>
      <c r="C720" s="2" t="s">
        <v>89</v>
      </c>
      <c r="D720" s="2" t="s">
        <v>13868</v>
      </c>
      <c r="E720" s="2" t="s">
        <v>13869</v>
      </c>
      <c r="F720" s="2" t="s">
        <v>13870</v>
      </c>
      <c r="G720" s="2" t="s">
        <v>13944</v>
      </c>
      <c r="H720" s="2" t="s">
        <v>13945</v>
      </c>
      <c r="I720" s="2" t="s">
        <v>16120</v>
      </c>
      <c r="J720" s="2"/>
      <c r="K720" s="2" t="n">
        <v>1334</v>
      </c>
      <c r="L720" s="2"/>
      <c r="M720" s="2" t="s">
        <v>16121</v>
      </c>
      <c r="N720" s="2" t="n">
        <f aca="false">COUNTA('Layout Mercado Libre'!AH720:AM720)</f>
        <v>1</v>
      </c>
      <c r="O720" s="2" t="s">
        <v>13942</v>
      </c>
      <c r="P720" s="2" t="n">
        <v>0</v>
      </c>
      <c r="Q720" s="2" t="s">
        <v>16122</v>
      </c>
    </row>
    <row r="721" customFormat="false" ht="15" hidden="false" customHeight="false" outlineLevel="0" collapsed="false">
      <c r="A721" s="8" t="s">
        <v>8735</v>
      </c>
      <c r="B721" s="10" t="str">
        <f aca="false">'Layout Mercado Libre'!C721</f>
        <v>Procto-Glyvenol Tribenósido Lidocaína 5 Supositorios</v>
      </c>
      <c r="C721" s="2" t="s">
        <v>89</v>
      </c>
      <c r="D721" s="2" t="s">
        <v>13868</v>
      </c>
      <c r="E721" s="2" t="s">
        <v>13869</v>
      </c>
      <c r="F721" s="2" t="s">
        <v>13918</v>
      </c>
      <c r="G721" s="2"/>
      <c r="H721" s="2"/>
      <c r="I721" s="2" t="s">
        <v>16123</v>
      </c>
      <c r="J721" s="2"/>
      <c r="K721" s="2" t="n">
        <v>34</v>
      </c>
      <c r="L721" s="2"/>
      <c r="M721" s="2" t="s">
        <v>16124</v>
      </c>
      <c r="N721" s="2" t="n">
        <f aca="false">COUNTA('Layout Mercado Libre'!AH721:AM721)</f>
        <v>2</v>
      </c>
      <c r="O721" s="2" t="s">
        <v>13886</v>
      </c>
      <c r="P721" s="2" t="n">
        <v>0</v>
      </c>
      <c r="Q721" s="2" t="s">
        <v>16125</v>
      </c>
    </row>
    <row r="722" customFormat="false" ht="15" hidden="false" customHeight="false" outlineLevel="0" collapsed="false">
      <c r="A722" s="8" t="s">
        <v>8748</v>
      </c>
      <c r="B722" s="10" t="str">
        <f aca="false">'Layout Mercado Libre'!C722</f>
        <v>Desodorante Speed Stick 24/7 Xtreme Night Gel 85 g</v>
      </c>
      <c r="C722" s="2" t="s">
        <v>89</v>
      </c>
      <c r="D722" s="2" t="s">
        <v>13868</v>
      </c>
      <c r="E722" s="2" t="s">
        <v>13869</v>
      </c>
      <c r="F722" s="2" t="s">
        <v>13877</v>
      </c>
      <c r="G722" s="2"/>
      <c r="H722" s="2"/>
      <c r="I722" s="2" t="s">
        <v>16126</v>
      </c>
      <c r="J722" s="2"/>
      <c r="K722" s="2" t="n">
        <v>100</v>
      </c>
      <c r="L722" s="2" t="s">
        <v>16127</v>
      </c>
      <c r="M722" s="2" t="s">
        <v>16128</v>
      </c>
      <c r="N722" s="2" t="n">
        <f aca="false">COUNTA('Layout Mercado Libre'!AH722:AM722)</f>
        <v>2</v>
      </c>
      <c r="O722" s="2" t="s">
        <v>13875</v>
      </c>
      <c r="P722" s="2" t="n">
        <v>0</v>
      </c>
      <c r="Q722" s="2" t="s">
        <v>16129</v>
      </c>
    </row>
    <row r="723" customFormat="false" ht="15" hidden="false" customHeight="false" outlineLevel="0" collapsed="false">
      <c r="A723" s="8" t="s">
        <v>8758</v>
      </c>
      <c r="B723" s="10" t="str">
        <f aca="false">'Layout Mercado Libre'!C723</f>
        <v>Dolac Ketorolaco 10 mg 20 Cápsulas de Gel</v>
      </c>
      <c r="C723" s="2" t="s">
        <v>89</v>
      </c>
      <c r="D723" s="2" t="s">
        <v>13868</v>
      </c>
      <c r="E723" s="2" t="s">
        <v>13869</v>
      </c>
      <c r="F723" s="2" t="s">
        <v>13870</v>
      </c>
      <c r="G723" s="2" t="s">
        <v>13944</v>
      </c>
      <c r="H723" s="2" t="s">
        <v>13945</v>
      </c>
      <c r="I723" s="2" t="s">
        <v>16130</v>
      </c>
      <c r="J723" s="2"/>
      <c r="K723" s="2" t="n">
        <v>41</v>
      </c>
      <c r="L723" s="2"/>
      <c r="M723" s="2" t="s">
        <v>16131</v>
      </c>
      <c r="N723" s="2" t="n">
        <f aca="false">COUNTA('Layout Mercado Libre'!AH723:AM723)</f>
        <v>2</v>
      </c>
      <c r="O723" s="2" t="s">
        <v>13886</v>
      </c>
      <c r="P723" s="2" t="n">
        <v>0</v>
      </c>
      <c r="Q723" s="2" t="s">
        <v>16132</v>
      </c>
    </row>
    <row r="724" customFormat="false" ht="15" hidden="false" customHeight="false" outlineLevel="0" collapsed="false">
      <c r="A724" s="8" t="s">
        <v>8769</v>
      </c>
      <c r="B724" s="10" t="str">
        <f aca="false">'Layout Mercado Libre'!C724</f>
        <v>Dexeryl Crema Emoliente Piel Seca a Muy Seca 500 g</v>
      </c>
      <c r="C724" s="2" t="s">
        <v>89</v>
      </c>
      <c r="D724" s="2" t="s">
        <v>13868</v>
      </c>
      <c r="E724" s="2" t="s">
        <v>13869</v>
      </c>
      <c r="F724" s="2" t="s">
        <v>13918</v>
      </c>
      <c r="G724" s="2"/>
      <c r="H724" s="2"/>
      <c r="I724" s="2" t="s">
        <v>16133</v>
      </c>
      <c r="J724" s="2"/>
      <c r="K724" s="2" t="n">
        <v>91</v>
      </c>
      <c r="L724" s="2" t="s">
        <v>16134</v>
      </c>
      <c r="M724" s="2" t="s">
        <v>16135</v>
      </c>
      <c r="N724" s="2" t="n">
        <f aca="false">COUNTA('Layout Mercado Libre'!AH724:AM724)</f>
        <v>2</v>
      </c>
      <c r="O724" s="2" t="s">
        <v>14021</v>
      </c>
      <c r="P724" s="2" t="n">
        <v>0</v>
      </c>
      <c r="Q724" s="2" t="s">
        <v>16136</v>
      </c>
    </row>
    <row r="725" customFormat="false" ht="15" hidden="false" customHeight="false" outlineLevel="0" collapsed="false">
      <c r="A725" s="8" t="s">
        <v>8784</v>
      </c>
      <c r="B725" s="10" t="str">
        <f aca="false">'Layout Mercado Libre'!C725</f>
        <v>Levonorgestrel Prudence 1.5 mg 1 Tableta</v>
      </c>
      <c r="C725" s="2" t="s">
        <v>89</v>
      </c>
      <c r="D725" s="2" t="s">
        <v>13868</v>
      </c>
      <c r="E725" s="2" t="s">
        <v>13869</v>
      </c>
      <c r="F725" s="2" t="s">
        <v>13918</v>
      </c>
      <c r="G725" s="2"/>
      <c r="H725" s="2"/>
      <c r="I725" s="2" t="s">
        <v>16137</v>
      </c>
      <c r="J725" s="2"/>
      <c r="K725" s="2" t="n">
        <v>2859</v>
      </c>
      <c r="L725" s="2" t="s">
        <v>16138</v>
      </c>
      <c r="M725" s="2" t="s">
        <v>16139</v>
      </c>
      <c r="N725" s="2" t="n">
        <f aca="false">COUNTA('Layout Mercado Libre'!AH725:AM725)</f>
        <v>3</v>
      </c>
      <c r="O725" s="2" t="s">
        <v>14021</v>
      </c>
      <c r="P725" s="2" t="n">
        <v>0</v>
      </c>
      <c r="Q725" s="2" t="s">
        <v>16140</v>
      </c>
    </row>
    <row r="726" customFormat="false" ht="15" hidden="false" customHeight="false" outlineLevel="0" collapsed="false">
      <c r="A726" s="8" t="s">
        <v>8797</v>
      </c>
      <c r="B726" s="10" t="str">
        <f aca="false">'Layout Mercado Libre'!C726</f>
        <v>Baycuten Crema Clotrimazol Dexametasona 30 g</v>
      </c>
      <c r="C726" s="2" t="s">
        <v>89</v>
      </c>
      <c r="D726" s="2" t="s">
        <v>13868</v>
      </c>
      <c r="E726" s="2" t="s">
        <v>13869</v>
      </c>
      <c r="F726" s="2" t="s">
        <v>13870</v>
      </c>
      <c r="G726" s="2" t="s">
        <v>14497</v>
      </c>
      <c r="H726" s="2" t="s">
        <v>14498</v>
      </c>
      <c r="I726" s="2" t="s">
        <v>16141</v>
      </c>
      <c r="J726" s="2"/>
      <c r="K726" s="2" t="n">
        <v>192</v>
      </c>
      <c r="L726" s="2"/>
      <c r="M726" s="2" t="s">
        <v>16142</v>
      </c>
      <c r="N726" s="2" t="n">
        <f aca="false">COUNTA('Layout Mercado Libre'!AH726:AM726)</f>
        <v>2</v>
      </c>
      <c r="O726" s="2" t="s">
        <v>13886</v>
      </c>
      <c r="P726" s="2" t="n">
        <v>0</v>
      </c>
      <c r="Q726" s="2" t="s">
        <v>16143</v>
      </c>
    </row>
    <row r="727" customFormat="false" ht="15" hidden="false" customHeight="false" outlineLevel="0" collapsed="false">
      <c r="A727" s="8" t="s">
        <v>8811</v>
      </c>
      <c r="B727" s="10" t="str">
        <f aca="false">'Layout Mercado Libre'!C727</f>
        <v>Leche en Polvo Nido Kinder 1+ Lata 800 g</v>
      </c>
      <c r="C727" s="2" t="s">
        <v>89</v>
      </c>
      <c r="D727" s="2" t="s">
        <v>13868</v>
      </c>
      <c r="E727" s="2" t="s">
        <v>13869</v>
      </c>
      <c r="F727" s="2" t="s">
        <v>13877</v>
      </c>
      <c r="G727" s="2"/>
      <c r="H727" s="2"/>
      <c r="I727" s="2" t="s">
        <v>16144</v>
      </c>
      <c r="J727" s="2"/>
      <c r="K727" s="2" t="n">
        <v>7</v>
      </c>
      <c r="L727" s="2" t="s">
        <v>16145</v>
      </c>
      <c r="M727" s="2" t="s">
        <v>16146</v>
      </c>
      <c r="N727" s="2" t="n">
        <f aca="false">COUNTA('Layout Mercado Libre'!AH727:AM727)</f>
        <v>3</v>
      </c>
      <c r="O727" s="2" t="s">
        <v>14021</v>
      </c>
      <c r="P727" s="2" t="n">
        <v>0</v>
      </c>
      <c r="Q727" s="2" t="s">
        <v>16147</v>
      </c>
    </row>
    <row r="728" customFormat="false" ht="15" hidden="false" customHeight="false" outlineLevel="0" collapsed="false">
      <c r="A728" s="8" t="s">
        <v>8825</v>
      </c>
      <c r="B728" s="10" t="str">
        <f aca="false">'Layout Mercado Libre'!C728</f>
        <v>Condones Sico Safety 3 Piezas</v>
      </c>
      <c r="C728" s="2" t="s">
        <v>89</v>
      </c>
      <c r="D728" s="2" t="s">
        <v>13868</v>
      </c>
      <c r="E728" s="2" t="s">
        <v>13869</v>
      </c>
      <c r="F728" s="2" t="s">
        <v>13877</v>
      </c>
      <c r="G728" s="2"/>
      <c r="H728" s="2"/>
      <c r="I728" s="2" t="s">
        <v>16148</v>
      </c>
      <c r="J728" s="2"/>
      <c r="K728" s="2" t="n">
        <v>585</v>
      </c>
      <c r="L728" s="2"/>
      <c r="M728" s="2" t="s">
        <v>16149</v>
      </c>
      <c r="N728" s="2" t="n">
        <f aca="false">COUNTA('Layout Mercado Libre'!AH728:AM728)</f>
        <v>2</v>
      </c>
      <c r="O728" s="2" t="s">
        <v>13875</v>
      </c>
      <c r="P728" s="2" t="n">
        <v>0</v>
      </c>
      <c r="Q728" s="2" t="s">
        <v>16150</v>
      </c>
    </row>
    <row r="729" customFormat="false" ht="15" hidden="false" customHeight="false" outlineLevel="0" collapsed="false">
      <c r="A729" s="8" t="s">
        <v>8836</v>
      </c>
      <c r="B729" s="10" t="str">
        <f aca="false">'Layout Mercado Libre'!C729</f>
        <v>Ensure Advance Sabor Café 237 ml</v>
      </c>
      <c r="C729" s="2" t="s">
        <v>89</v>
      </c>
      <c r="D729" s="2" t="s">
        <v>13868</v>
      </c>
      <c r="E729" s="2" t="s">
        <v>13869</v>
      </c>
      <c r="F729" s="2" t="s">
        <v>13877</v>
      </c>
      <c r="G729" s="2"/>
      <c r="H729" s="2"/>
      <c r="I729" s="2" t="s">
        <v>16151</v>
      </c>
      <c r="J729" s="2"/>
      <c r="K729" s="2" t="n">
        <v>226</v>
      </c>
      <c r="L729" s="2" t="s">
        <v>14334</v>
      </c>
      <c r="M729" s="2" t="s">
        <v>16152</v>
      </c>
      <c r="N729" s="2" t="n">
        <f aca="false">COUNTA('Layout Mercado Libre'!AH729:AM729)</f>
        <v>1</v>
      </c>
      <c r="O729" s="2" t="s">
        <v>13875</v>
      </c>
      <c r="P729" s="2" t="n">
        <v>0</v>
      </c>
      <c r="Q729" s="2" t="s">
        <v>16153</v>
      </c>
    </row>
    <row r="730" customFormat="false" ht="15" hidden="false" customHeight="false" outlineLevel="0" collapsed="false">
      <c r="A730" s="8" t="s">
        <v>8845</v>
      </c>
      <c r="B730" s="10" t="str">
        <f aca="false">'Layout Mercado Libre'!C730</f>
        <v>Crema Hidratante Nivea Creme Tarro 100 ml</v>
      </c>
      <c r="C730" s="2" t="s">
        <v>89</v>
      </c>
      <c r="D730" s="2" t="s">
        <v>13868</v>
      </c>
      <c r="E730" s="2" t="s">
        <v>13869</v>
      </c>
      <c r="F730" s="2" t="s">
        <v>13877</v>
      </c>
      <c r="G730" s="2"/>
      <c r="H730" s="2"/>
      <c r="I730" s="2" t="s">
        <v>16154</v>
      </c>
      <c r="J730" s="2"/>
      <c r="K730" s="2" t="n">
        <v>416</v>
      </c>
      <c r="L730" s="2" t="s">
        <v>16155</v>
      </c>
      <c r="M730" s="2" t="s">
        <v>16156</v>
      </c>
      <c r="N730" s="2" t="n">
        <f aca="false">COUNTA('Layout Mercado Libre'!AH730:AM730)</f>
        <v>2</v>
      </c>
      <c r="O730" s="2" t="s">
        <v>13875</v>
      </c>
      <c r="P730" s="2" t="n">
        <v>0</v>
      </c>
      <c r="Q730" s="2" t="s">
        <v>16157</v>
      </c>
    </row>
    <row r="731" customFormat="false" ht="15" hidden="false" customHeight="false" outlineLevel="0" collapsed="false">
      <c r="A731" s="8" t="s">
        <v>8855</v>
      </c>
      <c r="B731" s="10" t="str">
        <f aca="false">'Layout Mercado Libre'!C731</f>
        <v>Jardianz Empagliflozina 25 mg 30 Tabletas</v>
      </c>
      <c r="C731" s="2" t="s">
        <v>89</v>
      </c>
      <c r="D731" s="2" t="s">
        <v>13868</v>
      </c>
      <c r="E731" s="2" t="s">
        <v>13869</v>
      </c>
      <c r="F731" s="2" t="s">
        <v>13870</v>
      </c>
      <c r="G731" s="2" t="s">
        <v>13893</v>
      </c>
      <c r="H731" s="2" t="s">
        <v>13894</v>
      </c>
      <c r="I731" s="2" t="s">
        <v>16158</v>
      </c>
      <c r="J731" s="2"/>
      <c r="K731" s="2" t="n">
        <v>0</v>
      </c>
      <c r="L731" s="2" t="s">
        <v>16159</v>
      </c>
      <c r="M731" s="2" t="s">
        <v>16160</v>
      </c>
      <c r="N731" s="2" t="n">
        <f aca="false">COUNTA('Layout Mercado Libre'!AH731:AM731)</f>
        <v>2</v>
      </c>
      <c r="O731" s="2" t="s">
        <v>13942</v>
      </c>
      <c r="P731" s="2" t="n">
        <v>0</v>
      </c>
      <c r="Q731" s="2" t="s">
        <v>16161</v>
      </c>
    </row>
    <row r="732" customFormat="false" ht="15" hidden="false" customHeight="false" outlineLevel="0" collapsed="false">
      <c r="A732" s="8" t="s">
        <v>8867</v>
      </c>
      <c r="B732" s="10" t="str">
        <f aca="false">'Layout Mercado Libre'!C732</f>
        <v>Condones Prudence Clásico Lubricados 3 Piezas</v>
      </c>
      <c r="C732" s="2" t="s">
        <v>89</v>
      </c>
      <c r="D732" s="2" t="s">
        <v>13868</v>
      </c>
      <c r="E732" s="2" t="s">
        <v>13869</v>
      </c>
      <c r="F732" s="2" t="s">
        <v>13877</v>
      </c>
      <c r="G732" s="2"/>
      <c r="H732" s="2"/>
      <c r="I732" s="2" t="s">
        <v>16162</v>
      </c>
      <c r="J732" s="2"/>
      <c r="K732" s="2" t="n">
        <v>2063</v>
      </c>
      <c r="L732" s="2" t="s">
        <v>16163</v>
      </c>
      <c r="M732" s="2" t="s">
        <v>16164</v>
      </c>
      <c r="N732" s="2" t="n">
        <f aca="false">COUNTA('Layout Mercado Libre'!AH732:AM732)</f>
        <v>2</v>
      </c>
      <c r="O732" s="2" t="s">
        <v>13904</v>
      </c>
      <c r="P732" s="2" t="n">
        <v>0</v>
      </c>
      <c r="Q732" s="2" t="s">
        <v>16165</v>
      </c>
    </row>
    <row r="733" customFormat="false" ht="15" hidden="false" customHeight="false" outlineLevel="0" collapsed="false">
      <c r="A733" s="8" t="s">
        <v>8875</v>
      </c>
      <c r="B733" s="10" t="str">
        <f aca="false">'Layout Mercado Libre'!C733</f>
        <v>Meteospasmyl Alverina Simeticona 60/300 mg 20 Cápsulas</v>
      </c>
      <c r="C733" s="2" t="s">
        <v>89</v>
      </c>
      <c r="D733" s="2" t="s">
        <v>13868</v>
      </c>
      <c r="E733" s="2" t="s">
        <v>13869</v>
      </c>
      <c r="F733" s="2" t="s">
        <v>13870</v>
      </c>
      <c r="G733" s="2" t="s">
        <v>13893</v>
      </c>
      <c r="H733" s="2" t="s">
        <v>13894</v>
      </c>
      <c r="I733" s="2" t="s">
        <v>16166</v>
      </c>
      <c r="J733" s="2"/>
      <c r="K733" s="2" t="n">
        <v>19</v>
      </c>
      <c r="L733" s="2"/>
      <c r="M733" s="2" t="s">
        <v>16167</v>
      </c>
      <c r="N733" s="2" t="n">
        <f aca="false">COUNTA('Layout Mercado Libre'!AH733:AM733)</f>
        <v>2</v>
      </c>
      <c r="O733" s="2" t="s">
        <v>13875</v>
      </c>
      <c r="P733" s="2" t="n">
        <v>0</v>
      </c>
      <c r="Q733" s="2" t="s">
        <v>16168</v>
      </c>
    </row>
    <row r="734" customFormat="false" ht="15" hidden="false" customHeight="false" outlineLevel="0" collapsed="false">
      <c r="A734" s="8" t="s">
        <v>8886</v>
      </c>
      <c r="B734" s="10" t="str">
        <f aca="false">'Layout Mercado Libre'!C734</f>
        <v>Tribedoce Vitaminas B1 B6 B12 100/5/50 30 Tabletas</v>
      </c>
      <c r="C734" s="2" t="s">
        <v>89</v>
      </c>
      <c r="D734" s="2" t="s">
        <v>13868</v>
      </c>
      <c r="E734" s="2" t="s">
        <v>13869</v>
      </c>
      <c r="F734" s="2" t="s">
        <v>13870</v>
      </c>
      <c r="G734" s="2" t="s">
        <v>13871</v>
      </c>
      <c r="H734" s="2" t="s">
        <v>13872</v>
      </c>
      <c r="I734" s="2" t="s">
        <v>16169</v>
      </c>
      <c r="J734" s="2"/>
      <c r="K734" s="2" t="n">
        <v>1009</v>
      </c>
      <c r="L734" s="2"/>
      <c r="M734" s="2" t="s">
        <v>16170</v>
      </c>
      <c r="N734" s="2" t="n">
        <f aca="false">COUNTA('Layout Mercado Libre'!AH734:AM734)</f>
        <v>3</v>
      </c>
      <c r="O734" s="2" t="s">
        <v>13886</v>
      </c>
      <c r="P734" s="2" t="n">
        <v>1</v>
      </c>
      <c r="Q734" s="2" t="s">
        <v>16171</v>
      </c>
    </row>
    <row r="735" customFormat="false" ht="15" hidden="false" customHeight="false" outlineLevel="0" collapsed="false">
      <c r="A735" s="8" t="s">
        <v>8898</v>
      </c>
      <c r="B735" s="10" t="str">
        <f aca="false">'Layout Mercado Libre'!C735</f>
        <v>Denvar Cefixima 400 mg 6 Cápsulas</v>
      </c>
      <c r="C735" s="2" t="s">
        <v>89</v>
      </c>
      <c r="D735" s="2" t="s">
        <v>13868</v>
      </c>
      <c r="E735" s="2" t="s">
        <v>13869</v>
      </c>
      <c r="F735" s="2" t="s">
        <v>13870</v>
      </c>
      <c r="G735" s="2" t="s">
        <v>13971</v>
      </c>
      <c r="H735" s="2" t="s">
        <v>13972</v>
      </c>
      <c r="I735" s="2" t="s">
        <v>16172</v>
      </c>
      <c r="J735" s="2"/>
      <c r="K735" s="2" t="n">
        <v>72</v>
      </c>
      <c r="L735" s="2"/>
      <c r="M735" s="2" t="s">
        <v>16173</v>
      </c>
      <c r="N735" s="2" t="n">
        <f aca="false">COUNTA('Layout Mercado Libre'!AH735:AM735)</f>
        <v>2</v>
      </c>
      <c r="O735" s="2" t="s">
        <v>13942</v>
      </c>
      <c r="P735" s="2" t="n">
        <v>0</v>
      </c>
      <c r="Q735" s="2" t="s">
        <v>16174</v>
      </c>
    </row>
    <row r="736" customFormat="false" ht="15" hidden="false" customHeight="false" outlineLevel="0" collapsed="false">
      <c r="A736" s="8" t="s">
        <v>8909</v>
      </c>
      <c r="B736" s="10" t="str">
        <f aca="false">'Layout Mercado Libre'!C736</f>
        <v>Rastrillos Bic Comfort 3 Advance Piel Normal 12 Piezas</v>
      </c>
      <c r="C736" s="2" t="s">
        <v>89</v>
      </c>
      <c r="D736" s="2" t="s">
        <v>13949</v>
      </c>
      <c r="E736" s="2" t="s">
        <v>13869</v>
      </c>
      <c r="F736" s="2" t="s">
        <v>13877</v>
      </c>
      <c r="G736" s="2"/>
      <c r="H736" s="2"/>
      <c r="I736" s="2" t="s">
        <v>16175</v>
      </c>
      <c r="J736" s="2"/>
      <c r="K736" s="2" t="n">
        <v>100</v>
      </c>
      <c r="L736" s="2"/>
      <c r="M736" s="2" t="s">
        <v>16176</v>
      </c>
      <c r="N736" s="2" t="n">
        <f aca="false">COUNTA('Layout Mercado Libre'!AH736:AM736)</f>
        <v>2</v>
      </c>
      <c r="O736" s="2" t="s">
        <v>13942</v>
      </c>
      <c r="P736" s="2" t="n">
        <v>0</v>
      </c>
      <c r="Q736" s="2" t="s">
        <v>16177</v>
      </c>
    </row>
    <row r="737" customFormat="false" ht="15" hidden="false" customHeight="false" outlineLevel="0" collapsed="false">
      <c r="A737" s="8" t="s">
        <v>8923</v>
      </c>
      <c r="B737" s="10" t="str">
        <f aca="false">'Layout Mercado Libre'!C737</f>
        <v>Tabcin 500 mg Antigripal 60 Tabletas Efervescentes</v>
      </c>
      <c r="C737" s="2" t="s">
        <v>89</v>
      </c>
      <c r="D737" s="2" t="s">
        <v>13868</v>
      </c>
      <c r="E737" s="2" t="s">
        <v>13869</v>
      </c>
      <c r="F737" s="2" t="s">
        <v>13918</v>
      </c>
      <c r="G737" s="2"/>
      <c r="H737" s="2"/>
      <c r="I737" s="2" t="s">
        <v>16178</v>
      </c>
      <c r="J737" s="2"/>
      <c r="K737" s="2" t="n">
        <v>374</v>
      </c>
      <c r="L737" s="2" t="s">
        <v>16179</v>
      </c>
      <c r="M737" s="2" t="s">
        <v>16180</v>
      </c>
      <c r="N737" s="2" t="n">
        <f aca="false">COUNTA('Layout Mercado Libre'!AH737:AM737)</f>
        <v>1</v>
      </c>
      <c r="O737" s="2" t="s">
        <v>13942</v>
      </c>
      <c r="P737" s="2" t="n">
        <v>0</v>
      </c>
      <c r="Q737" s="2" t="s">
        <v>16181</v>
      </c>
    </row>
    <row r="738" customFormat="false" ht="15" hidden="false" customHeight="false" outlineLevel="0" collapsed="false">
      <c r="A738" s="8" t="s">
        <v>8935</v>
      </c>
      <c r="B738" s="10" t="str">
        <f aca="false">'Layout Mercado Libre'!C738</f>
        <v>Dolac Sublingual Ketorolaco 30 mg 4 Tabletas</v>
      </c>
      <c r="C738" s="2" t="s">
        <v>89</v>
      </c>
      <c r="D738" s="2" t="s">
        <v>13868</v>
      </c>
      <c r="E738" s="2" t="s">
        <v>13869</v>
      </c>
      <c r="F738" s="2" t="s">
        <v>13870</v>
      </c>
      <c r="G738" s="2" t="s">
        <v>13944</v>
      </c>
      <c r="H738" s="2" t="s">
        <v>13945</v>
      </c>
      <c r="I738" s="2" t="s">
        <v>16182</v>
      </c>
      <c r="J738" s="2"/>
      <c r="K738" s="2" t="n">
        <v>0</v>
      </c>
      <c r="L738" s="2" t="s">
        <v>16183</v>
      </c>
      <c r="M738" s="2" t="s">
        <v>16184</v>
      </c>
      <c r="N738" s="2" t="n">
        <f aca="false">COUNTA('Layout Mercado Libre'!AH738:AM738)</f>
        <v>2</v>
      </c>
      <c r="O738" s="2" t="s">
        <v>13942</v>
      </c>
      <c r="P738" s="2" t="n">
        <v>0</v>
      </c>
      <c r="Q738" s="2" t="s">
        <v>16185</v>
      </c>
    </row>
    <row r="739" customFormat="false" ht="15" hidden="false" customHeight="false" outlineLevel="0" collapsed="false">
      <c r="A739" s="8" t="s">
        <v>8945</v>
      </c>
      <c r="B739" s="10" t="str">
        <f aca="false">'Layout Mercado Libre'!C739</f>
        <v>Amoxil Amoxicilina Suspensión 250 mg/5 ml 75 ml</v>
      </c>
      <c r="C739" s="2" t="s">
        <v>89</v>
      </c>
      <c r="D739" s="2" t="s">
        <v>13868</v>
      </c>
      <c r="E739" s="2" t="s">
        <v>13869</v>
      </c>
      <c r="F739" s="2" t="s">
        <v>13870</v>
      </c>
      <c r="G739" s="2" t="s">
        <v>13971</v>
      </c>
      <c r="H739" s="2" t="s">
        <v>13972</v>
      </c>
      <c r="I739" s="2" t="s">
        <v>16186</v>
      </c>
      <c r="J739" s="2"/>
      <c r="K739" s="2" t="n">
        <v>57</v>
      </c>
      <c r="L739" s="2"/>
      <c r="M739" s="2" t="s">
        <v>16187</v>
      </c>
      <c r="N739" s="2" t="n">
        <f aca="false">COUNTA('Layout Mercado Libre'!AH739:AM739)</f>
        <v>2</v>
      </c>
      <c r="O739" s="2" t="s">
        <v>13886</v>
      </c>
      <c r="P739" s="2" t="n">
        <v>0</v>
      </c>
      <c r="Q739" s="2" t="s">
        <v>16188</v>
      </c>
    </row>
    <row r="740" customFormat="false" ht="15" hidden="false" customHeight="false" outlineLevel="0" collapsed="false">
      <c r="A740" s="8" t="s">
        <v>8956</v>
      </c>
      <c r="B740" s="10" t="str">
        <f aca="false">'Layout Mercado Libre'!C740</f>
        <v>Utrogestan Progesterona 200 mg 14 Cápsulas</v>
      </c>
      <c r="C740" s="2" t="s">
        <v>89</v>
      </c>
      <c r="D740" s="2" t="s">
        <v>13868</v>
      </c>
      <c r="E740" s="2" t="s">
        <v>13869</v>
      </c>
      <c r="F740" s="2" t="s">
        <v>13870</v>
      </c>
      <c r="G740" s="2" t="s">
        <v>14229</v>
      </c>
      <c r="H740" s="2" t="s">
        <v>14230</v>
      </c>
      <c r="I740" s="2" t="s">
        <v>16189</v>
      </c>
      <c r="J740" s="2"/>
      <c r="K740" s="2" t="n">
        <v>188</v>
      </c>
      <c r="L740" s="2" t="s">
        <v>16190</v>
      </c>
      <c r="M740" s="2" t="s">
        <v>16191</v>
      </c>
      <c r="N740" s="2" t="n">
        <f aca="false">COUNTA('Layout Mercado Libre'!AH740:AM740)</f>
        <v>2</v>
      </c>
      <c r="O740" s="2" t="s">
        <v>13886</v>
      </c>
      <c r="P740" s="2" t="n">
        <v>0</v>
      </c>
      <c r="Q740" s="2" t="s">
        <v>16192</v>
      </c>
    </row>
    <row r="741" customFormat="false" ht="15" hidden="false" customHeight="false" outlineLevel="0" collapsed="false">
      <c r="A741" s="8" t="s">
        <v>8968</v>
      </c>
      <c r="B741" s="10" t="str">
        <f aca="false">'Layout Mercado Libre'!C741</f>
        <v>Arfla Rifaximina 200 mg 28 Tabletas</v>
      </c>
      <c r="C741" s="2" t="s">
        <v>89</v>
      </c>
      <c r="D741" s="2" t="s">
        <v>13868</v>
      </c>
      <c r="E741" s="2" t="s">
        <v>13869</v>
      </c>
      <c r="F741" s="2" t="s">
        <v>13870</v>
      </c>
      <c r="G741" s="2" t="s">
        <v>13971</v>
      </c>
      <c r="H741" s="2" t="s">
        <v>13972</v>
      </c>
      <c r="I741" s="2" t="s">
        <v>16193</v>
      </c>
      <c r="J741" s="2"/>
      <c r="K741" s="2" t="n">
        <v>90</v>
      </c>
      <c r="L741" s="2"/>
      <c r="M741" s="2" t="s">
        <v>16194</v>
      </c>
      <c r="N741" s="2" t="n">
        <f aca="false">COUNTA('Layout Mercado Libre'!AH741:AM741)</f>
        <v>3</v>
      </c>
      <c r="O741" s="2" t="s">
        <v>13875</v>
      </c>
      <c r="P741" s="2" t="n">
        <v>0</v>
      </c>
      <c r="Q741" s="2" t="s">
        <v>16195</v>
      </c>
    </row>
    <row r="742" customFormat="false" ht="15" hidden="false" customHeight="false" outlineLevel="0" collapsed="false">
      <c r="A742" s="8" t="s">
        <v>8979</v>
      </c>
      <c r="B742" s="10" t="str">
        <f aca="false">'Layout Mercado Libre'!C742</f>
        <v>Crema Dental Colgate Máxima Protección Anticaries 90 ml</v>
      </c>
      <c r="C742" s="2" t="s">
        <v>89</v>
      </c>
      <c r="D742" s="2" t="s">
        <v>13868</v>
      </c>
      <c r="E742" s="2" t="s">
        <v>13869</v>
      </c>
      <c r="F742" s="2" t="s">
        <v>13877</v>
      </c>
      <c r="G742" s="2"/>
      <c r="H742" s="2"/>
      <c r="I742" s="2" t="s">
        <v>16196</v>
      </c>
      <c r="J742" s="2"/>
      <c r="K742" s="2" t="n">
        <v>1308</v>
      </c>
      <c r="L742" s="2"/>
      <c r="M742" s="2" t="s">
        <v>16197</v>
      </c>
      <c r="N742" s="2" t="n">
        <f aca="false">COUNTA('Layout Mercado Libre'!AH742:AM742)</f>
        <v>3</v>
      </c>
      <c r="O742" s="2" t="s">
        <v>13875</v>
      </c>
      <c r="P742" s="2" t="n">
        <v>0</v>
      </c>
      <c r="Q742" s="2" t="s">
        <v>16198</v>
      </c>
    </row>
    <row r="743" customFormat="false" ht="15" hidden="false" customHeight="false" outlineLevel="0" collapsed="false">
      <c r="A743" s="8" t="s">
        <v>8990</v>
      </c>
      <c r="B743" s="10" t="str">
        <f aca="false">'Layout Mercado Libre'!C743</f>
        <v>Desodorante Axe Apollo Aerosol Hombre 150 ml</v>
      </c>
      <c r="C743" s="2" t="s">
        <v>89</v>
      </c>
      <c r="D743" s="2" t="s">
        <v>13868</v>
      </c>
      <c r="E743" s="2" t="s">
        <v>13869</v>
      </c>
      <c r="F743" s="2" t="s">
        <v>13877</v>
      </c>
      <c r="G743" s="2"/>
      <c r="H743" s="2"/>
      <c r="I743" s="2" t="s">
        <v>16199</v>
      </c>
      <c r="J743" s="2"/>
      <c r="K743" s="2" t="n">
        <v>79</v>
      </c>
      <c r="L743" s="2" t="s">
        <v>16200</v>
      </c>
      <c r="M743" s="2" t="s">
        <v>16201</v>
      </c>
      <c r="N743" s="2" t="n">
        <f aca="false">COUNTA('Layout Mercado Libre'!AH743:AM743)</f>
        <v>1</v>
      </c>
      <c r="O743" s="2" t="s">
        <v>13875</v>
      </c>
      <c r="P743" s="2" t="n">
        <v>0</v>
      </c>
      <c r="Q743" s="2" t="s">
        <v>16202</v>
      </c>
    </row>
    <row r="744" customFormat="false" ht="15" hidden="false" customHeight="false" outlineLevel="0" collapsed="false">
      <c r="A744" s="8" t="s">
        <v>8999</v>
      </c>
      <c r="B744" s="10" t="str">
        <f aca="false">'Layout Mercado Libre'!C744</f>
        <v>Lodestar Zid Losartán/Hidroclorotiazida 50/12.5 mg 30 Tab</v>
      </c>
      <c r="C744" s="2" t="s">
        <v>89</v>
      </c>
      <c r="D744" s="2" t="s">
        <v>13868</v>
      </c>
      <c r="E744" s="2" t="s">
        <v>13869</v>
      </c>
      <c r="F744" s="2" t="s">
        <v>13870</v>
      </c>
      <c r="G744" s="2" t="s">
        <v>14469</v>
      </c>
      <c r="H744" s="2" t="s">
        <v>14470</v>
      </c>
      <c r="I744" s="2" t="s">
        <v>16203</v>
      </c>
      <c r="J744" s="2"/>
      <c r="K744" s="2" t="n">
        <v>51</v>
      </c>
      <c r="L744" s="2"/>
      <c r="M744" s="2" t="s">
        <v>16204</v>
      </c>
      <c r="N744" s="2" t="n">
        <f aca="false">COUNTA('Layout Mercado Libre'!AH744:AM744)</f>
        <v>4</v>
      </c>
      <c r="O744" s="2" t="s">
        <v>13875</v>
      </c>
      <c r="P744" s="2" t="n">
        <v>0</v>
      </c>
      <c r="Q744" s="2" t="s">
        <v>16205</v>
      </c>
    </row>
    <row r="745" customFormat="false" ht="15" hidden="false" customHeight="false" outlineLevel="0" collapsed="false">
      <c r="A745" s="8" t="s">
        <v>9013</v>
      </c>
      <c r="B745" s="10" t="str">
        <f aca="false">'Layout Mercado Libre'!C745</f>
        <v>Derman Crema Antimicótica Ácido Undecilénico 25 g</v>
      </c>
      <c r="C745" s="2" t="s">
        <v>89</v>
      </c>
      <c r="D745" s="2" t="s">
        <v>13868</v>
      </c>
      <c r="E745" s="2" t="s">
        <v>13869</v>
      </c>
      <c r="F745" s="2" t="s">
        <v>13918</v>
      </c>
      <c r="G745" s="2"/>
      <c r="H745" s="2"/>
      <c r="I745" s="2" t="s">
        <v>16206</v>
      </c>
      <c r="J745" s="2"/>
      <c r="K745" s="2" t="n">
        <v>877</v>
      </c>
      <c r="L745" s="2"/>
      <c r="M745" s="2" t="s">
        <v>16207</v>
      </c>
      <c r="N745" s="2" t="n">
        <f aca="false">COUNTA('Layout Mercado Libre'!AH745:AM745)</f>
        <v>3</v>
      </c>
      <c r="O745" s="2" t="s">
        <v>13875</v>
      </c>
      <c r="P745" s="2" t="n">
        <v>0</v>
      </c>
      <c r="Q745" s="2" t="s">
        <v>16208</v>
      </c>
    </row>
    <row r="746" customFormat="false" ht="15" hidden="false" customHeight="false" outlineLevel="0" collapsed="false">
      <c r="A746" s="8" t="s">
        <v>9025</v>
      </c>
      <c r="B746" s="10" t="str">
        <f aca="false">'Layout Mercado Libre'!C746</f>
        <v>Jeringas Insulina Ultra-Fine Embecta 0.3 ml 31G 6 mm 10 Pzas</v>
      </c>
      <c r="C746" s="2" t="s">
        <v>89</v>
      </c>
      <c r="D746" s="2" t="s">
        <v>13868</v>
      </c>
      <c r="E746" s="2" t="s">
        <v>13869</v>
      </c>
      <c r="F746" s="2" t="s">
        <v>13877</v>
      </c>
      <c r="G746" s="2"/>
      <c r="H746" s="2"/>
      <c r="I746" s="2" t="s">
        <v>16209</v>
      </c>
      <c r="J746" s="2"/>
      <c r="K746" s="2" t="n">
        <v>538</v>
      </c>
      <c r="L746" s="2"/>
      <c r="M746" s="2" t="s">
        <v>16210</v>
      </c>
      <c r="N746" s="2" t="n">
        <f aca="false">COUNTA('Layout Mercado Libre'!AH746:AM746)</f>
        <v>1</v>
      </c>
      <c r="O746" s="2" t="s">
        <v>13875</v>
      </c>
      <c r="P746" s="2" t="n">
        <v>0</v>
      </c>
      <c r="Q746" s="2" t="s">
        <v>16211</v>
      </c>
    </row>
    <row r="747" customFormat="false" ht="15" hidden="false" customHeight="false" outlineLevel="0" collapsed="false">
      <c r="A747" s="8" t="s">
        <v>9033</v>
      </c>
      <c r="B747" s="10" t="str">
        <f aca="false">'Layout Mercado Libre'!C747</f>
        <v>Glucovance Metformina/Glibenclamida 500/2.5 mg 60 Tabletas</v>
      </c>
      <c r="C747" s="2" t="s">
        <v>89</v>
      </c>
      <c r="D747" s="2" t="s">
        <v>13868</v>
      </c>
      <c r="E747" s="2" t="s">
        <v>13869</v>
      </c>
      <c r="F747" s="2" t="s">
        <v>13870</v>
      </c>
      <c r="G747" s="2" t="s">
        <v>13893</v>
      </c>
      <c r="H747" s="2" t="s">
        <v>13894</v>
      </c>
      <c r="I747" s="2" t="s">
        <v>16212</v>
      </c>
      <c r="J747" s="2"/>
      <c r="K747" s="2" t="n">
        <v>70</v>
      </c>
      <c r="L747" s="2"/>
      <c r="M747" s="2" t="s">
        <v>16213</v>
      </c>
      <c r="N747" s="2" t="n">
        <f aca="false">COUNTA('Layout Mercado Libre'!AH747:AM747)</f>
        <v>3</v>
      </c>
      <c r="O747" s="2" t="s">
        <v>13886</v>
      </c>
      <c r="P747" s="2" t="n">
        <v>0</v>
      </c>
      <c r="Q747" s="2" t="s">
        <v>16214</v>
      </c>
    </row>
    <row r="748" customFormat="false" ht="15" hidden="false" customHeight="false" outlineLevel="0" collapsed="false">
      <c r="A748" s="8" t="s">
        <v>9044</v>
      </c>
      <c r="B748" s="10" t="str">
        <f aca="false">'Layout Mercado Libre'!C748</f>
        <v>Ursofalk Ácido Ursodeoxicólico 250 mg 50 Cápsulas</v>
      </c>
      <c r="C748" s="2" t="s">
        <v>89</v>
      </c>
      <c r="D748" s="2" t="s">
        <v>13868</v>
      </c>
      <c r="E748" s="2" t="s">
        <v>13869</v>
      </c>
      <c r="F748" s="2" t="s">
        <v>13870</v>
      </c>
      <c r="G748" s="2" t="s">
        <v>13893</v>
      </c>
      <c r="H748" s="2" t="s">
        <v>13894</v>
      </c>
      <c r="I748" s="2" t="s">
        <v>16215</v>
      </c>
      <c r="J748" s="2"/>
      <c r="K748" s="2" t="n">
        <v>57</v>
      </c>
      <c r="L748" s="2"/>
      <c r="M748" s="2" t="s">
        <v>16216</v>
      </c>
      <c r="N748" s="2" t="n">
        <f aca="false">COUNTA('Layout Mercado Libre'!AH748:AM748)</f>
        <v>1</v>
      </c>
      <c r="O748" s="2" t="s">
        <v>13942</v>
      </c>
      <c r="P748" s="2" t="n">
        <v>0</v>
      </c>
      <c r="Q748" s="2" t="s">
        <v>16217</v>
      </c>
    </row>
    <row r="749" customFormat="false" ht="15" hidden="false" customHeight="false" outlineLevel="0" collapsed="false">
      <c r="A749" s="8" t="s">
        <v>9055</v>
      </c>
      <c r="B749" s="10" t="str">
        <f aca="false">'Layout Mercado Libre'!C749</f>
        <v>Zanidip Lercanidipino 10 mg 30 Tabletas</v>
      </c>
      <c r="C749" s="2" t="s">
        <v>89</v>
      </c>
      <c r="D749" s="2" t="s">
        <v>13868</v>
      </c>
      <c r="E749" s="2" t="s">
        <v>13869</v>
      </c>
      <c r="F749" s="2" t="s">
        <v>13870</v>
      </c>
      <c r="G749" s="2" t="s">
        <v>14469</v>
      </c>
      <c r="H749" s="2" t="s">
        <v>14470</v>
      </c>
      <c r="I749" s="2" t="s">
        <v>16218</v>
      </c>
      <c r="J749" s="2"/>
      <c r="K749" s="2" t="n">
        <v>31</v>
      </c>
      <c r="L749" s="2"/>
      <c r="M749" s="2" t="s">
        <v>16219</v>
      </c>
      <c r="N749" s="2" t="n">
        <f aca="false">COUNTA('Layout Mercado Libre'!AH749:AM749)</f>
        <v>2</v>
      </c>
      <c r="O749" s="2" t="s">
        <v>13886</v>
      </c>
      <c r="P749" s="2" t="n">
        <v>0</v>
      </c>
      <c r="Q749" s="2" t="s">
        <v>16220</v>
      </c>
    </row>
    <row r="750" customFormat="false" ht="15" hidden="false" customHeight="false" outlineLevel="0" collapsed="false">
      <c r="A750" s="8" t="s">
        <v>9066</v>
      </c>
      <c r="B750" s="10" t="str">
        <f aca="false">'Layout Mercado Libre'!C750</f>
        <v>Crema Nivea Creme Tarro 200 ml Humectante Multiusos</v>
      </c>
      <c r="C750" s="2" t="s">
        <v>89</v>
      </c>
      <c r="D750" s="2" t="s">
        <v>13868</v>
      </c>
      <c r="E750" s="2" t="s">
        <v>13869</v>
      </c>
      <c r="F750" s="2" t="s">
        <v>13877</v>
      </c>
      <c r="G750" s="2"/>
      <c r="H750" s="2"/>
      <c r="I750" s="2" t="s">
        <v>16221</v>
      </c>
      <c r="J750" s="2"/>
      <c r="K750" s="2" t="n">
        <v>620</v>
      </c>
      <c r="L750" s="2" t="s">
        <v>16222</v>
      </c>
      <c r="M750" s="2" t="s">
        <v>16223</v>
      </c>
      <c r="N750" s="2" t="n">
        <f aca="false">COUNTA('Layout Mercado Libre'!AH750:AM750)</f>
        <v>2</v>
      </c>
      <c r="O750" s="2" t="s">
        <v>13875</v>
      </c>
      <c r="P750" s="2" t="n">
        <v>0</v>
      </c>
      <c r="Q750" s="2" t="s">
        <v>16224</v>
      </c>
    </row>
    <row r="751" customFormat="false" ht="15" hidden="false" customHeight="false" outlineLevel="0" collapsed="false">
      <c r="A751" s="8" t="s">
        <v>9076</v>
      </c>
      <c r="B751" s="10" t="str">
        <f aca="false">'Layout Mercado Libre'!C751</f>
        <v>Biomesina Compuesta Butilhioscina Metamizol 10 Grageas</v>
      </c>
      <c r="C751" s="2" t="s">
        <v>89</v>
      </c>
      <c r="D751" s="2" t="s">
        <v>13868</v>
      </c>
      <c r="E751" s="2" t="s">
        <v>13869</v>
      </c>
      <c r="F751" s="2" t="s">
        <v>13936</v>
      </c>
      <c r="G751" s="2"/>
      <c r="H751" s="2"/>
      <c r="I751" s="2" t="s">
        <v>16225</v>
      </c>
      <c r="J751" s="2"/>
      <c r="K751" s="2" t="n">
        <v>1858</v>
      </c>
      <c r="L751" s="2"/>
      <c r="M751" s="2" t="s">
        <v>16226</v>
      </c>
      <c r="N751" s="2" t="n">
        <f aca="false">COUNTA('Layout Mercado Libre'!AH751:AM751)</f>
        <v>3</v>
      </c>
      <c r="O751" s="2" t="s">
        <v>13886</v>
      </c>
      <c r="P751" s="2" t="n">
        <v>0</v>
      </c>
      <c r="Q751" s="2" t="s">
        <v>16227</v>
      </c>
    </row>
    <row r="752" customFormat="false" ht="15" hidden="false" customHeight="false" outlineLevel="0" collapsed="false">
      <c r="A752" s="8" t="s">
        <v>9090</v>
      </c>
      <c r="B752" s="10" t="str">
        <f aca="false">'Layout Mercado Libre'!C752</f>
        <v>Tampones Tampax Pearl Super Plus 8 Piezas</v>
      </c>
      <c r="C752" s="2" t="s">
        <v>89</v>
      </c>
      <c r="D752" s="2" t="s">
        <v>13868</v>
      </c>
      <c r="E752" s="2" t="s">
        <v>13869</v>
      </c>
      <c r="F752" s="2" t="s">
        <v>13877</v>
      </c>
      <c r="G752" s="2"/>
      <c r="H752" s="2"/>
      <c r="I752" s="2" t="s">
        <v>16228</v>
      </c>
      <c r="J752" s="2"/>
      <c r="K752" s="2" t="n">
        <v>3</v>
      </c>
      <c r="L752" s="2"/>
      <c r="M752" s="2" t="s">
        <v>16229</v>
      </c>
      <c r="N752" s="2" t="n">
        <f aca="false">COUNTA('Layout Mercado Libre'!AH752:AM752)</f>
        <v>1</v>
      </c>
      <c r="O752" s="2" t="s">
        <v>13875</v>
      </c>
      <c r="P752" s="2" t="n">
        <v>0</v>
      </c>
      <c r="Q752" s="2" t="s">
        <v>16230</v>
      </c>
    </row>
    <row r="753" customFormat="false" ht="15" hidden="false" customHeight="false" outlineLevel="0" collapsed="false">
      <c r="A753" s="8" t="s">
        <v>9101</v>
      </c>
      <c r="B753" s="10" t="str">
        <f aca="false">'Layout Mercado Libre'!C753</f>
        <v>Ciproflox Ciprofloxacino 500 mg 6 Cápsulas</v>
      </c>
      <c r="C753" s="2" t="s">
        <v>89</v>
      </c>
      <c r="D753" s="2" t="s">
        <v>13868</v>
      </c>
      <c r="E753" s="2" t="s">
        <v>13869</v>
      </c>
      <c r="F753" s="2" t="s">
        <v>13870</v>
      </c>
      <c r="G753" s="2" t="s">
        <v>13971</v>
      </c>
      <c r="H753" s="2" t="s">
        <v>13972</v>
      </c>
      <c r="I753" s="2" t="s">
        <v>16231</v>
      </c>
      <c r="J753" s="2"/>
      <c r="K753" s="2" t="n">
        <v>238</v>
      </c>
      <c r="L753" s="2"/>
      <c r="M753" s="2" t="s">
        <v>16232</v>
      </c>
      <c r="N753" s="2" t="n">
        <f aca="false">COUNTA('Layout Mercado Libre'!AH753:AM753)</f>
        <v>1</v>
      </c>
      <c r="O753" s="2" t="s">
        <v>13875</v>
      </c>
      <c r="P753" s="2" t="n">
        <v>0</v>
      </c>
      <c r="Q753" s="2" t="s">
        <v>16233</v>
      </c>
    </row>
    <row r="754" customFormat="false" ht="15" hidden="false" customHeight="false" outlineLevel="0" collapsed="false">
      <c r="A754" s="8" t="s">
        <v>9111</v>
      </c>
      <c r="B754" s="10" t="str">
        <f aca="false">'Layout Mercado Libre'!C754</f>
        <v>Cera Modeladora Xiomara Wax &amp; Shine Efecto Ring 60 g</v>
      </c>
      <c r="C754" s="2" t="s">
        <v>89</v>
      </c>
      <c r="D754" s="2" t="s">
        <v>13868</v>
      </c>
      <c r="E754" s="2" t="s">
        <v>13869</v>
      </c>
      <c r="F754" s="2" t="s">
        <v>13877</v>
      </c>
      <c r="G754" s="2"/>
      <c r="H754" s="2"/>
      <c r="I754" s="2" t="s">
        <v>16234</v>
      </c>
      <c r="J754" s="2"/>
      <c r="K754" s="2" t="n">
        <v>512</v>
      </c>
      <c r="L754" s="2"/>
      <c r="M754" s="2" t="s">
        <v>16235</v>
      </c>
      <c r="N754" s="2" t="n">
        <f aca="false">COUNTA('Layout Mercado Libre'!AH754:AM754)</f>
        <v>2</v>
      </c>
      <c r="O754" s="2" t="s">
        <v>13886</v>
      </c>
      <c r="P754" s="2" t="n">
        <v>0</v>
      </c>
      <c r="Q754" s="2" t="s">
        <v>16236</v>
      </c>
    </row>
    <row r="755" customFormat="false" ht="15" hidden="false" customHeight="false" outlineLevel="0" collapsed="false">
      <c r="A755" s="8" t="s">
        <v>9121</v>
      </c>
      <c r="B755" s="10" t="str">
        <f aca="false">'Layout Mercado Libre'!C755</f>
        <v>Gabirol Rimantadina 100 mg 14 Cápsulas</v>
      </c>
      <c r="C755" s="2" t="s">
        <v>89</v>
      </c>
      <c r="D755" s="2" t="s">
        <v>13868</v>
      </c>
      <c r="E755" s="2" t="s">
        <v>13869</v>
      </c>
      <c r="F755" s="2" t="s">
        <v>13870</v>
      </c>
      <c r="G755" s="2" t="s">
        <v>13971</v>
      </c>
      <c r="H755" s="2" t="s">
        <v>13972</v>
      </c>
      <c r="I755" s="2" t="s">
        <v>16237</v>
      </c>
      <c r="J755" s="2"/>
      <c r="K755" s="2" t="n">
        <v>61</v>
      </c>
      <c r="L755" s="2"/>
      <c r="M755" s="2" t="s">
        <v>16238</v>
      </c>
      <c r="N755" s="2" t="n">
        <f aca="false">COUNTA('Layout Mercado Libre'!AH755:AM755)</f>
        <v>2</v>
      </c>
      <c r="O755" s="2" t="s">
        <v>13942</v>
      </c>
      <c r="P755" s="2" t="n">
        <v>0</v>
      </c>
      <c r="Q755" s="2" t="s">
        <v>16239</v>
      </c>
    </row>
    <row r="756" customFormat="false" ht="15" hidden="false" customHeight="false" outlineLevel="0" collapsed="false">
      <c r="A756" s="8" t="s">
        <v>9132</v>
      </c>
      <c r="B756" s="10" t="str">
        <f aca="false">'Layout Mercado Libre'!C756</f>
        <v>Cyclofemina 25 mg/5 mg Suspensión Inyectable Jeringa 0.5 ml</v>
      </c>
      <c r="C756" s="2" t="s">
        <v>89</v>
      </c>
      <c r="D756" s="2" t="s">
        <v>13868</v>
      </c>
      <c r="E756" s="2" t="s">
        <v>13869</v>
      </c>
      <c r="F756" s="2" t="s">
        <v>13870</v>
      </c>
      <c r="G756" s="2" t="s">
        <v>14229</v>
      </c>
      <c r="H756" s="2" t="s">
        <v>14230</v>
      </c>
      <c r="I756" s="2" t="s">
        <v>16240</v>
      </c>
      <c r="J756" s="2"/>
      <c r="K756" s="2" t="n">
        <v>47</v>
      </c>
      <c r="L756" s="2"/>
      <c r="M756" s="2" t="s">
        <v>16241</v>
      </c>
      <c r="N756" s="2" t="n">
        <f aca="false">COUNTA('Layout Mercado Libre'!AH756:AM756)</f>
        <v>3</v>
      </c>
      <c r="O756" s="2" t="s">
        <v>13886</v>
      </c>
      <c r="P756" s="2" t="n">
        <v>0</v>
      </c>
      <c r="Q756" s="2" t="s">
        <v>16242</v>
      </c>
    </row>
    <row r="757" customFormat="false" ht="15" hidden="false" customHeight="false" outlineLevel="0" collapsed="false">
      <c r="A757" s="8" t="s">
        <v>9146</v>
      </c>
      <c r="B757" s="10" t="str">
        <f aca="false">'Layout Mercado Libre'!C757</f>
        <v>Elevit 2-Omegas Suplemento con DHA Omega 3 28 Cápsulas</v>
      </c>
      <c r="C757" s="2" t="s">
        <v>89</v>
      </c>
      <c r="D757" s="2" t="s">
        <v>13868</v>
      </c>
      <c r="E757" s="2" t="s">
        <v>13869</v>
      </c>
      <c r="F757" s="2" t="s">
        <v>13877</v>
      </c>
      <c r="G757" s="2"/>
      <c r="H757" s="2"/>
      <c r="I757" s="2" t="s">
        <v>16243</v>
      </c>
      <c r="J757" s="2"/>
      <c r="K757" s="2" t="n">
        <v>120</v>
      </c>
      <c r="L757" s="2"/>
      <c r="M757" s="2" t="s">
        <v>16244</v>
      </c>
      <c r="N757" s="2" t="n">
        <f aca="false">COUNTA('Layout Mercado Libre'!AH757:AM757)</f>
        <v>2</v>
      </c>
      <c r="O757" s="2" t="s">
        <v>13886</v>
      </c>
      <c r="P757" s="2" t="n">
        <v>0</v>
      </c>
      <c r="Q757" s="2" t="s">
        <v>16245</v>
      </c>
    </row>
    <row r="758" customFormat="false" ht="15" hidden="false" customHeight="false" outlineLevel="0" collapsed="false">
      <c r="A758" s="8" t="s">
        <v>9156</v>
      </c>
      <c r="B758" s="10" t="str">
        <f aca="false">'Layout Mercado Libre'!C758</f>
        <v>Cinta Microporosa Cintapore Piel 2.5 cm x 9.2 m 12 Rollos</v>
      </c>
      <c r="C758" s="2" t="s">
        <v>89</v>
      </c>
      <c r="D758" s="2" t="s">
        <v>13949</v>
      </c>
      <c r="E758" s="2" t="s">
        <v>13950</v>
      </c>
      <c r="F758" s="2" t="s">
        <v>13877</v>
      </c>
      <c r="G758" s="2"/>
      <c r="H758" s="2"/>
      <c r="I758" s="2" t="s">
        <v>16246</v>
      </c>
      <c r="J758" s="2"/>
      <c r="K758" s="2" t="n">
        <v>148</v>
      </c>
      <c r="L758" s="2"/>
      <c r="M758" s="2" t="s">
        <v>16247</v>
      </c>
      <c r="N758" s="2" t="n">
        <f aca="false">COUNTA('Layout Mercado Libre'!AH758:AM758)</f>
        <v>1</v>
      </c>
      <c r="O758" s="2" t="s">
        <v>13875</v>
      </c>
      <c r="P758" s="2" t="n">
        <v>0</v>
      </c>
      <c r="Q758" s="2" t="s">
        <v>16248</v>
      </c>
    </row>
    <row r="759" customFormat="false" ht="15" hidden="false" customHeight="false" outlineLevel="0" collapsed="false">
      <c r="A759" s="8" t="s">
        <v>9168</v>
      </c>
      <c r="B759" s="10" t="str">
        <f aca="false">'Layout Mercado Libre'!C759</f>
        <v>Tampones Saba Compac Super Plus con Aplicador 10 Piezas</v>
      </c>
      <c r="C759" s="2" t="s">
        <v>89</v>
      </c>
      <c r="D759" s="2" t="s">
        <v>13868</v>
      </c>
      <c r="E759" s="2" t="s">
        <v>13869</v>
      </c>
      <c r="F759" s="2" t="s">
        <v>13877</v>
      </c>
      <c r="G759" s="2"/>
      <c r="H759" s="2"/>
      <c r="I759" s="2" t="s">
        <v>16249</v>
      </c>
      <c r="J759" s="2"/>
      <c r="K759" s="2" t="n">
        <v>11</v>
      </c>
      <c r="L759" s="2"/>
      <c r="M759" s="2" t="s">
        <v>16250</v>
      </c>
      <c r="N759" s="2" t="n">
        <f aca="false">COUNTA('Layout Mercado Libre'!AH759:AM759)</f>
        <v>1</v>
      </c>
      <c r="O759" s="2" t="s">
        <v>13942</v>
      </c>
      <c r="P759" s="2" t="n">
        <v>0</v>
      </c>
      <c r="Q759" s="2" t="s">
        <v>16251</v>
      </c>
    </row>
    <row r="760" customFormat="false" ht="15" hidden="false" customHeight="false" outlineLevel="0" collapsed="false">
      <c r="A760" s="8" t="s">
        <v>9178</v>
      </c>
      <c r="B760" s="10" t="str">
        <f aca="false">'Layout Mercado Libre'!C760</f>
        <v>Italdermol Extracto de Triticum vulgare 600 mg 6 Óvulos</v>
      </c>
      <c r="C760" s="2" t="s">
        <v>89</v>
      </c>
      <c r="D760" s="2" t="s">
        <v>13868</v>
      </c>
      <c r="E760" s="2" t="s">
        <v>13869</v>
      </c>
      <c r="F760" s="2" t="s">
        <v>13936</v>
      </c>
      <c r="G760" s="2"/>
      <c r="H760" s="2"/>
      <c r="I760" s="2" t="s">
        <v>16252</v>
      </c>
      <c r="J760" s="2"/>
      <c r="K760" s="2" t="n">
        <v>48</v>
      </c>
      <c r="L760" s="2"/>
      <c r="M760" s="2" t="s">
        <v>16253</v>
      </c>
      <c r="N760" s="2" t="n">
        <f aca="false">COUNTA('Layout Mercado Libre'!AH760:AM760)</f>
        <v>2</v>
      </c>
      <c r="O760" s="2" t="s">
        <v>13886</v>
      </c>
      <c r="P760" s="2" t="n">
        <v>0</v>
      </c>
      <c r="Q760" s="2" t="s">
        <v>16254</v>
      </c>
    </row>
    <row r="761" customFormat="false" ht="15" hidden="false" customHeight="false" outlineLevel="0" collapsed="false">
      <c r="A761" s="8" t="s">
        <v>9188</v>
      </c>
      <c r="B761" s="10" t="str">
        <f aca="false">'Layout Mercado Libre'!C761</f>
        <v>Tylenol Infantil Paracetamol Suspensión 3.2 g/100 ml 120 ml</v>
      </c>
      <c r="C761" s="2" t="s">
        <v>89</v>
      </c>
      <c r="D761" s="2" t="s">
        <v>13868</v>
      </c>
      <c r="E761" s="2" t="s">
        <v>13869</v>
      </c>
      <c r="F761" s="2" t="s">
        <v>13918</v>
      </c>
      <c r="G761" s="2"/>
      <c r="H761" s="2"/>
      <c r="I761" s="2" t="s">
        <v>16255</v>
      </c>
      <c r="J761" s="2"/>
      <c r="K761" s="2" t="n">
        <v>167</v>
      </c>
      <c r="L761" s="2"/>
      <c r="M761" s="2" t="s">
        <v>16256</v>
      </c>
      <c r="N761" s="2" t="n">
        <f aca="false">COUNTA('Layout Mercado Libre'!AH761:AM761)</f>
        <v>3</v>
      </c>
      <c r="O761" s="2" t="s">
        <v>13886</v>
      </c>
      <c r="P761" s="2" t="n">
        <v>1</v>
      </c>
      <c r="Q761" s="2" t="s">
        <v>16257</v>
      </c>
    </row>
    <row r="762" customFormat="false" ht="15" hidden="false" customHeight="false" outlineLevel="0" collapsed="false">
      <c r="A762" s="8" t="s">
        <v>9202</v>
      </c>
      <c r="B762" s="10" t="str">
        <f aca="false">'Layout Mercado Libre'!C762</f>
        <v>Continental Solifenacina 10 mg 20 Tabletas</v>
      </c>
      <c r="C762" s="2" t="s">
        <v>89</v>
      </c>
      <c r="D762" s="2" t="s">
        <v>13868</v>
      </c>
      <c r="E762" s="2" t="s">
        <v>13869</v>
      </c>
      <c r="F762" s="2" t="s">
        <v>13870</v>
      </c>
      <c r="G762" s="2" t="s">
        <v>14146</v>
      </c>
      <c r="H762" s="2" t="s">
        <v>14147</v>
      </c>
      <c r="I762" s="2" t="s">
        <v>16258</v>
      </c>
      <c r="J762" s="2"/>
      <c r="K762" s="2" t="n">
        <v>15</v>
      </c>
      <c r="L762" s="2"/>
      <c r="M762" s="2" t="s">
        <v>16259</v>
      </c>
      <c r="N762" s="2" t="n">
        <f aca="false">COUNTA('Layout Mercado Libre'!AH762:AM762)</f>
        <v>2</v>
      </c>
      <c r="O762" s="2" t="s">
        <v>13942</v>
      </c>
      <c r="P762" s="2" t="n">
        <v>0</v>
      </c>
      <c r="Q762" s="2" t="s">
        <v>16260</v>
      </c>
    </row>
    <row r="763" customFormat="false" ht="15" hidden="false" customHeight="false" outlineLevel="0" collapsed="false">
      <c r="A763" s="8" t="s">
        <v>9212</v>
      </c>
      <c r="B763" s="10" t="str">
        <f aca="false">'Layout Mercado Libre'!C763</f>
        <v>Quimara-1 Imiquimod Crema 5% Tubo con 3 g</v>
      </c>
      <c r="C763" s="2" t="s">
        <v>89</v>
      </c>
      <c r="D763" s="2" t="s">
        <v>13868</v>
      </c>
      <c r="E763" s="2" t="s">
        <v>13869</v>
      </c>
      <c r="F763" s="2" t="s">
        <v>13870</v>
      </c>
      <c r="G763" s="2" t="s">
        <v>14497</v>
      </c>
      <c r="H763" s="2" t="s">
        <v>14498</v>
      </c>
      <c r="I763" s="2" t="s">
        <v>16261</v>
      </c>
      <c r="J763" s="2"/>
      <c r="K763" s="2" t="n">
        <v>10</v>
      </c>
      <c r="L763" s="2"/>
      <c r="M763" s="2" t="s">
        <v>16262</v>
      </c>
      <c r="N763" s="2" t="n">
        <f aca="false">COUNTA('Layout Mercado Libre'!AH763:AM763)</f>
        <v>3</v>
      </c>
      <c r="O763" s="2" t="s">
        <v>13875</v>
      </c>
      <c r="P763" s="2" t="n">
        <v>0</v>
      </c>
      <c r="Q763" s="2" t="s">
        <v>16263</v>
      </c>
    </row>
    <row r="764" customFormat="false" ht="15" hidden="false" customHeight="false" outlineLevel="0" collapsed="false">
      <c r="A764" s="8" t="s">
        <v>9226</v>
      </c>
      <c r="B764" s="10" t="str">
        <f aca="false">'Layout Mercado Libre'!C764</f>
        <v>Reumophan Vit Ketoprofeno Clorzoxazona B1 B6 20 Tabletas</v>
      </c>
      <c r="C764" s="2" t="s">
        <v>89</v>
      </c>
      <c r="D764" s="2" t="s">
        <v>13868</v>
      </c>
      <c r="E764" s="2" t="s">
        <v>13869</v>
      </c>
      <c r="F764" s="2" t="s">
        <v>13936</v>
      </c>
      <c r="G764" s="2"/>
      <c r="H764" s="2"/>
      <c r="I764" s="2" t="s">
        <v>16264</v>
      </c>
      <c r="J764" s="2"/>
      <c r="K764" s="2" t="n">
        <v>7</v>
      </c>
      <c r="L764" s="2"/>
      <c r="M764" s="2" t="s">
        <v>16265</v>
      </c>
      <c r="N764" s="2" t="n">
        <f aca="false">COUNTA('Layout Mercado Libre'!AH764:AM764)</f>
        <v>2</v>
      </c>
      <c r="O764" s="2" t="s">
        <v>13886</v>
      </c>
      <c r="P764" s="2" t="n">
        <v>0</v>
      </c>
      <c r="Q764" s="2" t="s">
        <v>16266</v>
      </c>
    </row>
    <row r="765" customFormat="false" ht="15" hidden="false" customHeight="false" outlineLevel="0" collapsed="false">
      <c r="A765" s="8" t="s">
        <v>9238</v>
      </c>
      <c r="B765" s="10" t="str">
        <f aca="false">'Layout Mercado Libre'!C765</f>
        <v>Daflon 1000 mg Diosmina Hesperidina 30 Tabletas</v>
      </c>
      <c r="C765" s="2" t="s">
        <v>89</v>
      </c>
      <c r="D765" s="2" t="s">
        <v>13868</v>
      </c>
      <c r="E765" s="2" t="s">
        <v>13869</v>
      </c>
      <c r="F765" s="2" t="s">
        <v>13936</v>
      </c>
      <c r="G765" s="2"/>
      <c r="H765" s="2"/>
      <c r="I765" s="2" t="s">
        <v>16267</v>
      </c>
      <c r="J765" s="2"/>
      <c r="K765" s="2" t="n">
        <v>0</v>
      </c>
      <c r="L765" s="2"/>
      <c r="M765" s="2" t="s">
        <v>16268</v>
      </c>
      <c r="N765" s="2" t="n">
        <f aca="false">COUNTA('Layout Mercado Libre'!AH765:AM765)</f>
        <v>2</v>
      </c>
      <c r="O765" s="2" t="s">
        <v>13875</v>
      </c>
      <c r="P765" s="2" t="n">
        <v>0</v>
      </c>
      <c r="Q765" s="2" t="s">
        <v>16269</v>
      </c>
    </row>
    <row r="766" customFormat="false" ht="15" hidden="false" customHeight="false" outlineLevel="0" collapsed="false">
      <c r="A766" s="8" t="s">
        <v>9251</v>
      </c>
      <c r="B766" s="10" t="str">
        <f aca="false">'Layout Mercado Libre'!C766</f>
        <v>Naxifelar Cefalexina Suspensión 250 mg/5 ml 100 ml</v>
      </c>
      <c r="C766" s="2" t="s">
        <v>89</v>
      </c>
      <c r="D766" s="2" t="s">
        <v>13868</v>
      </c>
      <c r="E766" s="2" t="s">
        <v>13869</v>
      </c>
      <c r="F766" s="2" t="s">
        <v>13870</v>
      </c>
      <c r="G766" s="2" t="s">
        <v>13971</v>
      </c>
      <c r="H766" s="2" t="s">
        <v>13972</v>
      </c>
      <c r="I766" s="2" t="s">
        <v>16270</v>
      </c>
      <c r="J766" s="2"/>
      <c r="K766" s="2" t="n">
        <v>101</v>
      </c>
      <c r="L766" s="2"/>
      <c r="M766" s="2" t="s">
        <v>16271</v>
      </c>
      <c r="N766" s="2" t="n">
        <f aca="false">COUNTA('Layout Mercado Libre'!AH766:AM766)</f>
        <v>1</v>
      </c>
      <c r="O766" s="2" t="s">
        <v>13875</v>
      </c>
      <c r="P766" s="2" t="n">
        <v>0</v>
      </c>
      <c r="Q766" s="2" t="s">
        <v>16254</v>
      </c>
    </row>
    <row r="767" customFormat="false" ht="15" hidden="false" customHeight="false" outlineLevel="0" collapsed="false">
      <c r="A767" s="8" t="s">
        <v>9259</v>
      </c>
      <c r="B767" s="10" t="str">
        <f aca="false">'Layout Mercado Libre'!C767</f>
        <v>NyQuil Z Difenhidramina 25 mg 30 Cápsulas</v>
      </c>
      <c r="C767" s="2" t="s">
        <v>89</v>
      </c>
      <c r="D767" s="2" t="s">
        <v>13868</v>
      </c>
      <c r="E767" s="2" t="s">
        <v>13869</v>
      </c>
      <c r="F767" s="2" t="s">
        <v>13918</v>
      </c>
      <c r="G767" s="2"/>
      <c r="H767" s="2"/>
      <c r="I767" s="2" t="s">
        <v>16272</v>
      </c>
      <c r="J767" s="2"/>
      <c r="K767" s="2" t="n">
        <v>187</v>
      </c>
      <c r="L767" s="2"/>
      <c r="M767" s="2" t="s">
        <v>16273</v>
      </c>
      <c r="N767" s="2" t="n">
        <f aca="false">COUNTA('Layout Mercado Libre'!AH767:AM767)</f>
        <v>1</v>
      </c>
      <c r="O767" s="2" t="s">
        <v>13942</v>
      </c>
      <c r="P767" s="2" t="n">
        <v>0</v>
      </c>
      <c r="Q767" s="2" t="s">
        <v>16274</v>
      </c>
    </row>
    <row r="768" customFormat="false" ht="15" hidden="false" customHeight="false" outlineLevel="0" collapsed="false">
      <c r="A768" s="8" t="s">
        <v>9269</v>
      </c>
      <c r="B768" s="10" t="str">
        <f aca="false">'Layout Mercado Libre'!C768</f>
        <v>Dostein Erdosteína Suspensión 175 mg/5 ml 90 ml</v>
      </c>
      <c r="C768" s="2" t="s">
        <v>89</v>
      </c>
      <c r="D768" s="2" t="s">
        <v>13868</v>
      </c>
      <c r="E768" s="2" t="s">
        <v>13869</v>
      </c>
      <c r="F768" s="2" t="s">
        <v>13870</v>
      </c>
      <c r="G768" s="2" t="s">
        <v>14399</v>
      </c>
      <c r="H768" s="2" t="s">
        <v>14400</v>
      </c>
      <c r="I768" s="2" t="s">
        <v>16275</v>
      </c>
      <c r="J768" s="2"/>
      <c r="K768" s="2" t="n">
        <v>5</v>
      </c>
      <c r="L768" s="2"/>
      <c r="M768" s="2" t="s">
        <v>16276</v>
      </c>
      <c r="N768" s="2" t="n">
        <f aca="false">COUNTA('Layout Mercado Libre'!AH768:AM768)</f>
        <v>2</v>
      </c>
      <c r="O768" s="2" t="s">
        <v>13886</v>
      </c>
      <c r="P768" s="2" t="n">
        <v>0</v>
      </c>
      <c r="Q768" s="2" t="s">
        <v>16254</v>
      </c>
    </row>
    <row r="769" customFormat="false" ht="15" hidden="false" customHeight="false" outlineLevel="0" collapsed="false">
      <c r="A769" s="8" t="s">
        <v>9279</v>
      </c>
      <c r="B769" s="10" t="str">
        <f aca="false">'Layout Mercado Libre'!C769</f>
        <v>Saridon Paracetamol Cafeína 500 mg/50 mg 100 Comprimidos</v>
      </c>
      <c r="C769" s="2" t="s">
        <v>89</v>
      </c>
      <c r="D769" s="2" t="s">
        <v>13868</v>
      </c>
      <c r="E769" s="2" t="s">
        <v>13869</v>
      </c>
      <c r="F769" s="2" t="s">
        <v>13918</v>
      </c>
      <c r="G769" s="2"/>
      <c r="H769" s="2"/>
      <c r="I769" s="2" t="s">
        <v>16277</v>
      </c>
      <c r="J769" s="2"/>
      <c r="K769" s="2" t="n">
        <v>24</v>
      </c>
      <c r="L769" s="2"/>
      <c r="M769" s="2" t="s">
        <v>16278</v>
      </c>
      <c r="N769" s="2" t="n">
        <f aca="false">COUNTA('Layout Mercado Libre'!AH769:AM769)</f>
        <v>2</v>
      </c>
      <c r="O769" s="2" t="s">
        <v>13875</v>
      </c>
      <c r="P769" s="2" t="n">
        <v>0</v>
      </c>
      <c r="Q769" s="2" t="s">
        <v>16279</v>
      </c>
    </row>
    <row r="770" customFormat="false" ht="15" hidden="false" customHeight="false" outlineLevel="0" collapsed="false">
      <c r="A770" s="8" t="s">
        <v>9292</v>
      </c>
      <c r="B770" s="10" t="str">
        <f aca="false">'Layout Mercado Libre'!C770</f>
        <v>Cuyulid Alendronato Colecalciferol 70 mg/5600 UI 4 Comp</v>
      </c>
      <c r="C770" s="2" t="s">
        <v>89</v>
      </c>
      <c r="D770" s="2" t="s">
        <v>13868</v>
      </c>
      <c r="E770" s="2" t="s">
        <v>13869</v>
      </c>
      <c r="F770" s="2" t="s">
        <v>13870</v>
      </c>
      <c r="G770" s="2" t="s">
        <v>13944</v>
      </c>
      <c r="H770" s="2" t="s">
        <v>13945</v>
      </c>
      <c r="I770" s="2" t="s">
        <v>16280</v>
      </c>
      <c r="J770" s="2"/>
      <c r="K770" s="2" t="n">
        <v>19</v>
      </c>
      <c r="L770" s="2"/>
      <c r="M770" s="2" t="s">
        <v>16281</v>
      </c>
      <c r="N770" s="2" t="n">
        <f aca="false">COUNTA('Layout Mercado Libre'!AH770:AM770)</f>
        <v>2</v>
      </c>
      <c r="O770" s="2" t="s">
        <v>13942</v>
      </c>
      <c r="P770" s="2" t="n">
        <v>0</v>
      </c>
      <c r="Q770" s="2" t="s">
        <v>16239</v>
      </c>
    </row>
    <row r="771" customFormat="false" ht="15" hidden="false" customHeight="false" outlineLevel="0" collapsed="false">
      <c r="A771" s="8" t="s">
        <v>9304</v>
      </c>
      <c r="B771" s="10" t="str">
        <f aca="false">'Layout Mercado Libre'!C771</f>
        <v>Desodorante Rexona Efficient Antibacterial Pies 153 ml</v>
      </c>
      <c r="C771" s="2" t="s">
        <v>89</v>
      </c>
      <c r="D771" s="2" t="s">
        <v>13868</v>
      </c>
      <c r="E771" s="2" t="s">
        <v>13869</v>
      </c>
      <c r="F771" s="2" t="s">
        <v>13877</v>
      </c>
      <c r="G771" s="2"/>
      <c r="H771" s="2"/>
      <c r="I771" s="2" t="s">
        <v>16282</v>
      </c>
      <c r="J771" s="2"/>
      <c r="K771" s="2" t="n">
        <v>63</v>
      </c>
      <c r="L771" s="2"/>
      <c r="M771" s="2" t="s">
        <v>16283</v>
      </c>
      <c r="N771" s="2" t="n">
        <f aca="false">COUNTA('Layout Mercado Libre'!AH771:AM771)</f>
        <v>2</v>
      </c>
      <c r="O771" s="2" t="s">
        <v>13875</v>
      </c>
      <c r="P771" s="2" t="n">
        <v>0</v>
      </c>
      <c r="Q771" s="2" t="s">
        <v>16284</v>
      </c>
    </row>
    <row r="772" customFormat="false" ht="15" hidden="false" customHeight="false" outlineLevel="0" collapsed="false">
      <c r="A772" s="8" t="s">
        <v>9314</v>
      </c>
      <c r="B772" s="10" t="str">
        <f aca="false">'Layout Mercado Libre'!C772</f>
        <v>Comenter Mirtazapina 30 mg 30 Tabletas</v>
      </c>
      <c r="C772" s="2" t="s">
        <v>89</v>
      </c>
      <c r="D772" s="2" t="s">
        <v>13868</v>
      </c>
      <c r="E772" s="2" t="s">
        <v>13869</v>
      </c>
      <c r="F772" s="2" t="s">
        <v>13870</v>
      </c>
      <c r="G772" s="2" t="s">
        <v>13871</v>
      </c>
      <c r="H772" s="2" t="s">
        <v>13872</v>
      </c>
      <c r="I772" s="2" t="s">
        <v>16285</v>
      </c>
      <c r="J772" s="2"/>
      <c r="K772" s="2" t="n">
        <v>18</v>
      </c>
      <c r="L772" s="2"/>
      <c r="M772" s="2" t="s">
        <v>16286</v>
      </c>
      <c r="N772" s="2" t="n">
        <f aca="false">COUNTA('Layout Mercado Libre'!AH772:AM772)</f>
        <v>1</v>
      </c>
      <c r="O772" s="2" t="s">
        <v>13875</v>
      </c>
      <c r="P772" s="2" t="n">
        <v>0</v>
      </c>
      <c r="Q772" s="2" t="s">
        <v>16254</v>
      </c>
    </row>
    <row r="773" customFormat="false" ht="15" hidden="false" customHeight="false" outlineLevel="0" collapsed="false">
      <c r="A773" s="8" t="s">
        <v>9323</v>
      </c>
      <c r="B773" s="10" t="str">
        <f aca="false">'Layout Mercado Libre'!C773</f>
        <v>Solución Nasal Sterimar Bebé Agua de Mar Spray 50 ml</v>
      </c>
      <c r="C773" s="2" t="s">
        <v>89</v>
      </c>
      <c r="D773" s="2" t="s">
        <v>13868</v>
      </c>
      <c r="E773" s="2" t="s">
        <v>13869</v>
      </c>
      <c r="F773" s="2" t="s">
        <v>13918</v>
      </c>
      <c r="G773" s="2"/>
      <c r="H773" s="2"/>
      <c r="I773" s="2"/>
      <c r="J773" s="2"/>
      <c r="K773" s="2" t="n">
        <v>0</v>
      </c>
      <c r="L773" s="2" t="s">
        <v>16287</v>
      </c>
      <c r="M773" s="2" t="s">
        <v>16288</v>
      </c>
      <c r="N773" s="2" t="n">
        <f aca="false">COUNTA('Layout Mercado Libre'!AH773:AM773)</f>
        <v>1</v>
      </c>
      <c r="O773" s="2" t="s">
        <v>13875</v>
      </c>
      <c r="P773" s="2" t="n">
        <v>0</v>
      </c>
      <c r="Q773" s="2" t="s">
        <v>16289</v>
      </c>
    </row>
    <row r="774" customFormat="false" ht="15" hidden="false" customHeight="false" outlineLevel="0" collapsed="false">
      <c r="A774" s="8" t="s">
        <v>9333</v>
      </c>
      <c r="B774" s="10" t="str">
        <f aca="false">'Layout Mercado Libre'!C774</f>
        <v>Kit Cepillo Dental Clinic Ortodoncia Premium Pack 6 Piezas</v>
      </c>
      <c r="C774" s="2" t="s">
        <v>89</v>
      </c>
      <c r="D774" s="2" t="s">
        <v>13868</v>
      </c>
      <c r="E774" s="2" t="s">
        <v>13869</v>
      </c>
      <c r="F774" s="2" t="s">
        <v>13877</v>
      </c>
      <c r="G774" s="2"/>
      <c r="H774" s="2"/>
      <c r="I774" s="2" t="s">
        <v>16290</v>
      </c>
      <c r="J774" s="2"/>
      <c r="K774" s="2" t="n">
        <v>144</v>
      </c>
      <c r="L774" s="2"/>
      <c r="M774" s="2" t="s">
        <v>16291</v>
      </c>
      <c r="N774" s="2" t="n">
        <f aca="false">COUNTA('Layout Mercado Libre'!AH774:AM774)</f>
        <v>2</v>
      </c>
      <c r="O774" s="2" t="s">
        <v>13875</v>
      </c>
      <c r="P774" s="2" t="n">
        <v>0</v>
      </c>
      <c r="Q774" s="2" t="s">
        <v>16292</v>
      </c>
    </row>
    <row r="775" customFormat="false" ht="15" hidden="false" customHeight="false" outlineLevel="0" collapsed="false">
      <c r="A775" s="8" t="s">
        <v>9344</v>
      </c>
      <c r="B775" s="10" t="str">
        <f aca="false">'Layout Mercado Libre'!C775</f>
        <v>Fitoestimulina 600 mg/40 mg 6 Óvulos Vaginales</v>
      </c>
      <c r="C775" s="2" t="s">
        <v>89</v>
      </c>
      <c r="D775" s="2" t="s">
        <v>13868</v>
      </c>
      <c r="E775" s="2" t="s">
        <v>13869</v>
      </c>
      <c r="F775" s="2" t="s">
        <v>13870</v>
      </c>
      <c r="G775" s="2" t="s">
        <v>14146</v>
      </c>
      <c r="H775" s="2" t="s">
        <v>14147</v>
      </c>
      <c r="I775" s="2" t="s">
        <v>16293</v>
      </c>
      <c r="J775" s="2"/>
      <c r="K775" s="2" t="n">
        <v>74</v>
      </c>
      <c r="L775" s="2"/>
      <c r="M775" s="2" t="s">
        <v>16294</v>
      </c>
      <c r="N775" s="2" t="n">
        <f aca="false">COUNTA('Layout Mercado Libre'!AH775:AM775)</f>
        <v>2</v>
      </c>
      <c r="O775" s="2" t="s">
        <v>13886</v>
      </c>
      <c r="P775" s="2" t="n">
        <v>0</v>
      </c>
      <c r="Q775" s="2" t="s">
        <v>16295</v>
      </c>
    </row>
    <row r="776" customFormat="false" ht="15" hidden="false" customHeight="false" outlineLevel="0" collapsed="false">
      <c r="A776" s="8" t="s">
        <v>9354</v>
      </c>
      <c r="B776" s="10" t="str">
        <f aca="false">'Layout Mercado Libre'!C776</f>
        <v>Ting Crema Antimicótico para Pie de Atleta 72 g</v>
      </c>
      <c r="C776" s="2" t="s">
        <v>89</v>
      </c>
      <c r="D776" s="2" t="s">
        <v>13868</v>
      </c>
      <c r="E776" s="2" t="s">
        <v>13869</v>
      </c>
      <c r="F776" s="2" t="s">
        <v>13918</v>
      </c>
      <c r="G776" s="2"/>
      <c r="H776" s="2"/>
      <c r="I776" s="2" t="s">
        <v>16296</v>
      </c>
      <c r="J776" s="2"/>
      <c r="K776" s="2" t="n">
        <v>129</v>
      </c>
      <c r="L776" s="2"/>
      <c r="M776" s="2" t="s">
        <v>16297</v>
      </c>
      <c r="N776" s="2" t="n">
        <f aca="false">COUNTA('Layout Mercado Libre'!AH776:AM776)</f>
        <v>2</v>
      </c>
      <c r="O776" s="2" t="s">
        <v>13875</v>
      </c>
      <c r="P776" s="2" t="n">
        <v>0</v>
      </c>
      <c r="Q776" s="2" t="s">
        <v>16298</v>
      </c>
    </row>
    <row r="777" customFormat="false" ht="15" hidden="false" customHeight="false" outlineLevel="0" collapsed="false">
      <c r="A777" s="8" t="s">
        <v>9365</v>
      </c>
      <c r="B777" s="10" t="str">
        <f aca="false">'Layout Mercado Libre'!C777</f>
        <v>Allegra Suspensión Pediátrica Fexofenadina 6 mg/ml 150 ml</v>
      </c>
      <c r="C777" s="2" t="s">
        <v>89</v>
      </c>
      <c r="D777" s="2" t="s">
        <v>13868</v>
      </c>
      <c r="E777" s="2" t="s">
        <v>13869</v>
      </c>
      <c r="F777" s="2" t="s">
        <v>13918</v>
      </c>
      <c r="G777" s="2"/>
      <c r="H777" s="2"/>
      <c r="I777" s="2" t="s">
        <v>16299</v>
      </c>
      <c r="J777" s="2"/>
      <c r="K777" s="2" t="n">
        <v>19</v>
      </c>
      <c r="L777" s="2"/>
      <c r="M777" s="2" t="s">
        <v>16300</v>
      </c>
      <c r="N777" s="2" t="n">
        <f aca="false">COUNTA('Layout Mercado Libre'!AH777:AM777)</f>
        <v>2</v>
      </c>
      <c r="O777" s="2" t="s">
        <v>13875</v>
      </c>
      <c r="P777" s="2" t="n">
        <v>0</v>
      </c>
      <c r="Q777" s="2" t="s">
        <v>16301</v>
      </c>
    </row>
    <row r="778" customFormat="false" ht="15" hidden="false" customHeight="false" outlineLevel="0" collapsed="false">
      <c r="A778" s="8" t="s">
        <v>9376</v>
      </c>
      <c r="B778" s="10" t="str">
        <f aca="false">'Layout Mercado Libre'!C778</f>
        <v>Baumanómetro Digital de Brazo Omron HEM-7146 30 Memorias</v>
      </c>
      <c r="C778" s="2" t="s">
        <v>89</v>
      </c>
      <c r="D778" s="2" t="s">
        <v>13868</v>
      </c>
      <c r="E778" s="2" t="s">
        <v>13869</v>
      </c>
      <c r="F778" s="2" t="s">
        <v>13877</v>
      </c>
      <c r="G778" s="2"/>
      <c r="H778" s="2"/>
      <c r="I778" s="2" t="s">
        <v>16302</v>
      </c>
      <c r="J778" s="2"/>
      <c r="K778" s="2" t="n">
        <v>15</v>
      </c>
      <c r="L778" s="2"/>
      <c r="M778" s="2" t="s">
        <v>16303</v>
      </c>
      <c r="N778" s="2" t="n">
        <f aca="false">COUNTA('Layout Mercado Libre'!AH778:AM778)</f>
        <v>4</v>
      </c>
      <c r="O778" s="2" t="s">
        <v>13886</v>
      </c>
      <c r="P778" s="2" t="n">
        <v>0</v>
      </c>
      <c r="Q778" s="2" t="s">
        <v>16304</v>
      </c>
    </row>
    <row r="779" customFormat="false" ht="15" hidden="false" customHeight="false" outlineLevel="0" collapsed="false">
      <c r="A779" s="8" t="s">
        <v>9390</v>
      </c>
      <c r="B779" s="10" t="str">
        <f aca="false">'Layout Mercado Libre'!C779</f>
        <v>Crema Facial Pond's S Humectante Nutritiva 400 g</v>
      </c>
      <c r="C779" s="2" t="s">
        <v>89</v>
      </c>
      <c r="D779" s="2" t="s">
        <v>13868</v>
      </c>
      <c r="E779" s="2" t="s">
        <v>13869</v>
      </c>
      <c r="F779" s="2" t="s">
        <v>13877</v>
      </c>
      <c r="G779" s="2"/>
      <c r="H779" s="2"/>
      <c r="I779" s="2" t="s">
        <v>16305</v>
      </c>
      <c r="J779" s="2"/>
      <c r="K779" s="2" t="n">
        <v>204</v>
      </c>
      <c r="L779" s="2" t="s">
        <v>16306</v>
      </c>
      <c r="M779" s="2" t="s">
        <v>16307</v>
      </c>
      <c r="N779" s="2" t="n">
        <f aca="false">COUNTA('Layout Mercado Libre'!AH779:AM779)</f>
        <v>2</v>
      </c>
      <c r="O779" s="2" t="s">
        <v>13886</v>
      </c>
      <c r="P779" s="2" t="n">
        <v>0</v>
      </c>
      <c r="Q779" s="2" t="s">
        <v>16308</v>
      </c>
    </row>
    <row r="780" customFormat="false" ht="15" hidden="false" customHeight="false" outlineLevel="0" collapsed="false">
      <c r="A780" s="8" t="s">
        <v>9400</v>
      </c>
      <c r="B780" s="10" t="str">
        <f aca="false">'Layout Mercado Libre'!C780</f>
        <v>Pomada Labial Golba Surtido Exhibidor 60 Tubos 2.5 g</v>
      </c>
      <c r="C780" s="2" t="s">
        <v>89</v>
      </c>
      <c r="D780" s="2" t="s">
        <v>13868</v>
      </c>
      <c r="E780" s="2" t="s">
        <v>13869</v>
      </c>
      <c r="F780" s="2" t="s">
        <v>13877</v>
      </c>
      <c r="G780" s="2"/>
      <c r="H780" s="2"/>
      <c r="I780" s="2" t="s">
        <v>16309</v>
      </c>
      <c r="J780" s="2"/>
      <c r="K780" s="2" t="n">
        <v>102</v>
      </c>
      <c r="L780" s="2"/>
      <c r="M780" s="2" t="s">
        <v>16310</v>
      </c>
      <c r="N780" s="2" t="n">
        <f aca="false">COUNTA('Layout Mercado Libre'!AH780:AM780)</f>
        <v>2</v>
      </c>
      <c r="O780" s="2" t="s">
        <v>13875</v>
      </c>
      <c r="P780" s="2" t="n">
        <v>0</v>
      </c>
      <c r="Q780" s="2" t="s">
        <v>16311</v>
      </c>
    </row>
    <row r="781" customFormat="false" ht="15" hidden="false" customHeight="false" outlineLevel="0" collapsed="false">
      <c r="A781" s="8" t="s">
        <v>9412</v>
      </c>
      <c r="B781" s="10" t="str">
        <f aca="false">'Layout Mercado Libre'!C781</f>
        <v>Motrin Pediátrico Ibuprofeno 40 mg/ml Fresa-Frambuesa 15 ml</v>
      </c>
      <c r="C781" s="2" t="s">
        <v>89</v>
      </c>
      <c r="D781" s="2" t="s">
        <v>13868</v>
      </c>
      <c r="E781" s="2" t="s">
        <v>13869</v>
      </c>
      <c r="F781" s="2" t="s">
        <v>13918</v>
      </c>
      <c r="G781" s="2"/>
      <c r="H781" s="2"/>
      <c r="I781" s="2" t="s">
        <v>16312</v>
      </c>
      <c r="J781" s="2"/>
      <c r="K781" s="2" t="n">
        <v>4203</v>
      </c>
      <c r="L781" s="2" t="s">
        <v>16313</v>
      </c>
      <c r="M781" s="2" t="s">
        <v>16314</v>
      </c>
      <c r="N781" s="2" t="n">
        <f aca="false">COUNTA('Layout Mercado Libre'!AH781:AM781)</f>
        <v>3</v>
      </c>
      <c r="O781" s="2" t="s">
        <v>14021</v>
      </c>
      <c r="P781" s="2" t="n">
        <v>0</v>
      </c>
      <c r="Q781" s="2" t="s">
        <v>16315</v>
      </c>
    </row>
    <row r="782" customFormat="false" ht="15" hidden="false" customHeight="false" outlineLevel="0" collapsed="false">
      <c r="A782" s="8" t="s">
        <v>9423</v>
      </c>
      <c r="B782" s="10" t="str">
        <f aca="false">'Layout Mercado Libre'!C782</f>
        <v>Febrax Naproxeno Paracetamol 100/200 mg 5 Supositorios</v>
      </c>
      <c r="C782" s="2" t="s">
        <v>89</v>
      </c>
      <c r="D782" s="2" t="s">
        <v>13868</v>
      </c>
      <c r="E782" s="2" t="s">
        <v>13869</v>
      </c>
      <c r="F782" s="2" t="s">
        <v>13918</v>
      </c>
      <c r="G782" s="2"/>
      <c r="H782" s="2"/>
      <c r="I782" s="2" t="s">
        <v>16316</v>
      </c>
      <c r="J782" s="2"/>
      <c r="K782" s="2" t="n">
        <v>0</v>
      </c>
      <c r="L782" s="2"/>
      <c r="M782" s="2" t="s">
        <v>16317</v>
      </c>
      <c r="N782" s="2" t="n">
        <f aca="false">COUNTA('Layout Mercado Libre'!AH782:AM782)</f>
        <v>2</v>
      </c>
      <c r="O782" s="2" t="s">
        <v>13875</v>
      </c>
      <c r="P782" s="2" t="n">
        <v>0</v>
      </c>
      <c r="Q782" s="2" t="s">
        <v>16318</v>
      </c>
    </row>
    <row r="783" customFormat="false" ht="15" hidden="false" customHeight="false" outlineLevel="0" collapsed="false">
      <c r="A783" s="8" t="s">
        <v>9435</v>
      </c>
      <c r="B783" s="10" t="str">
        <f aca="false">'Layout Mercado Libre'!C783</f>
        <v>Amoxiclav BID Suspensión 400 mg/57.14 mg/5 ml 70 ml</v>
      </c>
      <c r="C783" s="2" t="s">
        <v>89</v>
      </c>
      <c r="D783" s="2" t="s">
        <v>13868</v>
      </c>
      <c r="E783" s="2" t="s">
        <v>13869</v>
      </c>
      <c r="F783" s="2" t="s">
        <v>13870</v>
      </c>
      <c r="G783" s="2" t="s">
        <v>13971</v>
      </c>
      <c r="H783" s="2" t="s">
        <v>13972</v>
      </c>
      <c r="I783" s="2" t="s">
        <v>16319</v>
      </c>
      <c r="J783" s="2"/>
      <c r="K783" s="2" t="n">
        <v>92</v>
      </c>
      <c r="L783" s="2"/>
      <c r="M783" s="2" t="s">
        <v>16320</v>
      </c>
      <c r="N783" s="2" t="n">
        <f aca="false">COUNTA('Layout Mercado Libre'!AH783:AM783)</f>
        <v>2</v>
      </c>
      <c r="O783" s="2" t="s">
        <v>13875</v>
      </c>
      <c r="P783" s="2" t="n">
        <v>0</v>
      </c>
      <c r="Q783" s="2" t="s">
        <v>16321</v>
      </c>
    </row>
    <row r="784" customFormat="false" ht="15" hidden="false" customHeight="false" outlineLevel="0" collapsed="false">
      <c r="A784" s="8" t="s">
        <v>9445</v>
      </c>
      <c r="B784" s="10" t="str">
        <f aca="false">'Layout Mercado Libre'!C784</f>
        <v>Vitacilina Ungüento Tópico con Neomicina 28 g</v>
      </c>
      <c r="C784" s="2" t="s">
        <v>89</v>
      </c>
      <c r="D784" s="2" t="s">
        <v>13868</v>
      </c>
      <c r="E784" s="2" t="s">
        <v>13869</v>
      </c>
      <c r="F784" s="2" t="s">
        <v>13918</v>
      </c>
      <c r="G784" s="2"/>
      <c r="H784" s="2"/>
      <c r="I784" s="2" t="s">
        <v>16322</v>
      </c>
      <c r="J784" s="2"/>
      <c r="K784" s="2" t="n">
        <v>1233</v>
      </c>
      <c r="L784" s="2"/>
      <c r="M784" s="2" t="s">
        <v>16323</v>
      </c>
      <c r="N784" s="2" t="n">
        <f aca="false">COUNTA('Layout Mercado Libre'!AH784:AM784)</f>
        <v>4</v>
      </c>
      <c r="O784" s="2" t="s">
        <v>13886</v>
      </c>
      <c r="P784" s="2" t="n">
        <v>0</v>
      </c>
      <c r="Q784" s="2" t="s">
        <v>16324</v>
      </c>
    </row>
    <row r="785" customFormat="false" ht="15" hidden="false" customHeight="false" outlineLevel="0" collapsed="false">
      <c r="A785" s="8" t="s">
        <v>9458</v>
      </c>
      <c r="B785" s="10" t="str">
        <f aca="false">'Layout Mercado Libre'!C785</f>
        <v>Cepillo Dental Oral-B Indicator 35 Suave 1 Pieza</v>
      </c>
      <c r="C785" s="2" t="s">
        <v>89</v>
      </c>
      <c r="D785" s="2" t="s">
        <v>13868</v>
      </c>
      <c r="E785" s="2" t="s">
        <v>13869</v>
      </c>
      <c r="F785" s="2" t="s">
        <v>13877</v>
      </c>
      <c r="G785" s="2"/>
      <c r="H785" s="2"/>
      <c r="I785" s="2" t="s">
        <v>16325</v>
      </c>
      <c r="J785" s="2"/>
      <c r="K785" s="2" t="n">
        <v>175</v>
      </c>
      <c r="L785" s="2"/>
      <c r="M785" s="2" t="s">
        <v>16326</v>
      </c>
      <c r="N785" s="2" t="n">
        <f aca="false">COUNTA('Layout Mercado Libre'!AH785:AM785)</f>
        <v>2</v>
      </c>
      <c r="O785" s="2" t="s">
        <v>13886</v>
      </c>
      <c r="P785" s="2" t="n">
        <v>0</v>
      </c>
      <c r="Q785" s="2" t="s">
        <v>16327</v>
      </c>
    </row>
    <row r="786" customFormat="false" ht="15" hidden="false" customHeight="false" outlineLevel="0" collapsed="false">
      <c r="A786" s="8" t="s">
        <v>9469</v>
      </c>
      <c r="B786" s="10" t="str">
        <f aca="false">'Layout Mercado Libre'!C786</f>
        <v>Unamol Cisaprida 10 mg 30 Comprimidos</v>
      </c>
      <c r="C786" s="2" t="s">
        <v>89</v>
      </c>
      <c r="D786" s="2" t="s">
        <v>13868</v>
      </c>
      <c r="E786" s="2" t="s">
        <v>13869</v>
      </c>
      <c r="F786" s="2" t="s">
        <v>13870</v>
      </c>
      <c r="G786" s="2" t="s">
        <v>13893</v>
      </c>
      <c r="H786" s="2" t="s">
        <v>13894</v>
      </c>
      <c r="I786" s="2" t="s">
        <v>16328</v>
      </c>
      <c r="J786" s="2"/>
      <c r="K786" s="2" t="n">
        <v>40</v>
      </c>
      <c r="L786" s="2"/>
      <c r="M786" s="2" t="s">
        <v>16329</v>
      </c>
      <c r="N786" s="2" t="n">
        <f aca="false">COUNTA('Layout Mercado Libre'!AH786:AM786)</f>
        <v>2</v>
      </c>
      <c r="O786" s="2" t="s">
        <v>13886</v>
      </c>
      <c r="P786" s="2" t="n">
        <v>0</v>
      </c>
      <c r="Q786" s="2" t="s">
        <v>16330</v>
      </c>
    </row>
    <row r="787" customFormat="false" ht="15" hidden="false" customHeight="false" outlineLevel="0" collapsed="false">
      <c r="A787" s="8" t="s">
        <v>9479</v>
      </c>
      <c r="B787" s="10" t="str">
        <f aca="false">'Layout Mercado Libre'!C787</f>
        <v>Klonaza 80 mg/80 mg/125 mg 20 Cápsulas</v>
      </c>
      <c r="C787" s="2" t="s">
        <v>89</v>
      </c>
      <c r="D787" s="2" t="s">
        <v>13868</v>
      </c>
      <c r="E787" s="2" t="s">
        <v>13869</v>
      </c>
      <c r="F787" s="2" t="s">
        <v>13936</v>
      </c>
      <c r="G787" s="2"/>
      <c r="H787" s="2"/>
      <c r="I787" s="2" t="s">
        <v>16331</v>
      </c>
      <c r="J787" s="2"/>
      <c r="K787" s="2" t="n">
        <v>0</v>
      </c>
      <c r="L787" s="2"/>
      <c r="M787" s="2" t="s">
        <v>16332</v>
      </c>
      <c r="N787" s="2" t="n">
        <f aca="false">COUNTA('Layout Mercado Libre'!AH787:AM787)</f>
        <v>2</v>
      </c>
      <c r="O787" s="2" t="s">
        <v>13886</v>
      </c>
      <c r="P787" s="2" t="n">
        <v>0</v>
      </c>
      <c r="Q787" s="2" t="s">
        <v>16333</v>
      </c>
    </row>
    <row r="788" customFormat="false" ht="15" hidden="false" customHeight="false" outlineLevel="0" collapsed="false">
      <c r="A788" s="8" t="s">
        <v>9491</v>
      </c>
      <c r="B788" s="10" t="str">
        <f aca="false">'Layout Mercado Libre'!C788</f>
        <v>Centrum Silver +50 Multivitamínico 30 Tabletas</v>
      </c>
      <c r="C788" s="2" t="s">
        <v>89</v>
      </c>
      <c r="D788" s="2" t="s">
        <v>13868</v>
      </c>
      <c r="E788" s="2" t="s">
        <v>13869</v>
      </c>
      <c r="F788" s="2" t="s">
        <v>13918</v>
      </c>
      <c r="G788" s="2"/>
      <c r="H788" s="2"/>
      <c r="I788" s="2" t="s">
        <v>16334</v>
      </c>
      <c r="J788" s="2"/>
      <c r="K788" s="2" t="n">
        <v>130</v>
      </c>
      <c r="L788" s="2"/>
      <c r="M788" s="2" t="s">
        <v>16335</v>
      </c>
      <c r="N788" s="2" t="n">
        <f aca="false">COUNTA('Layout Mercado Libre'!AH788:AM788)</f>
        <v>2</v>
      </c>
      <c r="O788" s="2" t="s">
        <v>13875</v>
      </c>
      <c r="P788" s="2" t="n">
        <v>0</v>
      </c>
      <c r="Q788" s="2" t="s">
        <v>16336</v>
      </c>
    </row>
    <row r="789" customFormat="false" ht="15" hidden="false" customHeight="false" outlineLevel="0" collapsed="false">
      <c r="A789" s="8" t="s">
        <v>9505</v>
      </c>
      <c r="B789" s="10" t="str">
        <f aca="false">'Layout Mercado Libre'!C789</f>
        <v>Cinta Micropore Nexcare Piel 1.25 cm x 5 m</v>
      </c>
      <c r="C789" s="2" t="s">
        <v>89</v>
      </c>
      <c r="D789" s="2" t="s">
        <v>13949</v>
      </c>
      <c r="E789" s="2" t="s">
        <v>13950</v>
      </c>
      <c r="F789" s="2" t="s">
        <v>13877</v>
      </c>
      <c r="G789" s="2"/>
      <c r="H789" s="2"/>
      <c r="I789" s="2" t="s">
        <v>16337</v>
      </c>
      <c r="J789" s="2"/>
      <c r="K789" s="2" t="n">
        <v>97</v>
      </c>
      <c r="L789" s="2"/>
      <c r="M789" s="2" t="s">
        <v>16338</v>
      </c>
      <c r="N789" s="2" t="n">
        <f aca="false">COUNTA('Layout Mercado Libre'!AH789:AM789)</f>
        <v>1</v>
      </c>
      <c r="O789" s="2" t="s">
        <v>13875</v>
      </c>
      <c r="P789" s="2" t="n">
        <v>0</v>
      </c>
      <c r="Q789" s="2" t="s">
        <v>16339</v>
      </c>
    </row>
    <row r="790" customFormat="false" ht="15" hidden="false" customHeight="false" outlineLevel="0" collapsed="false">
      <c r="A790" s="8" t="s">
        <v>9512</v>
      </c>
      <c r="B790" s="10" t="str">
        <f aca="false">'Layout Mercado Libre'!C790</f>
        <v>Silka Medic Gel Antimicótico Terbinafina 1% 30 g</v>
      </c>
      <c r="C790" s="2" t="s">
        <v>89</v>
      </c>
      <c r="D790" s="2" t="s">
        <v>13868</v>
      </c>
      <c r="E790" s="2" t="s">
        <v>13869</v>
      </c>
      <c r="F790" s="2" t="s">
        <v>13918</v>
      </c>
      <c r="G790" s="2"/>
      <c r="H790" s="2"/>
      <c r="I790" s="2" t="s">
        <v>16340</v>
      </c>
      <c r="J790" s="2"/>
      <c r="K790" s="2" t="n">
        <v>0</v>
      </c>
      <c r="L790" s="2"/>
      <c r="M790" s="2" t="s">
        <v>16341</v>
      </c>
      <c r="N790" s="2" t="n">
        <f aca="false">COUNTA('Layout Mercado Libre'!AH790:AM790)</f>
        <v>3</v>
      </c>
      <c r="O790" s="2" t="s">
        <v>13886</v>
      </c>
      <c r="P790" s="2" t="n">
        <v>0</v>
      </c>
      <c r="Q790" s="2" t="s">
        <v>16342</v>
      </c>
    </row>
    <row r="791" customFormat="false" ht="15" hidden="false" customHeight="false" outlineLevel="0" collapsed="false">
      <c r="A791" s="8" t="s">
        <v>9523</v>
      </c>
      <c r="B791" s="10" t="str">
        <f aca="false">'Layout Mercado Libre'!C791</f>
        <v>Apósito Transparente 3M Tegaderm Film 10 x 12 cm 50 Piezas</v>
      </c>
      <c r="C791" s="2" t="s">
        <v>89</v>
      </c>
      <c r="D791" s="2" t="s">
        <v>13868</v>
      </c>
      <c r="E791" s="2" t="s">
        <v>13869</v>
      </c>
      <c r="F791" s="2" t="s">
        <v>13877</v>
      </c>
      <c r="G791" s="2"/>
      <c r="H791" s="2"/>
      <c r="I791" s="2" t="s">
        <v>16343</v>
      </c>
      <c r="J791" s="2"/>
      <c r="K791" s="2" t="n">
        <v>51</v>
      </c>
      <c r="L791" s="2" t="s">
        <v>16344</v>
      </c>
      <c r="M791" s="2" t="s">
        <v>16345</v>
      </c>
      <c r="N791" s="2" t="n">
        <f aca="false">COUNTA('Layout Mercado Libre'!AH791:AM791)</f>
        <v>4</v>
      </c>
      <c r="O791" s="2" t="s">
        <v>13886</v>
      </c>
      <c r="P791" s="2" t="n">
        <v>0</v>
      </c>
      <c r="Q791" s="2" t="s">
        <v>16346</v>
      </c>
    </row>
    <row r="792" customFormat="false" ht="15" hidden="false" customHeight="false" outlineLevel="0" collapsed="false">
      <c r="A792" s="8" t="s">
        <v>9536</v>
      </c>
      <c r="B792" s="10" t="str">
        <f aca="false">'Layout Mercado Libre'!C792</f>
        <v>Dexclor Dexametasona Clorfenamina 12 Tabletas</v>
      </c>
      <c r="C792" s="2" t="s">
        <v>89</v>
      </c>
      <c r="D792" s="2" t="s">
        <v>13949</v>
      </c>
      <c r="E792" s="2" t="s">
        <v>13869</v>
      </c>
      <c r="F792" s="2" t="s">
        <v>13936</v>
      </c>
      <c r="G792" s="2"/>
      <c r="H792" s="2"/>
      <c r="I792" s="2" t="s">
        <v>16347</v>
      </c>
      <c r="J792" s="2"/>
      <c r="K792" s="2" t="n">
        <v>44</v>
      </c>
      <c r="L792" s="2"/>
      <c r="M792" s="2" t="s">
        <v>16348</v>
      </c>
      <c r="N792" s="2" t="n">
        <f aca="false">COUNTA('Layout Mercado Libre'!AH792:AM792)</f>
        <v>1</v>
      </c>
      <c r="O792" s="2" t="s">
        <v>13875</v>
      </c>
      <c r="P792" s="2" t="n">
        <v>0</v>
      </c>
      <c r="Q792" s="2" t="s">
        <v>16349</v>
      </c>
    </row>
    <row r="793" customFormat="false" ht="15" hidden="false" customHeight="false" outlineLevel="0" collapsed="false">
      <c r="A793" s="8" t="s">
        <v>9544</v>
      </c>
      <c r="B793" s="10" t="str">
        <f aca="false">'Layout Mercado Libre'!C793</f>
        <v>Crema Dental Colgate Total Prevención Activa 150 ml</v>
      </c>
      <c r="C793" s="2" t="s">
        <v>89</v>
      </c>
      <c r="D793" s="2" t="s">
        <v>13868</v>
      </c>
      <c r="E793" s="2" t="s">
        <v>13869</v>
      </c>
      <c r="F793" s="2" t="s">
        <v>13877</v>
      </c>
      <c r="G793" s="2"/>
      <c r="H793" s="2"/>
      <c r="I793" s="2" t="s">
        <v>16350</v>
      </c>
      <c r="J793" s="2"/>
      <c r="K793" s="2" t="n">
        <v>1397</v>
      </c>
      <c r="L793" s="2"/>
      <c r="M793" s="2" t="s">
        <v>16351</v>
      </c>
      <c r="N793" s="2" t="n">
        <f aca="false">COUNTA('Layout Mercado Libre'!AH793:AM793)</f>
        <v>2</v>
      </c>
      <c r="O793" s="2" t="s">
        <v>13875</v>
      </c>
      <c r="P793" s="2" t="n">
        <v>0</v>
      </c>
      <c r="Q793" s="2" t="s">
        <v>16352</v>
      </c>
    </row>
    <row r="794" customFormat="false" ht="15" hidden="false" customHeight="false" outlineLevel="0" collapsed="false">
      <c r="A794" s="8" t="s">
        <v>9554</v>
      </c>
      <c r="B794" s="10" t="str">
        <f aca="false">'Layout Mercado Libre'!C794</f>
        <v>Petrolato Vaseline Puro 85 g</v>
      </c>
      <c r="C794" s="2" t="s">
        <v>89</v>
      </c>
      <c r="D794" s="2" t="s">
        <v>13868</v>
      </c>
      <c r="E794" s="2" t="s">
        <v>13869</v>
      </c>
      <c r="F794" s="2" t="s">
        <v>13877</v>
      </c>
      <c r="G794" s="2"/>
      <c r="H794" s="2"/>
      <c r="I794" s="2" t="s">
        <v>16353</v>
      </c>
      <c r="J794" s="2"/>
      <c r="K794" s="2" t="n">
        <v>0</v>
      </c>
      <c r="L794" s="2"/>
      <c r="M794" s="2" t="s">
        <v>16354</v>
      </c>
      <c r="N794" s="2" t="n">
        <f aca="false">COUNTA('Layout Mercado Libre'!AH794:AM794)</f>
        <v>1</v>
      </c>
      <c r="O794" s="2" t="s">
        <v>13875</v>
      </c>
      <c r="P794" s="2" t="n">
        <v>0</v>
      </c>
      <c r="Q794" s="2" t="s">
        <v>16355</v>
      </c>
    </row>
    <row r="795" customFormat="false" ht="15" hidden="false" customHeight="false" outlineLevel="0" collapsed="false">
      <c r="A795" s="8" t="s">
        <v>9563</v>
      </c>
      <c r="B795" s="10" t="str">
        <f aca="false">'Layout Mercado Libre'!C795</f>
        <v>Vitacilina Ungüento Tópico con Neomicina 16 g</v>
      </c>
      <c r="C795" s="2" t="s">
        <v>89</v>
      </c>
      <c r="D795" s="2" t="s">
        <v>13949</v>
      </c>
      <c r="E795" s="2" t="s">
        <v>13950</v>
      </c>
      <c r="F795" s="2" t="s">
        <v>13918</v>
      </c>
      <c r="G795" s="2"/>
      <c r="H795" s="2"/>
      <c r="I795" s="2" t="s">
        <v>16356</v>
      </c>
      <c r="J795" s="2"/>
      <c r="K795" s="2" t="n">
        <v>0</v>
      </c>
      <c r="L795" s="2"/>
      <c r="M795" s="2" t="s">
        <v>16357</v>
      </c>
      <c r="N795" s="2" t="n">
        <f aca="false">COUNTA('Layout Mercado Libre'!AH795:AM795)</f>
        <v>1</v>
      </c>
      <c r="O795" s="2" t="s">
        <v>13875</v>
      </c>
      <c r="P795" s="2" t="n">
        <v>0</v>
      </c>
      <c r="Q795" s="2" t="s">
        <v>16358</v>
      </c>
    </row>
    <row r="796" customFormat="false" ht="15" hidden="false" customHeight="false" outlineLevel="0" collapsed="false">
      <c r="A796" s="8" t="s">
        <v>9569</v>
      </c>
      <c r="B796" s="10" t="str">
        <f aca="false">'Layout Mercado Libre'!C796</f>
        <v>Gasa Simple Estéril Galia 10 x 10 cm 10 Sobres</v>
      </c>
      <c r="C796" s="2" t="s">
        <v>89</v>
      </c>
      <c r="D796" s="2" t="s">
        <v>13868</v>
      </c>
      <c r="E796" s="2" t="s">
        <v>13869</v>
      </c>
      <c r="F796" s="2" t="s">
        <v>13877</v>
      </c>
      <c r="G796" s="2"/>
      <c r="H796" s="2"/>
      <c r="I796" s="2" t="s">
        <v>16359</v>
      </c>
      <c r="J796" s="2"/>
      <c r="K796" s="2" t="n">
        <v>109</v>
      </c>
      <c r="L796" s="2"/>
      <c r="M796" s="2" t="s">
        <v>16360</v>
      </c>
      <c r="N796" s="2" t="n">
        <f aca="false">COUNTA('Layout Mercado Libre'!AH796:AM796)</f>
        <v>1</v>
      </c>
      <c r="O796" s="2" t="s">
        <v>13875</v>
      </c>
      <c r="P796" s="2" t="n">
        <v>0</v>
      </c>
      <c r="Q796" s="2" t="s">
        <v>16361</v>
      </c>
    </row>
    <row r="797" customFormat="false" ht="15" hidden="false" customHeight="false" outlineLevel="0" collapsed="false">
      <c r="A797" s="8" t="s">
        <v>9578</v>
      </c>
      <c r="B797" s="10" t="str">
        <f aca="false">'Layout Mercado Libre'!C797</f>
        <v>Bloqueador Solar Fotosun UV 100 en Barra FPS 50+ 20 g</v>
      </c>
      <c r="C797" s="2" t="s">
        <v>89</v>
      </c>
      <c r="D797" s="2" t="s">
        <v>13868</v>
      </c>
      <c r="E797" s="2" t="s">
        <v>13869</v>
      </c>
      <c r="F797" s="2" t="s">
        <v>13877</v>
      </c>
      <c r="G797" s="2"/>
      <c r="H797" s="2"/>
      <c r="I797" s="2" t="s">
        <v>16362</v>
      </c>
      <c r="J797" s="2"/>
      <c r="K797" s="2" t="n">
        <v>91</v>
      </c>
      <c r="L797" s="2"/>
      <c r="M797" s="2" t="s">
        <v>16363</v>
      </c>
      <c r="N797" s="2" t="n">
        <f aca="false">COUNTA('Layout Mercado Libre'!AH797:AM797)</f>
        <v>1</v>
      </c>
      <c r="O797" s="2" t="s">
        <v>13875</v>
      </c>
      <c r="P797" s="2" t="n">
        <v>0</v>
      </c>
      <c r="Q797" s="2" t="s">
        <v>16364</v>
      </c>
    </row>
    <row r="798" customFormat="false" ht="15" hidden="false" customHeight="false" outlineLevel="0" collapsed="false">
      <c r="A798" s="8" t="s">
        <v>9588</v>
      </c>
      <c r="B798" s="10" t="str">
        <f aca="false">'Layout Mercado Libre'!C798</f>
        <v>Crema Facial Pond's Clarant B3 Piel Normal a Grasa 200 g</v>
      </c>
      <c r="C798" s="2" t="s">
        <v>89</v>
      </c>
      <c r="D798" s="2" t="s">
        <v>13868</v>
      </c>
      <c r="E798" s="2" t="s">
        <v>13869</v>
      </c>
      <c r="F798" s="2" t="s">
        <v>13877</v>
      </c>
      <c r="G798" s="2"/>
      <c r="H798" s="2"/>
      <c r="I798" s="2" t="s">
        <v>16365</v>
      </c>
      <c r="J798" s="2"/>
      <c r="K798" s="2" t="n">
        <v>225</v>
      </c>
      <c r="L798" s="2" t="s">
        <v>16366</v>
      </c>
      <c r="M798" s="2" t="s">
        <v>16367</v>
      </c>
      <c r="N798" s="2" t="n">
        <f aca="false">COUNTA('Layout Mercado Libre'!AH798:AM798)</f>
        <v>2</v>
      </c>
      <c r="O798" s="2" t="s">
        <v>13886</v>
      </c>
      <c r="P798" s="2" t="n">
        <v>0</v>
      </c>
      <c r="Q798" s="2" t="s">
        <v>16368</v>
      </c>
    </row>
    <row r="799" customFormat="false" ht="15" hidden="false" customHeight="false" outlineLevel="0" collapsed="false">
      <c r="A799" s="8" t="s">
        <v>9598</v>
      </c>
      <c r="B799" s="10" t="str">
        <f aca="false">'Layout Mercado Libre'!C799</f>
        <v>Fijador de Cabello Jaloma Super Punck 250 ml</v>
      </c>
      <c r="C799" s="2" t="s">
        <v>89</v>
      </c>
      <c r="D799" s="2" t="s">
        <v>13868</v>
      </c>
      <c r="E799" s="2" t="s">
        <v>13869</v>
      </c>
      <c r="F799" s="2" t="s">
        <v>13877</v>
      </c>
      <c r="G799" s="2"/>
      <c r="H799" s="2"/>
      <c r="I799" s="2" t="s">
        <v>16369</v>
      </c>
      <c r="J799" s="2"/>
      <c r="K799" s="2" t="n">
        <v>143</v>
      </c>
      <c r="L799" s="2" t="s">
        <v>16370</v>
      </c>
      <c r="M799" s="2" t="s">
        <v>16371</v>
      </c>
      <c r="N799" s="2" t="n">
        <f aca="false">COUNTA('Layout Mercado Libre'!AH799:AM799)</f>
        <v>2</v>
      </c>
      <c r="O799" s="2" t="s">
        <v>14021</v>
      </c>
      <c r="P799" s="2" t="n">
        <v>0</v>
      </c>
      <c r="Q799" s="2" t="s">
        <v>16372</v>
      </c>
    </row>
    <row r="800" customFormat="false" ht="15" hidden="false" customHeight="false" outlineLevel="0" collapsed="false">
      <c r="A800" s="8" t="s">
        <v>9609</v>
      </c>
      <c r="B800" s="10" t="str">
        <f aca="false">'Layout Mercado Libre'!C800</f>
        <v>Flagenase Metronidazol 500 mg 30 Tabletas</v>
      </c>
      <c r="C800" s="2" t="s">
        <v>89</v>
      </c>
      <c r="D800" s="2" t="s">
        <v>13868</v>
      </c>
      <c r="E800" s="2" t="s">
        <v>13869</v>
      </c>
      <c r="F800" s="2" t="s">
        <v>13936</v>
      </c>
      <c r="G800" s="2"/>
      <c r="H800" s="2"/>
      <c r="I800" s="2" t="s">
        <v>16373</v>
      </c>
      <c r="J800" s="2"/>
      <c r="K800" s="2" t="n">
        <v>77</v>
      </c>
      <c r="L800" s="2"/>
      <c r="M800" s="2" t="s">
        <v>16374</v>
      </c>
      <c r="N800" s="2" t="n">
        <f aca="false">COUNTA('Layout Mercado Libre'!AH800:AM800)</f>
        <v>3</v>
      </c>
      <c r="O800" s="2" t="s">
        <v>13875</v>
      </c>
      <c r="P800" s="2" t="n">
        <v>0</v>
      </c>
      <c r="Q800" s="2" t="s">
        <v>16375</v>
      </c>
    </row>
    <row r="801" customFormat="false" ht="15" hidden="false" customHeight="false" outlineLevel="0" collapsed="false">
      <c r="A801" s="8" t="s">
        <v>9620</v>
      </c>
      <c r="B801" s="10" t="str">
        <f aca="false">'Layout Mercado Libre'!C801</f>
        <v>Biomics Cefixima 100 mg/5 ml Suspensión 50 ml</v>
      </c>
      <c r="C801" s="2" t="s">
        <v>89</v>
      </c>
      <c r="D801" s="2" t="s">
        <v>13868</v>
      </c>
      <c r="E801" s="2" t="s">
        <v>13869</v>
      </c>
      <c r="F801" s="2" t="s">
        <v>13870</v>
      </c>
      <c r="G801" s="2" t="s">
        <v>13971</v>
      </c>
      <c r="H801" s="2" t="s">
        <v>13972</v>
      </c>
      <c r="I801" s="2" t="s">
        <v>16376</v>
      </c>
      <c r="J801" s="2"/>
      <c r="K801" s="2" t="n">
        <v>52</v>
      </c>
      <c r="L801" s="2"/>
      <c r="M801" s="2" t="s">
        <v>16377</v>
      </c>
      <c r="N801" s="2" t="n">
        <f aca="false">COUNTA('Layout Mercado Libre'!AH801:AM801)</f>
        <v>2</v>
      </c>
      <c r="O801" s="2" t="s">
        <v>13886</v>
      </c>
      <c r="P801" s="2" t="n">
        <v>0</v>
      </c>
      <c r="Q801" s="2" t="s">
        <v>16378</v>
      </c>
    </row>
    <row r="802" customFormat="false" ht="15" hidden="false" customHeight="false" outlineLevel="0" collapsed="false">
      <c r="A802" s="8" t="s">
        <v>9631</v>
      </c>
      <c r="B802" s="10" t="str">
        <f aca="false">'Layout Mercado Libre'!C802</f>
        <v>Fosfocil Fosfomicina 500 mg 24 Cápsulas</v>
      </c>
      <c r="C802" s="2" t="s">
        <v>89</v>
      </c>
      <c r="D802" s="2" t="s">
        <v>13868</v>
      </c>
      <c r="E802" s="2" t="s">
        <v>13869</v>
      </c>
      <c r="F802" s="2" t="s">
        <v>13870</v>
      </c>
      <c r="G802" s="2" t="s">
        <v>13971</v>
      </c>
      <c r="H802" s="2" t="s">
        <v>13972</v>
      </c>
      <c r="I802" s="2" t="s">
        <v>16379</v>
      </c>
      <c r="J802" s="2"/>
      <c r="K802" s="2" t="n">
        <v>48</v>
      </c>
      <c r="L802" s="2"/>
      <c r="M802" s="2" t="s">
        <v>16380</v>
      </c>
      <c r="N802" s="2" t="n">
        <f aca="false">COUNTA('Layout Mercado Libre'!AH802:AM802)</f>
        <v>1</v>
      </c>
      <c r="O802" s="2" t="s">
        <v>13875</v>
      </c>
      <c r="P802" s="2" t="n">
        <v>0</v>
      </c>
      <c r="Q802" s="2" t="s">
        <v>16381</v>
      </c>
    </row>
    <row r="803" customFormat="false" ht="15" hidden="false" customHeight="false" outlineLevel="0" collapsed="false">
      <c r="A803" s="8" t="s">
        <v>9638</v>
      </c>
      <c r="B803" s="10" t="str">
        <f aca="false">'Layout Mercado Libre'!C803</f>
        <v>Dolac Ketorolaco 10 mg 10 Cápsulas</v>
      </c>
      <c r="C803" s="2" t="s">
        <v>89</v>
      </c>
      <c r="D803" s="2" t="s">
        <v>13868</v>
      </c>
      <c r="E803" s="2" t="s">
        <v>13869</v>
      </c>
      <c r="F803" s="2" t="s">
        <v>13870</v>
      </c>
      <c r="G803" s="2" t="s">
        <v>13944</v>
      </c>
      <c r="H803" s="2" t="s">
        <v>13945</v>
      </c>
      <c r="I803" s="2" t="s">
        <v>16382</v>
      </c>
      <c r="J803" s="2"/>
      <c r="K803" s="2" t="n">
        <v>16</v>
      </c>
      <c r="L803" s="2"/>
      <c r="M803" s="2" t="s">
        <v>16383</v>
      </c>
      <c r="N803" s="2" t="n">
        <f aca="false">COUNTA('Layout Mercado Libre'!AH803:AM803)</f>
        <v>2</v>
      </c>
      <c r="O803" s="2" t="s">
        <v>13875</v>
      </c>
      <c r="P803" s="2" t="n">
        <v>0</v>
      </c>
      <c r="Q803" s="2" t="s">
        <v>16384</v>
      </c>
    </row>
    <row r="804" customFormat="false" ht="15" hidden="false" customHeight="false" outlineLevel="0" collapsed="false">
      <c r="A804" s="8" t="s">
        <v>9648</v>
      </c>
      <c r="B804" s="10" t="str">
        <f aca="false">'Layout Mercado Libre'!C804</f>
        <v>Crema Dental Freska-ra 4D Fortident 100 ml</v>
      </c>
      <c r="C804" s="2" t="s">
        <v>89</v>
      </c>
      <c r="D804" s="2" t="s">
        <v>13868</v>
      </c>
      <c r="E804" s="2" t="s">
        <v>13869</v>
      </c>
      <c r="F804" s="2" t="s">
        <v>13877</v>
      </c>
      <c r="G804" s="2"/>
      <c r="H804" s="2"/>
      <c r="I804" s="2" t="s">
        <v>16385</v>
      </c>
      <c r="J804" s="2"/>
      <c r="K804" s="2" t="n">
        <v>44</v>
      </c>
      <c r="L804" s="2"/>
      <c r="M804" s="2" t="s">
        <v>16386</v>
      </c>
      <c r="N804" s="2" t="n">
        <f aca="false">COUNTA('Layout Mercado Libre'!AH804:AM804)</f>
        <v>1</v>
      </c>
      <c r="O804" s="2" t="s">
        <v>13942</v>
      </c>
      <c r="P804" s="2" t="n">
        <v>0</v>
      </c>
      <c r="Q804" s="2" t="s">
        <v>16387</v>
      </c>
    </row>
    <row r="805" customFormat="false" ht="15" hidden="false" customHeight="false" outlineLevel="0" collapsed="false">
      <c r="A805" s="8" t="s">
        <v>9658</v>
      </c>
      <c r="B805" s="10" t="str">
        <f aca="false">'Layout Mercado Libre'!C805</f>
        <v>Tiras Reactivas OneTouch Ultra 50 Piezas</v>
      </c>
      <c r="C805" s="2" t="s">
        <v>89</v>
      </c>
      <c r="D805" s="2" t="s">
        <v>13868</v>
      </c>
      <c r="E805" s="2" t="s">
        <v>13869</v>
      </c>
      <c r="F805" s="2" t="s">
        <v>13877</v>
      </c>
      <c r="G805" s="2"/>
      <c r="H805" s="2"/>
      <c r="I805" s="2" t="s">
        <v>16388</v>
      </c>
      <c r="J805" s="2"/>
      <c r="K805" s="2" t="n">
        <v>294</v>
      </c>
      <c r="L805" s="2"/>
      <c r="M805" s="2" t="s">
        <v>16389</v>
      </c>
      <c r="N805" s="2" t="n">
        <f aca="false">COUNTA('Layout Mercado Libre'!AH805:AM805)</f>
        <v>2</v>
      </c>
      <c r="O805" s="2" t="s">
        <v>13875</v>
      </c>
      <c r="P805" s="2" t="n">
        <v>0</v>
      </c>
      <c r="Q805" s="2" t="s">
        <v>16390</v>
      </c>
    </row>
    <row r="806" customFormat="false" ht="15" hidden="false" customHeight="false" outlineLevel="0" collapsed="false">
      <c r="A806" s="8" t="s">
        <v>9669</v>
      </c>
      <c r="B806" s="10" t="str">
        <f aca="false">'Layout Mercado Libre'!C806</f>
        <v>Cicloferon Aciclovir 5% Crema Color Piel 2 g</v>
      </c>
      <c r="C806" s="2" t="s">
        <v>89</v>
      </c>
      <c r="D806" s="2" t="s">
        <v>13868</v>
      </c>
      <c r="E806" s="2" t="s">
        <v>13869</v>
      </c>
      <c r="F806" s="2" t="s">
        <v>13918</v>
      </c>
      <c r="G806" s="2"/>
      <c r="H806" s="2"/>
      <c r="I806" s="2" t="s">
        <v>16391</v>
      </c>
      <c r="J806" s="2"/>
      <c r="K806" s="2" t="n">
        <v>1</v>
      </c>
      <c r="L806" s="2"/>
      <c r="M806" s="2" t="s">
        <v>16392</v>
      </c>
      <c r="N806" s="2" t="n">
        <f aca="false">COUNTA('Layout Mercado Libre'!AH806:AM806)</f>
        <v>3</v>
      </c>
      <c r="O806" s="2" t="s">
        <v>13875</v>
      </c>
      <c r="P806" s="2" t="n">
        <v>0</v>
      </c>
      <c r="Q806" s="2" t="s">
        <v>16393</v>
      </c>
    </row>
    <row r="807" customFormat="false" ht="15" hidden="false" customHeight="false" outlineLevel="0" collapsed="false">
      <c r="A807" s="8" t="s">
        <v>9681</v>
      </c>
      <c r="B807" s="10" t="str">
        <f aca="false">'Layout Mercado Libre'!C807</f>
        <v>NyQuil Z Difenhidramina 25 mg 10 Cápsulas</v>
      </c>
      <c r="C807" s="2" t="s">
        <v>89</v>
      </c>
      <c r="D807" s="2" t="s">
        <v>13868</v>
      </c>
      <c r="E807" s="2" t="s">
        <v>13869</v>
      </c>
      <c r="F807" s="2" t="s">
        <v>13918</v>
      </c>
      <c r="G807" s="2"/>
      <c r="H807" s="2"/>
      <c r="I807" s="2" t="s">
        <v>16394</v>
      </c>
      <c r="J807" s="2"/>
      <c r="K807" s="2" t="n">
        <v>308</v>
      </c>
      <c r="L807" s="2"/>
      <c r="M807" s="2" t="s">
        <v>16395</v>
      </c>
      <c r="N807" s="2" t="n">
        <f aca="false">COUNTA('Layout Mercado Libre'!AH807:AM807)</f>
        <v>2</v>
      </c>
      <c r="O807" s="2" t="s">
        <v>13942</v>
      </c>
      <c r="P807" s="2" t="n">
        <v>0</v>
      </c>
      <c r="Q807" s="2" t="s">
        <v>16396</v>
      </c>
    </row>
    <row r="808" customFormat="false" ht="15" hidden="false" customHeight="false" outlineLevel="0" collapsed="false">
      <c r="A808" s="8" t="s">
        <v>9689</v>
      </c>
      <c r="B808" s="10" t="str">
        <f aca="false">'Layout Mercado Libre'!C808</f>
        <v>Espuma Modeladora Caprice Rizos Definidos 200 g</v>
      </c>
      <c r="C808" s="2" t="s">
        <v>89</v>
      </c>
      <c r="D808" s="2" t="s">
        <v>13868</v>
      </c>
      <c r="E808" s="2" t="s">
        <v>13869</v>
      </c>
      <c r="F808" s="2" t="s">
        <v>13877</v>
      </c>
      <c r="G808" s="2"/>
      <c r="H808" s="2"/>
      <c r="I808" s="2" t="s">
        <v>16397</v>
      </c>
      <c r="J808" s="2"/>
      <c r="K808" s="2" t="n">
        <v>182</v>
      </c>
      <c r="L808" s="2"/>
      <c r="M808" s="2" t="s">
        <v>16398</v>
      </c>
      <c r="N808" s="2" t="n">
        <f aca="false">COUNTA('Layout Mercado Libre'!AH808:AM808)</f>
        <v>1</v>
      </c>
      <c r="O808" s="2" t="s">
        <v>13942</v>
      </c>
      <c r="P808" s="2" t="n">
        <v>0</v>
      </c>
      <c r="Q808" s="2" t="s">
        <v>16399</v>
      </c>
    </row>
    <row r="809" customFormat="false" ht="15" hidden="false" customHeight="false" outlineLevel="0" collapsed="false">
      <c r="A809" s="8" t="s">
        <v>9699</v>
      </c>
      <c r="B809" s="10" t="str">
        <f aca="false">'Layout Mercado Libre'!C809</f>
        <v>Tinte Just For Men Castaño Oscuro H-45 60 ml</v>
      </c>
      <c r="C809" s="2" t="s">
        <v>89</v>
      </c>
      <c r="D809" s="2" t="s">
        <v>13868</v>
      </c>
      <c r="E809" s="2" t="s">
        <v>13869</v>
      </c>
      <c r="F809" s="2" t="s">
        <v>13877</v>
      </c>
      <c r="G809" s="2"/>
      <c r="H809" s="2"/>
      <c r="I809" s="2" t="s">
        <v>16400</v>
      </c>
      <c r="J809" s="2"/>
      <c r="K809" s="2" t="n">
        <v>15</v>
      </c>
      <c r="L809" s="2"/>
      <c r="M809" s="2" t="s">
        <v>16401</v>
      </c>
      <c r="N809" s="2" t="n">
        <f aca="false">COUNTA('Layout Mercado Libre'!AH809:AM809)</f>
        <v>2</v>
      </c>
      <c r="O809" s="2" t="s">
        <v>13875</v>
      </c>
      <c r="P809" s="2" t="n">
        <v>0</v>
      </c>
      <c r="Q809" s="2" t="s">
        <v>16402</v>
      </c>
    </row>
    <row r="810" customFormat="false" ht="15" hidden="false" customHeight="false" outlineLevel="0" collapsed="false">
      <c r="A810" s="8" t="s">
        <v>9710</v>
      </c>
      <c r="B810" s="10" t="str">
        <f aca="false">'Layout Mercado Libre'!C810</f>
        <v>Janumet XR 50 mg/1000 mg 56 Tabletas</v>
      </c>
      <c r="C810" s="2" t="s">
        <v>89</v>
      </c>
      <c r="D810" s="2" t="s">
        <v>13868</v>
      </c>
      <c r="E810" s="2" t="s">
        <v>13869</v>
      </c>
      <c r="F810" s="2" t="s">
        <v>13870</v>
      </c>
      <c r="G810" s="2" t="s">
        <v>13893</v>
      </c>
      <c r="H810" s="2" t="s">
        <v>13894</v>
      </c>
      <c r="I810" s="2" t="s">
        <v>16403</v>
      </c>
      <c r="J810" s="2"/>
      <c r="K810" s="2" t="n">
        <v>0</v>
      </c>
      <c r="L810" s="2"/>
      <c r="M810" s="2" t="s">
        <v>16404</v>
      </c>
      <c r="N810" s="2" t="n">
        <f aca="false">COUNTA('Layout Mercado Libre'!AH810:AM810)</f>
        <v>2</v>
      </c>
      <c r="O810" s="2" t="s">
        <v>13886</v>
      </c>
      <c r="P810" s="2" t="n">
        <v>0</v>
      </c>
      <c r="Q810" s="2" t="s">
        <v>16405</v>
      </c>
    </row>
    <row r="811" customFormat="false" ht="15" hidden="false" customHeight="false" outlineLevel="0" collapsed="false">
      <c r="A811" s="8" t="s">
        <v>9722</v>
      </c>
      <c r="B811" s="10" t="str">
        <f aca="false">'Layout Mercado Libre'!C811</f>
        <v>Crema Nivea Creme Tarro 500 ml</v>
      </c>
      <c r="C811" s="2" t="s">
        <v>89</v>
      </c>
      <c r="D811" s="2" t="s">
        <v>13868</v>
      </c>
      <c r="E811" s="2" t="s">
        <v>13869</v>
      </c>
      <c r="F811" s="2" t="s">
        <v>13877</v>
      </c>
      <c r="G811" s="2"/>
      <c r="H811" s="2"/>
      <c r="I811" s="2" t="s">
        <v>16406</v>
      </c>
      <c r="J811" s="2"/>
      <c r="K811" s="2" t="n">
        <v>3</v>
      </c>
      <c r="L811" s="2" t="s">
        <v>16407</v>
      </c>
      <c r="M811" s="2" t="s">
        <v>16408</v>
      </c>
      <c r="N811" s="2" t="n">
        <f aca="false">COUNTA('Layout Mercado Libre'!AH811:AM811)</f>
        <v>2</v>
      </c>
      <c r="O811" s="2" t="s">
        <v>13909</v>
      </c>
      <c r="P811" s="2" t="n">
        <v>0</v>
      </c>
      <c r="Q811" s="2" t="s">
        <v>16409</v>
      </c>
    </row>
    <row r="812" customFormat="false" ht="15" hidden="false" customHeight="false" outlineLevel="0" collapsed="false">
      <c r="A812" s="8" t="s">
        <v>9731</v>
      </c>
      <c r="B812" s="10" t="str">
        <f aca="false">'Layout Mercado Libre'!C812</f>
        <v>Pharmaton Complete Kids Jarabe Sabor Frutas 100 ml</v>
      </c>
      <c r="C812" s="2" t="s">
        <v>89</v>
      </c>
      <c r="D812" s="2" t="s">
        <v>13868</v>
      </c>
      <c r="E812" s="2" t="s">
        <v>13869</v>
      </c>
      <c r="F812" s="2" t="s">
        <v>13877</v>
      </c>
      <c r="G812" s="2"/>
      <c r="H812" s="2"/>
      <c r="I812" s="2" t="s">
        <v>16410</v>
      </c>
      <c r="J812" s="2"/>
      <c r="K812" s="2" t="n">
        <v>232</v>
      </c>
      <c r="L812" s="2"/>
      <c r="M812" s="2" t="s">
        <v>16411</v>
      </c>
      <c r="N812" s="2" t="n">
        <f aca="false">COUNTA('Layout Mercado Libre'!AH812:AM812)</f>
        <v>2</v>
      </c>
      <c r="O812" s="2" t="s">
        <v>13875</v>
      </c>
      <c r="P812" s="2" t="n">
        <v>0</v>
      </c>
      <c r="Q812" s="2" t="s">
        <v>16412</v>
      </c>
    </row>
    <row r="813" customFormat="false" ht="15" hidden="false" customHeight="false" outlineLevel="0" collapsed="false">
      <c r="A813" s="8" t="s">
        <v>9742</v>
      </c>
      <c r="B813" s="10" t="str">
        <f aca="false">'Layout Mercado Libre'!C813</f>
        <v>Cera Modeladora Xiomara Wax &amp; Shine Telaraña 60 g</v>
      </c>
      <c r="C813" s="2" t="s">
        <v>89</v>
      </c>
      <c r="D813" s="2" t="s">
        <v>13868</v>
      </c>
      <c r="E813" s="2" t="s">
        <v>13869</v>
      </c>
      <c r="F813" s="2" t="s">
        <v>13877</v>
      </c>
      <c r="G813" s="2"/>
      <c r="H813" s="2"/>
      <c r="I813" s="2" t="s">
        <v>16413</v>
      </c>
      <c r="J813" s="2"/>
      <c r="K813" s="2" t="n">
        <v>410</v>
      </c>
      <c r="L813" s="2"/>
      <c r="M813" s="2" t="s">
        <v>16414</v>
      </c>
      <c r="N813" s="2" t="n">
        <f aca="false">COUNTA('Layout Mercado Libre'!AH813:AM813)</f>
        <v>2</v>
      </c>
      <c r="O813" s="2" t="s">
        <v>13875</v>
      </c>
      <c r="P813" s="2" t="n">
        <v>0</v>
      </c>
      <c r="Q813" s="2" t="s">
        <v>16415</v>
      </c>
    </row>
    <row r="814" customFormat="false" ht="15" hidden="false" customHeight="false" outlineLevel="0" collapsed="false">
      <c r="A814" s="8" t="s">
        <v>9752</v>
      </c>
      <c r="B814" s="10" t="str">
        <f aca="false">'Layout Mercado Libre'!C814</f>
        <v>Pepto-Bismol Tabletas Masticables 12 Piezas</v>
      </c>
      <c r="C814" s="2" t="s">
        <v>89</v>
      </c>
      <c r="D814" s="2" t="s">
        <v>13868</v>
      </c>
      <c r="E814" s="2" t="s">
        <v>13869</v>
      </c>
      <c r="F814" s="2" t="s">
        <v>13918</v>
      </c>
      <c r="G814" s="2"/>
      <c r="H814" s="2"/>
      <c r="I814" s="2" t="s">
        <v>16416</v>
      </c>
      <c r="J814" s="2"/>
      <c r="K814" s="2" t="n">
        <v>386</v>
      </c>
      <c r="L814" s="2"/>
      <c r="M814" s="2" t="s">
        <v>16417</v>
      </c>
      <c r="N814" s="2" t="n">
        <f aca="false">COUNTA('Layout Mercado Libre'!AH814:AM814)</f>
        <v>2</v>
      </c>
      <c r="O814" s="2" t="s">
        <v>13875</v>
      </c>
      <c r="P814" s="2" t="n">
        <v>0</v>
      </c>
      <c r="Q814" s="2" t="s">
        <v>16418</v>
      </c>
    </row>
    <row r="815" customFormat="false" ht="15" hidden="false" customHeight="false" outlineLevel="0" collapsed="false">
      <c r="A815" s="8" t="s">
        <v>9761</v>
      </c>
      <c r="B815" s="10" t="str">
        <f aca="false">'Layout Mercado Libre'!C815</f>
        <v>Zedesen Ceftibuteno 400 mg 10 Cápsulas</v>
      </c>
      <c r="C815" s="2" t="s">
        <v>89</v>
      </c>
      <c r="D815" s="2" t="s">
        <v>13868</v>
      </c>
      <c r="E815" s="2" t="s">
        <v>13869</v>
      </c>
      <c r="F815" s="2" t="s">
        <v>13870</v>
      </c>
      <c r="G815" s="2" t="s">
        <v>13971</v>
      </c>
      <c r="H815" s="2" t="s">
        <v>13972</v>
      </c>
      <c r="I815" s="2" t="s">
        <v>16419</v>
      </c>
      <c r="J815" s="2"/>
      <c r="K815" s="2" t="n">
        <v>48</v>
      </c>
      <c r="L815" s="2"/>
      <c r="M815" s="2" t="s">
        <v>16420</v>
      </c>
      <c r="N815" s="2" t="n">
        <f aca="false">COUNTA('Layout Mercado Libre'!AH815:AM815)</f>
        <v>2</v>
      </c>
      <c r="O815" s="2" t="s">
        <v>13886</v>
      </c>
      <c r="P815" s="2" t="n">
        <v>0</v>
      </c>
      <c r="Q815" s="2" t="s">
        <v>16421</v>
      </c>
    </row>
    <row r="816" customFormat="false" ht="15" hidden="false" customHeight="false" outlineLevel="0" collapsed="false">
      <c r="A816" s="8" t="s">
        <v>9772</v>
      </c>
      <c r="B816" s="10" t="str">
        <f aca="false">'Layout Mercado Libre'!C816</f>
        <v>Desodorante Axe Ice Chill Aerosol 150 ml</v>
      </c>
      <c r="C816" s="2" t="s">
        <v>89</v>
      </c>
      <c r="D816" s="2" t="s">
        <v>13868</v>
      </c>
      <c r="E816" s="2" t="s">
        <v>13869</v>
      </c>
      <c r="F816" s="2" t="s">
        <v>13877</v>
      </c>
      <c r="G816" s="2"/>
      <c r="H816" s="2"/>
      <c r="I816" s="2" t="s">
        <v>16422</v>
      </c>
      <c r="J816" s="2"/>
      <c r="K816" s="2" t="n">
        <v>123</v>
      </c>
      <c r="L816" s="2"/>
      <c r="M816" s="2" t="s">
        <v>16423</v>
      </c>
      <c r="N816" s="2" t="n">
        <f aca="false">COUNTA('Layout Mercado Libre'!AH816:AM816)</f>
        <v>2</v>
      </c>
      <c r="O816" s="2" t="s">
        <v>13875</v>
      </c>
      <c r="P816" s="2" t="n">
        <v>0</v>
      </c>
      <c r="Q816" s="2" t="s">
        <v>16424</v>
      </c>
    </row>
    <row r="817" customFormat="false" ht="15" hidden="false" customHeight="false" outlineLevel="0" collapsed="false">
      <c r="A817" s="8" t="s">
        <v>9782</v>
      </c>
      <c r="B817" s="10" t="str">
        <f aca="false">'Layout Mercado Libre'!C817</f>
        <v>Hilo Dental Oral-B Essential Floss Encerado 50 m</v>
      </c>
      <c r="C817" s="2" t="s">
        <v>89</v>
      </c>
      <c r="D817" s="2" t="s">
        <v>13868</v>
      </c>
      <c r="E817" s="2" t="s">
        <v>13869</v>
      </c>
      <c r="F817" s="2" t="s">
        <v>13877</v>
      </c>
      <c r="G817" s="2"/>
      <c r="H817" s="2"/>
      <c r="I817" s="2" t="s">
        <v>16425</v>
      </c>
      <c r="J817" s="2"/>
      <c r="K817" s="2" t="n">
        <v>489</v>
      </c>
      <c r="L817" s="2"/>
      <c r="M817" s="2" t="s">
        <v>16426</v>
      </c>
      <c r="N817" s="2" t="n">
        <f aca="false">COUNTA('Layout Mercado Libre'!AH817:AM817)</f>
        <v>1</v>
      </c>
      <c r="O817" s="2" t="s">
        <v>13942</v>
      </c>
      <c r="P817" s="2" t="n">
        <v>0</v>
      </c>
      <c r="Q817" s="2" t="s">
        <v>16427</v>
      </c>
    </row>
    <row r="818" customFormat="false" ht="15" hidden="false" customHeight="false" outlineLevel="0" collapsed="false">
      <c r="A818" s="8" t="s">
        <v>9794</v>
      </c>
      <c r="B818" s="10" t="str">
        <f aca="false">'Layout Mercado Libre'!C818</f>
        <v>Koptin Azitromicina 900 mg Suspensión 22.5 ml</v>
      </c>
      <c r="C818" s="2" t="s">
        <v>89</v>
      </c>
      <c r="D818" s="2" t="s">
        <v>13868</v>
      </c>
      <c r="E818" s="2" t="s">
        <v>13869</v>
      </c>
      <c r="F818" s="2" t="s">
        <v>13870</v>
      </c>
      <c r="G818" s="2" t="s">
        <v>13971</v>
      </c>
      <c r="H818" s="2" t="s">
        <v>13972</v>
      </c>
      <c r="I818" s="2" t="s">
        <v>16428</v>
      </c>
      <c r="J818" s="2"/>
      <c r="K818" s="2" t="n">
        <v>51</v>
      </c>
      <c r="L818" s="2"/>
      <c r="M818" s="2" t="s">
        <v>16429</v>
      </c>
      <c r="N818" s="2" t="n">
        <f aca="false">COUNTA('Layout Mercado Libre'!AH818:AM818)</f>
        <v>2</v>
      </c>
      <c r="O818" s="2" t="s">
        <v>13886</v>
      </c>
      <c r="P818" s="2" t="n">
        <v>0</v>
      </c>
      <c r="Q818" s="2" t="s">
        <v>16430</v>
      </c>
    </row>
    <row r="819" customFormat="false" ht="15" hidden="false" customHeight="false" outlineLevel="0" collapsed="false">
      <c r="A819" s="8" t="s">
        <v>9805</v>
      </c>
      <c r="B819" s="10" t="str">
        <f aca="false">'Layout Mercado Libre'!C819</f>
        <v>Oxímetro de Pulso para Dedo Homecare InhalaCare INH01</v>
      </c>
      <c r="C819" s="2" t="s">
        <v>89</v>
      </c>
      <c r="D819" s="2" t="s">
        <v>13868</v>
      </c>
      <c r="E819" s="2" t="s">
        <v>13869</v>
      </c>
      <c r="F819" s="2" t="s">
        <v>13877</v>
      </c>
      <c r="G819" s="2"/>
      <c r="H819" s="2"/>
      <c r="I819" s="2" t="s">
        <v>16431</v>
      </c>
      <c r="J819" s="2"/>
      <c r="K819" s="2" t="n">
        <v>10</v>
      </c>
      <c r="L819" s="2"/>
      <c r="M819" s="2" t="s">
        <v>16432</v>
      </c>
      <c r="N819" s="2" t="n">
        <f aca="false">COUNTA('Layout Mercado Libre'!AH819:AM819)</f>
        <v>2</v>
      </c>
      <c r="O819" s="2" t="s">
        <v>13942</v>
      </c>
      <c r="P819" s="2" t="n">
        <v>0</v>
      </c>
      <c r="Q819" s="2" t="s">
        <v>16433</v>
      </c>
    </row>
    <row r="820" customFormat="false" ht="15" hidden="false" customHeight="false" outlineLevel="0" collapsed="false">
      <c r="A820" s="8" t="s">
        <v>9818</v>
      </c>
      <c r="B820" s="10" t="str">
        <f aca="false">'Layout Mercado Libre'!C820</f>
        <v>Pilas Alcalinas Duracell AA Tira con 6 Piezas</v>
      </c>
      <c r="C820" s="2" t="s">
        <v>89</v>
      </c>
      <c r="D820" s="2" t="s">
        <v>13868</v>
      </c>
      <c r="E820" s="2" t="s">
        <v>13869</v>
      </c>
      <c r="F820" s="2" t="s">
        <v>13877</v>
      </c>
      <c r="G820" s="2"/>
      <c r="H820" s="2"/>
      <c r="I820" s="2" t="s">
        <v>16434</v>
      </c>
      <c r="J820" s="2"/>
      <c r="K820" s="2" t="n">
        <v>115</v>
      </c>
      <c r="L820" s="2"/>
      <c r="M820" s="2" t="s">
        <v>16435</v>
      </c>
      <c r="N820" s="2" t="n">
        <f aca="false">COUNTA('Layout Mercado Libre'!AH820:AM820)</f>
        <v>1</v>
      </c>
      <c r="O820" s="2" t="s">
        <v>13942</v>
      </c>
      <c r="P820" s="2" t="n">
        <v>0</v>
      </c>
      <c r="Q820" s="2" t="s">
        <v>16436</v>
      </c>
    </row>
    <row r="821" customFormat="false" ht="15" hidden="false" customHeight="false" outlineLevel="0" collapsed="false">
      <c r="A821" s="8" t="s">
        <v>9826</v>
      </c>
      <c r="B821" s="10" t="str">
        <f aca="false">'Layout Mercado Libre'!C821</f>
        <v>Maviglin Metformina Glibenclamida 500/5 mg 60 Tabletas</v>
      </c>
      <c r="C821" s="2" t="s">
        <v>89</v>
      </c>
      <c r="D821" s="2" t="s">
        <v>13868</v>
      </c>
      <c r="E821" s="2" t="s">
        <v>13869</v>
      </c>
      <c r="F821" s="2" t="s">
        <v>13870</v>
      </c>
      <c r="G821" s="2" t="s">
        <v>13893</v>
      </c>
      <c r="H821" s="2" t="s">
        <v>13894</v>
      </c>
      <c r="I821" s="2" t="s">
        <v>16437</v>
      </c>
      <c r="J821" s="2"/>
      <c r="K821" s="2" t="n">
        <v>855</v>
      </c>
      <c r="L821" s="2"/>
      <c r="M821" s="2" t="s">
        <v>16438</v>
      </c>
      <c r="N821" s="2" t="n">
        <f aca="false">COUNTA('Layout Mercado Libre'!AH821:AM821)</f>
        <v>2</v>
      </c>
      <c r="O821" s="2" t="s">
        <v>13886</v>
      </c>
      <c r="P821" s="2" t="n">
        <v>0</v>
      </c>
      <c r="Q821" s="2" t="s">
        <v>16439</v>
      </c>
    </row>
    <row r="822" customFormat="false" ht="15" hidden="false" customHeight="false" outlineLevel="0" collapsed="false">
      <c r="A822" s="8" t="s">
        <v>9837</v>
      </c>
      <c r="B822" s="10" t="str">
        <f aca="false">'Layout Mercado Libre'!C822</f>
        <v>Tafirol Flex 300 mg/250 mg 30 Tabletas</v>
      </c>
      <c r="C822" s="2" t="s">
        <v>89</v>
      </c>
      <c r="D822" s="2" t="s">
        <v>13868</v>
      </c>
      <c r="E822" s="2" t="s">
        <v>13869</v>
      </c>
      <c r="F822" s="2" t="s">
        <v>13936</v>
      </c>
      <c r="G822" s="2"/>
      <c r="H822" s="2"/>
      <c r="I822" s="2" t="s">
        <v>16440</v>
      </c>
      <c r="J822" s="2"/>
      <c r="K822" s="2" t="n">
        <v>120</v>
      </c>
      <c r="L822" s="2"/>
      <c r="M822" s="2" t="s">
        <v>16441</v>
      </c>
      <c r="N822" s="2" t="n">
        <f aca="false">COUNTA('Layout Mercado Libre'!AH822:AM822)</f>
        <v>2</v>
      </c>
      <c r="O822" s="2" t="s">
        <v>13886</v>
      </c>
      <c r="P822" s="2" t="n">
        <v>0</v>
      </c>
      <c r="Q822" s="2" t="s">
        <v>16442</v>
      </c>
    </row>
    <row r="823" customFormat="false" ht="15" hidden="false" customHeight="false" outlineLevel="0" collapsed="false">
      <c r="A823" s="8" t="s">
        <v>9848</v>
      </c>
      <c r="B823" s="10" t="str">
        <f aca="false">'Layout Mercado Libre'!C823</f>
        <v>Crema Facial Vitacilina Aclaradora Día y Noche 100 g</v>
      </c>
      <c r="C823" s="2" t="s">
        <v>89</v>
      </c>
      <c r="D823" s="2" t="s">
        <v>13868</v>
      </c>
      <c r="E823" s="2" t="s">
        <v>13869</v>
      </c>
      <c r="F823" s="2" t="s">
        <v>13877</v>
      </c>
      <c r="G823" s="2"/>
      <c r="H823" s="2"/>
      <c r="I823" s="2" t="s">
        <v>16443</v>
      </c>
      <c r="J823" s="2"/>
      <c r="K823" s="2" t="n">
        <v>12</v>
      </c>
      <c r="L823" s="2"/>
      <c r="M823" s="2" t="s">
        <v>16444</v>
      </c>
      <c r="N823" s="2" t="n">
        <f aca="false">COUNTA('Layout Mercado Libre'!AH823:AM823)</f>
        <v>3</v>
      </c>
      <c r="O823" s="2" t="s">
        <v>13886</v>
      </c>
      <c r="P823" s="2" t="n">
        <v>0</v>
      </c>
      <c r="Q823" s="2" t="s">
        <v>16445</v>
      </c>
    </row>
    <row r="824" customFormat="false" ht="15" hidden="false" customHeight="false" outlineLevel="0" collapsed="false">
      <c r="A824" s="8" t="s">
        <v>9860</v>
      </c>
      <c r="B824" s="10" t="str">
        <f aca="false">'Layout Mercado Libre'!C824</f>
        <v>Dolo-Neurobión Retard Diclofenaco y Complejo B 10 Tabletas</v>
      </c>
      <c r="C824" s="2" t="s">
        <v>89</v>
      </c>
      <c r="D824" s="2" t="s">
        <v>13868</v>
      </c>
      <c r="E824" s="2" t="s">
        <v>13869</v>
      </c>
      <c r="F824" s="2" t="s">
        <v>13870</v>
      </c>
      <c r="G824" s="2" t="s">
        <v>13944</v>
      </c>
      <c r="H824" s="2" t="s">
        <v>13945</v>
      </c>
      <c r="I824" s="2" t="s">
        <v>16446</v>
      </c>
      <c r="J824" s="2"/>
      <c r="K824" s="2" t="n">
        <v>123</v>
      </c>
      <c r="L824" s="2"/>
      <c r="M824" s="2" t="s">
        <v>16447</v>
      </c>
      <c r="N824" s="2" t="n">
        <f aca="false">COUNTA('Layout Mercado Libre'!AH824:AM824)</f>
        <v>2</v>
      </c>
      <c r="O824" s="2" t="s">
        <v>13886</v>
      </c>
      <c r="P824" s="2" t="n">
        <v>0</v>
      </c>
      <c r="Q824" s="2" t="s">
        <v>16448</v>
      </c>
    </row>
    <row r="825" customFormat="false" ht="15" hidden="false" customHeight="false" outlineLevel="0" collapsed="false">
      <c r="A825" s="8" t="s">
        <v>9871</v>
      </c>
      <c r="B825" s="10" t="str">
        <f aca="false">'Layout Mercado Libre'!C825</f>
        <v>Isodine Bucofaríngeo Yodopovidona Solución 120 ml</v>
      </c>
      <c r="C825" s="2" t="s">
        <v>89</v>
      </c>
      <c r="D825" s="2" t="s">
        <v>13868</v>
      </c>
      <c r="E825" s="2" t="s">
        <v>13869</v>
      </c>
      <c r="F825" s="2" t="s">
        <v>13918</v>
      </c>
      <c r="G825" s="2"/>
      <c r="H825" s="2"/>
      <c r="I825" s="2" t="s">
        <v>16449</v>
      </c>
      <c r="J825" s="2"/>
      <c r="K825" s="2" t="n">
        <v>0</v>
      </c>
      <c r="L825" s="2"/>
      <c r="M825" s="2" t="s">
        <v>16450</v>
      </c>
      <c r="N825" s="2" t="n">
        <f aca="false">COUNTA('Layout Mercado Libre'!AH825:AM825)</f>
        <v>1</v>
      </c>
      <c r="O825" s="2" t="s">
        <v>13875</v>
      </c>
      <c r="P825" s="2" t="n">
        <v>0</v>
      </c>
      <c r="Q825" s="2" t="s">
        <v>16451</v>
      </c>
    </row>
    <row r="826" customFormat="false" ht="15" hidden="false" customHeight="false" outlineLevel="0" collapsed="false">
      <c r="A826" s="8" t="s">
        <v>9879</v>
      </c>
      <c r="B826" s="10" t="str">
        <f aca="false">'Layout Mercado Libre'!C826</f>
        <v>Set Evenflo Peine y Cepillo para Bebé Zoo Friends 2 Piezas</v>
      </c>
      <c r="C826" s="2" t="s">
        <v>89</v>
      </c>
      <c r="D826" s="2" t="s">
        <v>13868</v>
      </c>
      <c r="E826" s="2" t="s">
        <v>13869</v>
      </c>
      <c r="F826" s="2" t="s">
        <v>13877</v>
      </c>
      <c r="G826" s="2"/>
      <c r="H826" s="2"/>
      <c r="I826" s="2" t="s">
        <v>16452</v>
      </c>
      <c r="J826" s="2"/>
      <c r="K826" s="2" t="n">
        <v>130</v>
      </c>
      <c r="L826" s="2"/>
      <c r="M826" s="2" t="s">
        <v>16453</v>
      </c>
      <c r="N826" s="2" t="n">
        <f aca="false">COUNTA('Layout Mercado Libre'!AH826:AM826)</f>
        <v>4</v>
      </c>
      <c r="O826" s="2" t="s">
        <v>13886</v>
      </c>
      <c r="P826" s="2" t="n">
        <v>1</v>
      </c>
      <c r="Q826" s="2" t="s">
        <v>16454</v>
      </c>
    </row>
    <row r="827" customFormat="false" ht="15" hidden="false" customHeight="false" outlineLevel="0" collapsed="false">
      <c r="A827" s="8" t="s">
        <v>9893</v>
      </c>
      <c r="B827" s="10" t="str">
        <f aca="false">'Layout Mercado Libre'!C827</f>
        <v>Enjuague Bucal Listerine Cool Mint Antiséptico 500 ml</v>
      </c>
      <c r="C827" s="2" t="s">
        <v>89</v>
      </c>
      <c r="D827" s="2" t="s">
        <v>13868</v>
      </c>
      <c r="E827" s="2" t="s">
        <v>13869</v>
      </c>
      <c r="F827" s="2" t="s">
        <v>13877</v>
      </c>
      <c r="G827" s="2"/>
      <c r="H827" s="2"/>
      <c r="I827" s="2" t="s">
        <v>16455</v>
      </c>
      <c r="J827" s="2"/>
      <c r="K827" s="2" t="n">
        <v>0</v>
      </c>
      <c r="L827" s="2"/>
      <c r="M827" s="2" t="s">
        <v>16456</v>
      </c>
      <c r="N827" s="2" t="n">
        <f aca="false">COUNTA('Layout Mercado Libre'!AH827:AM827)</f>
        <v>3</v>
      </c>
      <c r="O827" s="2" t="s">
        <v>13886</v>
      </c>
      <c r="P827" s="2" t="n">
        <v>0</v>
      </c>
      <c r="Q827" s="2" t="s">
        <v>16457</v>
      </c>
    </row>
    <row r="828" customFormat="false" ht="15" hidden="false" customHeight="false" outlineLevel="0" collapsed="false">
      <c r="A828" s="8" t="s">
        <v>9908</v>
      </c>
      <c r="B828" s="10" t="str">
        <f aca="false">'Layout Mercado Libre'!C828</f>
        <v>Proxalin Plus Paracetamol Naproxeno 250/300 mg 16 Tabletas</v>
      </c>
      <c r="C828" s="2" t="s">
        <v>89</v>
      </c>
      <c r="D828" s="2" t="s">
        <v>13868</v>
      </c>
      <c r="E828" s="2" t="s">
        <v>13869</v>
      </c>
      <c r="F828" s="2" t="s">
        <v>13936</v>
      </c>
      <c r="G828" s="2"/>
      <c r="H828" s="2"/>
      <c r="I828" s="2" t="s">
        <v>16458</v>
      </c>
      <c r="J828" s="2"/>
      <c r="K828" s="2" t="n">
        <v>0</v>
      </c>
      <c r="L828" s="2"/>
      <c r="M828" s="2" t="s">
        <v>16459</v>
      </c>
      <c r="N828" s="2" t="n">
        <f aca="false">COUNTA('Layout Mercado Libre'!AH828:AM828)</f>
        <v>3</v>
      </c>
      <c r="O828" s="2" t="s">
        <v>13886</v>
      </c>
      <c r="P828" s="2" t="n">
        <v>0</v>
      </c>
      <c r="Q828" s="2" t="s">
        <v>16460</v>
      </c>
    </row>
    <row r="829" customFormat="false" ht="15" hidden="false" customHeight="false" outlineLevel="0" collapsed="false">
      <c r="A829" s="8" t="s">
        <v>9921</v>
      </c>
      <c r="B829" s="10" t="str">
        <f aca="false">'Layout Mercado Libre'!C829</f>
        <v>Dimegan-D Loratadina Fenilefrina Jarabe 60 ml</v>
      </c>
      <c r="C829" s="2" t="s">
        <v>89</v>
      </c>
      <c r="D829" s="2" t="s">
        <v>13868</v>
      </c>
      <c r="E829" s="2" t="s">
        <v>13869</v>
      </c>
      <c r="F829" s="2" t="s">
        <v>13936</v>
      </c>
      <c r="G829" s="2"/>
      <c r="H829" s="2"/>
      <c r="I829" s="2" t="s">
        <v>16461</v>
      </c>
      <c r="J829" s="2"/>
      <c r="K829" s="2" t="n">
        <v>0</v>
      </c>
      <c r="L829" s="2"/>
      <c r="M829" s="2" t="s">
        <v>16462</v>
      </c>
      <c r="N829" s="2" t="n">
        <f aca="false">COUNTA('Layout Mercado Libre'!AH829:AM829)</f>
        <v>1</v>
      </c>
      <c r="O829" s="2" t="s">
        <v>13942</v>
      </c>
      <c r="P829" s="2" t="n">
        <v>0</v>
      </c>
      <c r="Q829" s="2" t="s">
        <v>16463</v>
      </c>
    </row>
    <row r="830" customFormat="false" ht="15" hidden="false" customHeight="false" outlineLevel="0" collapsed="false">
      <c r="A830" s="8" t="s">
        <v>9933</v>
      </c>
      <c r="B830" s="10" t="str">
        <f aca="false">'Layout Mercado Libre'!C830</f>
        <v>Bonadoxina Meclozina 25 mg Piridoxina 50 mg 25 Tabletas</v>
      </c>
      <c r="C830" s="2" t="s">
        <v>89</v>
      </c>
      <c r="D830" s="2" t="s">
        <v>13868</v>
      </c>
      <c r="E830" s="2" t="s">
        <v>13869</v>
      </c>
      <c r="F830" s="2" t="s">
        <v>13870</v>
      </c>
      <c r="G830" s="2" t="s">
        <v>13893</v>
      </c>
      <c r="H830" s="2" t="s">
        <v>13894</v>
      </c>
      <c r="I830" s="2" t="s">
        <v>16464</v>
      </c>
      <c r="J830" s="2"/>
      <c r="K830" s="2" t="n">
        <v>207</v>
      </c>
      <c r="L830" s="2"/>
      <c r="M830" s="2" t="s">
        <v>16465</v>
      </c>
      <c r="N830" s="2" t="n">
        <f aca="false">COUNTA('Layout Mercado Libre'!AH830:AM830)</f>
        <v>2</v>
      </c>
      <c r="O830" s="2" t="s">
        <v>13886</v>
      </c>
      <c r="P830" s="2" t="n">
        <v>0</v>
      </c>
      <c r="Q830" s="2" t="s">
        <v>16466</v>
      </c>
    </row>
    <row r="831" customFormat="false" ht="15" hidden="false" customHeight="false" outlineLevel="0" collapsed="false">
      <c r="A831" s="8" t="s">
        <v>9944</v>
      </c>
      <c r="B831" s="10" t="str">
        <f aca="false">'Layout Mercado Libre'!C831</f>
        <v>Desodorante Speed Stick ADN Gel 48 Horas 85 g</v>
      </c>
      <c r="C831" s="2" t="s">
        <v>89</v>
      </c>
      <c r="D831" s="2" t="s">
        <v>13868</v>
      </c>
      <c r="E831" s="2" t="s">
        <v>13869</v>
      </c>
      <c r="F831" s="2" t="s">
        <v>13877</v>
      </c>
      <c r="G831" s="2"/>
      <c r="H831" s="2"/>
      <c r="I831" s="2" t="s">
        <v>16467</v>
      </c>
      <c r="J831" s="2"/>
      <c r="K831" s="2" t="n">
        <v>48</v>
      </c>
      <c r="L831" s="2"/>
      <c r="M831" s="2" t="s">
        <v>16468</v>
      </c>
      <c r="N831" s="2" t="n">
        <f aca="false">COUNTA('Layout Mercado Libre'!AH831:AM831)</f>
        <v>1</v>
      </c>
      <c r="O831" s="2" t="s">
        <v>13942</v>
      </c>
      <c r="P831" s="2" t="n">
        <v>0</v>
      </c>
      <c r="Q831" s="2" t="s">
        <v>16469</v>
      </c>
    </row>
    <row r="832" customFormat="false" ht="15" hidden="false" customHeight="false" outlineLevel="0" collapsed="false">
      <c r="A832" s="8" t="s">
        <v>9954</v>
      </c>
      <c r="B832" s="10" t="str">
        <f aca="false">'Layout Mercado Libre'!C832</f>
        <v>Janumet Sitagliptina Metformina 50/1000 mg 56 Comprimidos</v>
      </c>
      <c r="C832" s="2" t="s">
        <v>89</v>
      </c>
      <c r="D832" s="2" t="s">
        <v>13868</v>
      </c>
      <c r="E832" s="2" t="s">
        <v>13869</v>
      </c>
      <c r="F832" s="2" t="s">
        <v>13870</v>
      </c>
      <c r="G832" s="2" t="s">
        <v>13893</v>
      </c>
      <c r="H832" s="2" t="s">
        <v>13894</v>
      </c>
      <c r="I832" s="2" t="s">
        <v>16470</v>
      </c>
      <c r="J832" s="2"/>
      <c r="K832" s="2" t="n">
        <v>0</v>
      </c>
      <c r="L832" s="2"/>
      <c r="M832" s="2" t="s">
        <v>16471</v>
      </c>
      <c r="N832" s="2" t="n">
        <f aca="false">COUNTA('Layout Mercado Libre'!AH832:AM832)</f>
        <v>4</v>
      </c>
      <c r="O832" s="2" t="s">
        <v>13886</v>
      </c>
      <c r="P832" s="2" t="n">
        <v>0</v>
      </c>
      <c r="Q832" s="2" t="s">
        <v>16472</v>
      </c>
    </row>
    <row r="833" customFormat="false" ht="15" hidden="false" customHeight="false" outlineLevel="0" collapsed="false">
      <c r="A833" s="8" t="s">
        <v>9969</v>
      </c>
      <c r="B833" s="10" t="str">
        <f aca="false">'Layout Mercado Libre'!C833</f>
        <v>Metamucil Fibra Sin Azúcar Sabor Naranja 10 Sobres 5.8 g</v>
      </c>
      <c r="C833" s="2" t="s">
        <v>89</v>
      </c>
      <c r="D833" s="2" t="s">
        <v>13868</v>
      </c>
      <c r="E833" s="2" t="s">
        <v>13869</v>
      </c>
      <c r="F833" s="2" t="s">
        <v>13918</v>
      </c>
      <c r="G833" s="2"/>
      <c r="H833" s="2"/>
      <c r="I833" s="2" t="s">
        <v>16473</v>
      </c>
      <c r="J833" s="2"/>
      <c r="K833" s="2" t="n">
        <v>94</v>
      </c>
      <c r="L833" s="2"/>
      <c r="M833" s="2" t="s">
        <v>16474</v>
      </c>
      <c r="N833" s="2" t="n">
        <f aca="false">COUNTA('Layout Mercado Libre'!AH833:AM833)</f>
        <v>3</v>
      </c>
      <c r="O833" s="2" t="s">
        <v>13886</v>
      </c>
      <c r="P833" s="2" t="n">
        <v>0</v>
      </c>
      <c r="Q833" s="2" t="s">
        <v>16475</v>
      </c>
    </row>
    <row r="834" customFormat="false" ht="15" hidden="false" customHeight="false" outlineLevel="0" collapsed="false">
      <c r="A834" s="8" t="s">
        <v>9981</v>
      </c>
      <c r="B834" s="10" t="str">
        <f aca="false">'Layout Mercado Libre'!C834</f>
        <v>Colonia para Bebé Mennen Baby Magic Hipoalergénica 200 ml</v>
      </c>
      <c r="C834" s="2" t="s">
        <v>89</v>
      </c>
      <c r="D834" s="2" t="s">
        <v>13868</v>
      </c>
      <c r="E834" s="2" t="s">
        <v>13869</v>
      </c>
      <c r="F834" s="2" t="s">
        <v>13877</v>
      </c>
      <c r="G834" s="2"/>
      <c r="H834" s="2"/>
      <c r="I834" s="2" t="s">
        <v>16476</v>
      </c>
      <c r="J834" s="2"/>
      <c r="K834" s="2" t="n">
        <v>390</v>
      </c>
      <c r="L834" s="2"/>
      <c r="M834" s="2" t="s">
        <v>16477</v>
      </c>
      <c r="N834" s="2" t="n">
        <f aca="false">COUNTA('Layout Mercado Libre'!AH834:AM834)</f>
        <v>1</v>
      </c>
      <c r="O834" s="2" t="s">
        <v>13875</v>
      </c>
      <c r="P834" s="2" t="n">
        <v>0</v>
      </c>
      <c r="Q834" s="2" t="s">
        <v>16478</v>
      </c>
    </row>
    <row r="835" customFormat="false" ht="15" hidden="false" customHeight="false" outlineLevel="0" collapsed="false">
      <c r="A835" s="8" t="s">
        <v>9992</v>
      </c>
      <c r="B835" s="10" t="str">
        <f aca="false">'Layout Mercado Libre'!C835</f>
        <v>Crema Corporal Lubriderm Protección Solar FPS 15 400 ml</v>
      </c>
      <c r="C835" s="2" t="s">
        <v>89</v>
      </c>
      <c r="D835" s="2" t="s">
        <v>13868</v>
      </c>
      <c r="E835" s="2" t="s">
        <v>13869</v>
      </c>
      <c r="F835" s="2" t="s">
        <v>13877</v>
      </c>
      <c r="G835" s="2"/>
      <c r="H835" s="2"/>
      <c r="I835" s="2" t="s">
        <v>16479</v>
      </c>
      <c r="J835" s="2"/>
      <c r="K835" s="2" t="n">
        <v>98</v>
      </c>
      <c r="L835" s="2"/>
      <c r="M835" s="2" t="s">
        <v>16480</v>
      </c>
      <c r="N835" s="2" t="n">
        <f aca="false">COUNTA('Layout Mercado Libre'!AH835:AM835)</f>
        <v>2</v>
      </c>
      <c r="O835" s="2" t="s">
        <v>13942</v>
      </c>
      <c r="P835" s="2" t="n">
        <v>0</v>
      </c>
      <c r="Q835" s="2" t="s">
        <v>16481</v>
      </c>
    </row>
    <row r="836" customFormat="false" ht="15" hidden="false" customHeight="false" outlineLevel="0" collapsed="false">
      <c r="A836" s="8" t="s">
        <v>10002</v>
      </c>
      <c r="B836" s="10" t="str">
        <f aca="false">'Layout Mercado Libre'!C836</f>
        <v>Gaap PF Latanoprost 0.005% Solución Oftálmica 3 ml</v>
      </c>
      <c r="C836" s="2" t="s">
        <v>89</v>
      </c>
      <c r="D836" s="2" t="s">
        <v>13868</v>
      </c>
      <c r="E836" s="2" t="s">
        <v>13869</v>
      </c>
      <c r="F836" s="2" t="s">
        <v>13870</v>
      </c>
      <c r="G836" s="2" t="s">
        <v>14082</v>
      </c>
      <c r="H836" s="2" t="s">
        <v>14083</v>
      </c>
      <c r="I836" s="2" t="s">
        <v>16482</v>
      </c>
      <c r="J836" s="2"/>
      <c r="K836" s="2" t="n">
        <v>0</v>
      </c>
      <c r="L836" s="2"/>
      <c r="M836" s="2" t="s">
        <v>16483</v>
      </c>
      <c r="N836" s="2" t="n">
        <f aca="false">COUNTA('Layout Mercado Libre'!AH836:AM836)</f>
        <v>3</v>
      </c>
      <c r="O836" s="2" t="s">
        <v>13875</v>
      </c>
      <c r="P836" s="2" t="n">
        <v>0</v>
      </c>
      <c r="Q836" s="2" t="s">
        <v>16484</v>
      </c>
    </row>
    <row r="837" customFormat="false" ht="15" hidden="false" customHeight="false" outlineLevel="0" collapsed="false">
      <c r="A837" s="8" t="s">
        <v>10015</v>
      </c>
      <c r="B837" s="10" t="str">
        <f aca="false">'Layout Mercado Libre'!C837</f>
        <v>Cera Xiomara Wax &amp; Shine Moldeadora Mate 60 g</v>
      </c>
      <c r="C837" s="2" t="s">
        <v>89</v>
      </c>
      <c r="D837" s="2" t="s">
        <v>13868</v>
      </c>
      <c r="E837" s="2" t="s">
        <v>13869</v>
      </c>
      <c r="F837" s="2" t="s">
        <v>13877</v>
      </c>
      <c r="G837" s="2"/>
      <c r="H837" s="2"/>
      <c r="I837" s="2" t="s">
        <v>16485</v>
      </c>
      <c r="J837" s="2"/>
      <c r="K837" s="2" t="n">
        <v>571</v>
      </c>
      <c r="L837" s="2"/>
      <c r="M837" s="2" t="s">
        <v>16486</v>
      </c>
      <c r="N837" s="2" t="n">
        <f aca="false">COUNTA('Layout Mercado Libre'!AH837:AM837)</f>
        <v>1</v>
      </c>
      <c r="O837" s="2" t="s">
        <v>13875</v>
      </c>
      <c r="P837" s="2" t="n">
        <v>0</v>
      </c>
      <c r="Q837" s="2" t="s">
        <v>16487</v>
      </c>
    </row>
    <row r="838" customFormat="false" ht="15" hidden="false" customHeight="false" outlineLevel="0" collapsed="false">
      <c r="A838" s="8" t="s">
        <v>10023</v>
      </c>
      <c r="B838" s="10" t="str">
        <f aca="false">'Layout Mercado Libre'!C838</f>
        <v>Berocca Calcio y Magnesio 10 Comprimidos Efervescentes</v>
      </c>
      <c r="C838" s="2" t="s">
        <v>89</v>
      </c>
      <c r="D838" s="2" t="s">
        <v>13868</v>
      </c>
      <c r="E838" s="2" t="s">
        <v>13869</v>
      </c>
      <c r="F838" s="2" t="s">
        <v>13918</v>
      </c>
      <c r="G838" s="2"/>
      <c r="H838" s="2"/>
      <c r="I838" s="2" t="s">
        <v>16488</v>
      </c>
      <c r="J838" s="2"/>
      <c r="K838" s="2" t="n">
        <v>378</v>
      </c>
      <c r="L838" s="2"/>
      <c r="M838" s="2" t="s">
        <v>16489</v>
      </c>
      <c r="N838" s="2" t="n">
        <f aca="false">COUNTA('Layout Mercado Libre'!AH838:AM838)</f>
        <v>2</v>
      </c>
      <c r="O838" s="2" t="s">
        <v>13886</v>
      </c>
      <c r="P838" s="2" t="n">
        <v>0</v>
      </c>
      <c r="Q838" s="2" t="s">
        <v>16490</v>
      </c>
    </row>
    <row r="839" customFormat="false" ht="15" hidden="false" customHeight="false" outlineLevel="0" collapsed="false">
      <c r="A839" s="8" t="s">
        <v>10037</v>
      </c>
      <c r="B839" s="10" t="str">
        <f aca="false">'Layout Mercado Libre'!C839</f>
        <v>Previta Mom Suplemento Prenatal DHA EPA 30 Cápsulas</v>
      </c>
      <c r="C839" s="2" t="s">
        <v>89</v>
      </c>
      <c r="D839" s="2" t="s">
        <v>13868</v>
      </c>
      <c r="E839" s="2" t="s">
        <v>13869</v>
      </c>
      <c r="F839" s="2" t="s">
        <v>13877</v>
      </c>
      <c r="G839" s="2"/>
      <c r="H839" s="2"/>
      <c r="I839" s="2" t="s">
        <v>16491</v>
      </c>
      <c r="J839" s="2"/>
      <c r="K839" s="2" t="n">
        <v>58</v>
      </c>
      <c r="L839" s="2"/>
      <c r="M839" s="2" t="s">
        <v>16492</v>
      </c>
      <c r="N839" s="2" t="n">
        <f aca="false">COUNTA('Layout Mercado Libre'!AH839:AM839)</f>
        <v>3</v>
      </c>
      <c r="O839" s="2" t="s">
        <v>13886</v>
      </c>
      <c r="P839" s="2" t="n">
        <v>0</v>
      </c>
      <c r="Q839" s="2" t="s">
        <v>16493</v>
      </c>
    </row>
    <row r="840" customFormat="false" ht="15" hidden="false" customHeight="false" outlineLevel="0" collapsed="false">
      <c r="A840" s="8" t="s">
        <v>10051</v>
      </c>
      <c r="B840" s="10" t="str">
        <f aca="false">'Layout Mercado Libre'!C840</f>
        <v>Mascarilla Garnier Fructis Hair Food Coco 350 ml</v>
      </c>
      <c r="C840" s="2" t="s">
        <v>89</v>
      </c>
      <c r="D840" s="2" t="s">
        <v>13868</v>
      </c>
      <c r="E840" s="2" t="s">
        <v>13869</v>
      </c>
      <c r="F840" s="2" t="s">
        <v>13877</v>
      </c>
      <c r="G840" s="2"/>
      <c r="H840" s="2"/>
      <c r="I840" s="2" t="s">
        <v>16494</v>
      </c>
      <c r="J840" s="2"/>
      <c r="K840" s="2" t="n">
        <v>32</v>
      </c>
      <c r="L840" s="2"/>
      <c r="M840" s="2" t="s">
        <v>16495</v>
      </c>
      <c r="N840" s="2" t="n">
        <f aca="false">COUNTA('Layout Mercado Libre'!AH840:AM840)</f>
        <v>2</v>
      </c>
      <c r="O840" s="2" t="s">
        <v>13886</v>
      </c>
      <c r="P840" s="2" t="n">
        <v>0</v>
      </c>
      <c r="Q840" s="2" t="s">
        <v>16496</v>
      </c>
    </row>
    <row r="841" customFormat="false" ht="15" hidden="false" customHeight="false" outlineLevel="0" collapsed="false">
      <c r="A841" s="8" t="s">
        <v>10066</v>
      </c>
      <c r="B841" s="10" t="str">
        <f aca="false">'Layout Mercado Libre'!C841</f>
        <v>Pomada Xiomara Wax &amp; Shine Black Barba y Cabello 60 g</v>
      </c>
      <c r="C841" s="2" t="s">
        <v>89</v>
      </c>
      <c r="D841" s="2" t="s">
        <v>13868</v>
      </c>
      <c r="E841" s="2" t="s">
        <v>13869</v>
      </c>
      <c r="F841" s="2" t="s">
        <v>13877</v>
      </c>
      <c r="G841" s="2"/>
      <c r="H841" s="2"/>
      <c r="I841" s="2" t="s">
        <v>16497</v>
      </c>
      <c r="J841" s="2"/>
      <c r="K841" s="2" t="n">
        <v>432</v>
      </c>
      <c r="L841" s="2"/>
      <c r="M841" s="2" t="s">
        <v>16498</v>
      </c>
      <c r="N841" s="2" t="n">
        <f aca="false">COUNTA('Layout Mercado Libre'!AH841:AM841)</f>
        <v>2</v>
      </c>
      <c r="O841" s="2" t="s">
        <v>13942</v>
      </c>
      <c r="P841" s="2" t="n">
        <v>0</v>
      </c>
      <c r="Q841" s="2" t="s">
        <v>16499</v>
      </c>
    </row>
    <row r="842" customFormat="false" ht="15" hidden="false" customHeight="false" outlineLevel="0" collapsed="false">
      <c r="A842" s="8" t="s">
        <v>10075</v>
      </c>
      <c r="B842" s="10" t="str">
        <f aca="false">'Layout Mercado Libre'!C842</f>
        <v>Braxan Amiodarona 200 mg 20 Tabletas</v>
      </c>
      <c r="C842" s="2" t="s">
        <v>89</v>
      </c>
      <c r="D842" s="2" t="s">
        <v>13868</v>
      </c>
      <c r="E842" s="2" t="s">
        <v>13869</v>
      </c>
      <c r="F842" s="2" t="s">
        <v>13870</v>
      </c>
      <c r="G842" s="2" t="s">
        <v>14469</v>
      </c>
      <c r="H842" s="2" t="s">
        <v>14470</v>
      </c>
      <c r="I842" s="2" t="s">
        <v>16500</v>
      </c>
      <c r="J842" s="2"/>
      <c r="K842" s="2" t="n">
        <v>18</v>
      </c>
      <c r="L842" s="2"/>
      <c r="M842" s="2" t="s">
        <v>16501</v>
      </c>
      <c r="N842" s="2" t="n">
        <f aca="false">COUNTA('Layout Mercado Libre'!AH842:AM842)</f>
        <v>2</v>
      </c>
      <c r="O842" s="2" t="s">
        <v>13942</v>
      </c>
      <c r="P842" s="2" t="n">
        <v>0</v>
      </c>
      <c r="Q842" s="2" t="s">
        <v>16502</v>
      </c>
    </row>
    <row r="843" customFormat="false" ht="15" hidden="false" customHeight="false" outlineLevel="0" collapsed="false">
      <c r="A843" s="8" t="s">
        <v>10086</v>
      </c>
      <c r="B843" s="10" t="str">
        <f aca="false">'Layout Mercado Libre'!C843</f>
        <v>Troferit Dropropizina 30 mg 15 Tabletas</v>
      </c>
      <c r="C843" s="2" t="s">
        <v>89</v>
      </c>
      <c r="D843" s="2" t="s">
        <v>13868</v>
      </c>
      <c r="E843" s="2" t="s">
        <v>13869</v>
      </c>
      <c r="F843" s="2" t="s">
        <v>13936</v>
      </c>
      <c r="G843" s="2"/>
      <c r="H843" s="2"/>
      <c r="I843" s="2" t="s">
        <v>16503</v>
      </c>
      <c r="J843" s="2"/>
      <c r="K843" s="2" t="n">
        <v>176</v>
      </c>
      <c r="L843" s="2"/>
      <c r="M843" s="2" t="s">
        <v>16504</v>
      </c>
      <c r="N843" s="2" t="n">
        <f aca="false">COUNTA('Layout Mercado Libre'!AH843:AM843)</f>
        <v>2</v>
      </c>
      <c r="O843" s="2" t="s">
        <v>13886</v>
      </c>
      <c r="P843" s="2" t="n">
        <v>0</v>
      </c>
      <c r="Q843" s="2" t="s">
        <v>16505</v>
      </c>
    </row>
    <row r="844" customFormat="false" ht="15" hidden="false" customHeight="false" outlineLevel="0" collapsed="false">
      <c r="A844" s="8" t="s">
        <v>10095</v>
      </c>
      <c r="B844" s="10" t="str">
        <f aca="false">'Layout Mercado Libre'!C844</f>
        <v>Crema Facial Vitacilina Antiarrugas Día y Noche 100 g</v>
      </c>
      <c r="C844" s="2" t="s">
        <v>89</v>
      </c>
      <c r="D844" s="2" t="s">
        <v>13868</v>
      </c>
      <c r="E844" s="2" t="s">
        <v>13869</v>
      </c>
      <c r="F844" s="2" t="s">
        <v>13877</v>
      </c>
      <c r="G844" s="2"/>
      <c r="H844" s="2"/>
      <c r="I844" s="2" t="s">
        <v>16506</v>
      </c>
      <c r="J844" s="2"/>
      <c r="K844" s="2" t="n">
        <v>0</v>
      </c>
      <c r="L844" s="2"/>
      <c r="M844" s="2" t="s">
        <v>16507</v>
      </c>
      <c r="N844" s="2" t="n">
        <f aca="false">COUNTA('Layout Mercado Libre'!AH844:AM844)</f>
        <v>3</v>
      </c>
      <c r="O844" s="2" t="s">
        <v>13886</v>
      </c>
      <c r="P844" s="2" t="n">
        <v>0</v>
      </c>
      <c r="Q844" s="2" t="s">
        <v>16508</v>
      </c>
    </row>
    <row r="845" customFormat="false" ht="15" hidden="false" customHeight="false" outlineLevel="0" collapsed="false">
      <c r="A845" s="8" t="s">
        <v>10105</v>
      </c>
      <c r="B845" s="10" t="str">
        <f aca="false">'Layout Mercado Libre'!C845</f>
        <v>Crema Nivea Creme Tarro 400 ml con Lata 50 ml</v>
      </c>
      <c r="C845" s="2" t="s">
        <v>89</v>
      </c>
      <c r="D845" s="2" t="s">
        <v>13949</v>
      </c>
      <c r="E845" s="2" t="s">
        <v>13950</v>
      </c>
      <c r="F845" s="2" t="s">
        <v>13877</v>
      </c>
      <c r="G845" s="2"/>
      <c r="H845" s="2"/>
      <c r="I845" s="2" t="s">
        <v>16509</v>
      </c>
      <c r="J845" s="2"/>
      <c r="K845" s="2" t="n">
        <v>77</v>
      </c>
      <c r="L845" s="2" t="s">
        <v>16510</v>
      </c>
      <c r="M845" s="2" t="s">
        <v>16510</v>
      </c>
      <c r="N845" s="2" t="n">
        <f aca="false">COUNTA('Layout Mercado Libre'!AH845:AM845)</f>
        <v>1</v>
      </c>
      <c r="O845" s="2" t="s">
        <v>13904</v>
      </c>
      <c r="P845" s="2" t="n">
        <v>0</v>
      </c>
      <c r="Q845" s="2" t="s">
        <v>16511</v>
      </c>
    </row>
    <row r="846" customFormat="false" ht="15" hidden="false" customHeight="false" outlineLevel="0" collapsed="false">
      <c r="A846" s="8" t="s">
        <v>10113</v>
      </c>
      <c r="B846" s="10" t="str">
        <f aca="false">'Layout Mercado Libre'!C846</f>
        <v>Ficonax Metformina 1 g 30 Tabletas Recubiertas</v>
      </c>
      <c r="C846" s="2" t="s">
        <v>89</v>
      </c>
      <c r="D846" s="2" t="s">
        <v>13868</v>
      </c>
      <c r="E846" s="2" t="s">
        <v>13869</v>
      </c>
      <c r="F846" s="2" t="s">
        <v>13870</v>
      </c>
      <c r="G846" s="2" t="s">
        <v>13893</v>
      </c>
      <c r="H846" s="2" t="s">
        <v>13894</v>
      </c>
      <c r="I846" s="2" t="s">
        <v>16512</v>
      </c>
      <c r="J846" s="2"/>
      <c r="K846" s="2" t="n">
        <v>42</v>
      </c>
      <c r="L846" s="2"/>
      <c r="M846" s="2" t="s">
        <v>16513</v>
      </c>
      <c r="N846" s="2" t="n">
        <f aca="false">COUNTA('Layout Mercado Libre'!AH846:AM846)</f>
        <v>2</v>
      </c>
      <c r="O846" s="2" t="s">
        <v>13886</v>
      </c>
      <c r="P846" s="2" t="n">
        <v>0</v>
      </c>
      <c r="Q846" s="2" t="s">
        <v>16514</v>
      </c>
    </row>
    <row r="847" customFormat="false" ht="15" hidden="false" customHeight="false" outlineLevel="0" collapsed="false">
      <c r="A847" s="8" t="s">
        <v>10124</v>
      </c>
      <c r="B847" s="10" t="str">
        <f aca="false">'Layout Mercado Libre'!C847</f>
        <v>Dalvear Infantil Jarabe Dropropizina Bromhexina 200 ml</v>
      </c>
      <c r="C847" s="2" t="s">
        <v>89</v>
      </c>
      <c r="D847" s="2" t="s">
        <v>13868</v>
      </c>
      <c r="E847" s="2" t="s">
        <v>13869</v>
      </c>
      <c r="F847" s="2" t="s">
        <v>13936</v>
      </c>
      <c r="G847" s="2"/>
      <c r="H847" s="2"/>
      <c r="I847" s="2" t="s">
        <v>16515</v>
      </c>
      <c r="J847" s="2"/>
      <c r="K847" s="2" t="n">
        <v>44</v>
      </c>
      <c r="L847" s="2"/>
      <c r="M847" s="2" t="s">
        <v>16516</v>
      </c>
      <c r="N847" s="2" t="n">
        <f aca="false">COUNTA('Layout Mercado Libre'!AH847:AM847)</f>
        <v>3</v>
      </c>
      <c r="O847" s="2" t="s">
        <v>13875</v>
      </c>
      <c r="P847" s="2" t="n">
        <v>0</v>
      </c>
      <c r="Q847" s="2" t="s">
        <v>16517</v>
      </c>
    </row>
    <row r="848" customFormat="false" ht="15" hidden="false" customHeight="false" outlineLevel="0" collapsed="false">
      <c r="A848" s="8" t="s">
        <v>10137</v>
      </c>
      <c r="B848" s="10" t="str">
        <f aca="false">'Layout Mercado Libre'!C848</f>
        <v>Prueba de Embarazo Prebios 1 Pieza</v>
      </c>
      <c r="C848" s="2" t="s">
        <v>89</v>
      </c>
      <c r="D848" s="2" t="s">
        <v>13868</v>
      </c>
      <c r="E848" s="2" t="s">
        <v>13869</v>
      </c>
      <c r="F848" s="2" t="s">
        <v>13877</v>
      </c>
      <c r="G848" s="2"/>
      <c r="H848" s="2"/>
      <c r="I848" s="2" t="s">
        <v>16518</v>
      </c>
      <c r="J848" s="2"/>
      <c r="K848" s="2" t="n">
        <v>8874</v>
      </c>
      <c r="L848" s="2"/>
      <c r="M848" s="2" t="s">
        <v>16519</v>
      </c>
      <c r="N848" s="2" t="n">
        <f aca="false">COUNTA('Layout Mercado Libre'!AH848:AM848)</f>
        <v>1</v>
      </c>
      <c r="O848" s="2" t="s">
        <v>13875</v>
      </c>
      <c r="P848" s="2" t="n">
        <v>0</v>
      </c>
      <c r="Q848" s="2" t="s">
        <v>16520</v>
      </c>
    </row>
    <row r="849" customFormat="false" ht="15" hidden="false" customHeight="false" outlineLevel="0" collapsed="false">
      <c r="A849" s="8" t="s">
        <v>10147</v>
      </c>
      <c r="B849" s="10" t="str">
        <f aca="false">'Layout Mercado Libre'!C849</f>
        <v>Talco para Bebé Mennen Baby Magic Rosa 200 g</v>
      </c>
      <c r="C849" s="2" t="s">
        <v>89</v>
      </c>
      <c r="D849" s="2" t="s">
        <v>13868</v>
      </c>
      <c r="E849" s="2" t="s">
        <v>13869</v>
      </c>
      <c r="F849" s="2" t="s">
        <v>13877</v>
      </c>
      <c r="G849" s="2"/>
      <c r="H849" s="2"/>
      <c r="I849" s="2" t="s">
        <v>16521</v>
      </c>
      <c r="J849" s="2"/>
      <c r="K849" s="2" t="n">
        <v>537</v>
      </c>
      <c r="L849" s="2"/>
      <c r="M849" s="2" t="s">
        <v>16522</v>
      </c>
      <c r="N849" s="2" t="n">
        <f aca="false">COUNTA('Layout Mercado Libre'!AH849:AM849)</f>
        <v>1</v>
      </c>
      <c r="O849" s="2" t="s">
        <v>13875</v>
      </c>
      <c r="P849" s="2" t="n">
        <v>0</v>
      </c>
      <c r="Q849" s="2" t="s">
        <v>16523</v>
      </c>
    </row>
    <row r="850" customFormat="false" ht="15" hidden="false" customHeight="false" outlineLevel="0" collapsed="false">
      <c r="A850" s="8" t="s">
        <v>10156</v>
      </c>
      <c r="B850" s="10" t="str">
        <f aca="false">'Layout Mercado Libre'!C850</f>
        <v>Desodorante Roll-On Palmolive Neutro Balance 65 ml</v>
      </c>
      <c r="C850" s="2" t="s">
        <v>89</v>
      </c>
      <c r="D850" s="2" t="s">
        <v>13868</v>
      </c>
      <c r="E850" s="2" t="s">
        <v>13869</v>
      </c>
      <c r="F850" s="2" t="s">
        <v>13877</v>
      </c>
      <c r="G850" s="2"/>
      <c r="H850" s="2"/>
      <c r="I850" s="2" t="s">
        <v>16524</v>
      </c>
      <c r="J850" s="2"/>
      <c r="K850" s="2" t="n">
        <v>43</v>
      </c>
      <c r="L850" s="2"/>
      <c r="M850" s="2" t="s">
        <v>16525</v>
      </c>
      <c r="N850" s="2" t="n">
        <f aca="false">COUNTA('Layout Mercado Libre'!AH850:AM850)</f>
        <v>2</v>
      </c>
      <c r="O850" s="2" t="s">
        <v>13886</v>
      </c>
      <c r="P850" s="2" t="n">
        <v>0</v>
      </c>
      <c r="Q850" s="2" t="s">
        <v>16526</v>
      </c>
    </row>
    <row r="851" customFormat="false" ht="15" hidden="false" customHeight="false" outlineLevel="0" collapsed="false">
      <c r="A851" s="8" t="s">
        <v>10167</v>
      </c>
      <c r="B851" s="10" t="str">
        <f aca="false">'Layout Mercado Libre'!C851</f>
        <v>Dabex Metformina 1000 mg 30 Tabletas</v>
      </c>
      <c r="C851" s="2" t="s">
        <v>89</v>
      </c>
      <c r="D851" s="2" t="s">
        <v>13868</v>
      </c>
      <c r="E851" s="2" t="s">
        <v>13869</v>
      </c>
      <c r="F851" s="2" t="s">
        <v>13870</v>
      </c>
      <c r="G851" s="2" t="s">
        <v>13893</v>
      </c>
      <c r="H851" s="2" t="s">
        <v>13894</v>
      </c>
      <c r="I851" s="2" t="s">
        <v>16527</v>
      </c>
      <c r="J851" s="2"/>
      <c r="K851" s="2" t="n">
        <v>0</v>
      </c>
      <c r="L851" s="2"/>
      <c r="M851" s="2" t="s">
        <v>16528</v>
      </c>
      <c r="N851" s="2" t="n">
        <f aca="false">COUNTA('Layout Mercado Libre'!AH851:AM851)</f>
        <v>3</v>
      </c>
      <c r="O851" s="2" t="s">
        <v>13886</v>
      </c>
      <c r="P851" s="2" t="n">
        <v>0</v>
      </c>
      <c r="Q851" s="2" t="s">
        <v>16529</v>
      </c>
    </row>
    <row r="852" customFormat="false" ht="15" hidden="false" customHeight="false" outlineLevel="0" collapsed="false">
      <c r="A852" s="8" t="s">
        <v>10178</v>
      </c>
      <c r="B852" s="10" t="str">
        <f aca="false">'Layout Mercado Libre'!C852</f>
        <v>Talco para Bebé Mennen Baby Magic Hipoalergénico 400 g</v>
      </c>
      <c r="C852" s="2" t="s">
        <v>89</v>
      </c>
      <c r="D852" s="2" t="s">
        <v>13868</v>
      </c>
      <c r="E852" s="2" t="s">
        <v>13869</v>
      </c>
      <c r="F852" s="2" t="s">
        <v>13877</v>
      </c>
      <c r="G852" s="2"/>
      <c r="H852" s="2"/>
      <c r="I852" s="2" t="s">
        <v>16530</v>
      </c>
      <c r="J852" s="2"/>
      <c r="K852" s="2" t="n">
        <v>220</v>
      </c>
      <c r="L852" s="2"/>
      <c r="M852" s="2" t="s">
        <v>16531</v>
      </c>
      <c r="N852" s="2" t="n">
        <f aca="false">COUNTA('Layout Mercado Libre'!AH852:AM852)</f>
        <v>3</v>
      </c>
      <c r="O852" s="2" t="s">
        <v>13875</v>
      </c>
      <c r="P852" s="2" t="n">
        <v>0</v>
      </c>
      <c r="Q852" s="2" t="s">
        <v>16532</v>
      </c>
    </row>
    <row r="853" customFormat="false" ht="15" hidden="false" customHeight="false" outlineLevel="0" collapsed="false">
      <c r="A853" s="8" t="s">
        <v>10188</v>
      </c>
      <c r="B853" s="10" t="str">
        <f aca="false">'Layout Mercado Libre'!C853</f>
        <v>Mydocalm-A Tolperisona Paracetamol 50/300 mg 30 Cápsulas</v>
      </c>
      <c r="C853" s="2" t="s">
        <v>89</v>
      </c>
      <c r="D853" s="2" t="s">
        <v>13868</v>
      </c>
      <c r="E853" s="2" t="s">
        <v>13869</v>
      </c>
      <c r="F853" s="2" t="s">
        <v>13936</v>
      </c>
      <c r="G853" s="2"/>
      <c r="H853" s="2"/>
      <c r="I853" s="2" t="s">
        <v>16533</v>
      </c>
      <c r="J853" s="2"/>
      <c r="K853" s="2" t="n">
        <v>1</v>
      </c>
      <c r="L853" s="2"/>
      <c r="M853" s="2" t="s">
        <v>16534</v>
      </c>
      <c r="N853" s="2" t="n">
        <f aca="false">COUNTA('Layout Mercado Libre'!AH853:AM853)</f>
        <v>2</v>
      </c>
      <c r="O853" s="2" t="s">
        <v>13886</v>
      </c>
      <c r="P853" s="2" t="n">
        <v>0</v>
      </c>
      <c r="Q853" s="2" t="s">
        <v>16535</v>
      </c>
    </row>
    <row r="854" customFormat="false" ht="15" hidden="false" customHeight="false" outlineLevel="0" collapsed="false">
      <c r="A854" s="8" t="s">
        <v>10200</v>
      </c>
      <c r="B854" s="10" t="str">
        <f aca="false">'Layout Mercado Libre'!C854</f>
        <v>Desodorante Axe Intense 48h Aerosol 150 ml</v>
      </c>
      <c r="C854" s="2" t="s">
        <v>89</v>
      </c>
      <c r="D854" s="2" t="s">
        <v>13868</v>
      </c>
      <c r="E854" s="2" t="s">
        <v>13869</v>
      </c>
      <c r="F854" s="2" t="s">
        <v>13877</v>
      </c>
      <c r="G854" s="2"/>
      <c r="H854" s="2"/>
      <c r="I854" s="2" t="s">
        <v>16536</v>
      </c>
      <c r="J854" s="2"/>
      <c r="K854" s="2" t="n">
        <v>277</v>
      </c>
      <c r="L854" s="2" t="s">
        <v>16537</v>
      </c>
      <c r="M854" s="2" t="s">
        <v>16538</v>
      </c>
      <c r="N854" s="2" t="n">
        <f aca="false">COUNTA('Layout Mercado Libre'!AH854:AM854)</f>
        <v>1</v>
      </c>
      <c r="O854" s="2" t="s">
        <v>13942</v>
      </c>
      <c r="P854" s="2" t="n">
        <v>0</v>
      </c>
      <c r="Q854" s="2" t="s">
        <v>16539</v>
      </c>
    </row>
    <row r="855" customFormat="false" ht="15" hidden="false" customHeight="false" outlineLevel="0" collapsed="false">
      <c r="A855" s="8" t="s">
        <v>10210</v>
      </c>
      <c r="B855" s="10" t="str">
        <f aca="false">'Layout Mercado Libre'!C855</f>
        <v>Pepto-Bismol Cereza 262 mg 24 Tabletas Masticables</v>
      </c>
      <c r="C855" s="2" t="s">
        <v>89</v>
      </c>
      <c r="D855" s="2" t="s">
        <v>13868</v>
      </c>
      <c r="E855" s="2" t="s">
        <v>13869</v>
      </c>
      <c r="F855" s="2" t="s">
        <v>13918</v>
      </c>
      <c r="G855" s="2"/>
      <c r="H855" s="2"/>
      <c r="I855" s="2" t="s">
        <v>16540</v>
      </c>
      <c r="J855" s="2"/>
      <c r="K855" s="2" t="n">
        <v>148</v>
      </c>
      <c r="L855" s="2"/>
      <c r="M855" s="2" t="s">
        <v>16541</v>
      </c>
      <c r="N855" s="2" t="n">
        <f aca="false">COUNTA('Layout Mercado Libre'!AH855:AM855)</f>
        <v>3</v>
      </c>
      <c r="O855" s="2" t="s">
        <v>13886</v>
      </c>
      <c r="P855" s="2" t="n">
        <v>0</v>
      </c>
      <c r="Q855" s="2" t="s">
        <v>16542</v>
      </c>
    </row>
    <row r="856" customFormat="false" ht="15" hidden="false" customHeight="false" outlineLevel="0" collapsed="false">
      <c r="A856" s="8" t="s">
        <v>10222</v>
      </c>
      <c r="B856" s="10" t="str">
        <f aca="false">'Layout Mercado Libre'!C856</f>
        <v>Shampoo Grisi Ricitos de Oro Manzanilla 250 ml</v>
      </c>
      <c r="C856" s="2" t="s">
        <v>89</v>
      </c>
      <c r="D856" s="2" t="s">
        <v>13868</v>
      </c>
      <c r="E856" s="2" t="s">
        <v>13869</v>
      </c>
      <c r="F856" s="2" t="s">
        <v>13877</v>
      </c>
      <c r="G856" s="2"/>
      <c r="H856" s="2"/>
      <c r="I856" s="2" t="s">
        <v>16543</v>
      </c>
      <c r="J856" s="2"/>
      <c r="K856" s="2" t="n">
        <v>86</v>
      </c>
      <c r="L856" s="2"/>
      <c r="M856" s="2" t="s">
        <v>16544</v>
      </c>
      <c r="N856" s="2" t="n">
        <f aca="false">COUNTA('Layout Mercado Libre'!AH856:AM856)</f>
        <v>1</v>
      </c>
      <c r="O856" s="2" t="s">
        <v>13875</v>
      </c>
      <c r="P856" s="2" t="n">
        <v>0</v>
      </c>
      <c r="Q856" s="2" t="s">
        <v>16545</v>
      </c>
    </row>
    <row r="857" customFormat="false" ht="15" hidden="false" customHeight="false" outlineLevel="0" collapsed="false">
      <c r="A857" s="8" t="s">
        <v>10233</v>
      </c>
      <c r="B857" s="10" t="str">
        <f aca="false">'Layout Mercado Libre'!C857</f>
        <v>Crema Corporal Nivea Milk Nutritiva Piel Extra Seca 100 ml</v>
      </c>
      <c r="C857" s="2" t="s">
        <v>89</v>
      </c>
      <c r="D857" s="2" t="s">
        <v>13868</v>
      </c>
      <c r="E857" s="2" t="s">
        <v>13869</v>
      </c>
      <c r="F857" s="2" t="s">
        <v>13877</v>
      </c>
      <c r="G857" s="2"/>
      <c r="H857" s="2"/>
      <c r="I857" s="2" t="s">
        <v>16546</v>
      </c>
      <c r="J857" s="2"/>
      <c r="K857" s="2" t="n">
        <v>521</v>
      </c>
      <c r="L857" s="2" t="s">
        <v>16547</v>
      </c>
      <c r="M857" s="2" t="s">
        <v>16547</v>
      </c>
      <c r="N857" s="2" t="n">
        <f aca="false">COUNTA('Layout Mercado Libre'!AH857:AM857)</f>
        <v>2</v>
      </c>
      <c r="O857" s="2" t="s">
        <v>14021</v>
      </c>
      <c r="P857" s="2" t="n">
        <v>0</v>
      </c>
      <c r="Q857" s="2" t="s">
        <v>16548</v>
      </c>
    </row>
    <row r="858" customFormat="false" ht="15" hidden="false" customHeight="false" outlineLevel="0" collapsed="false">
      <c r="A858" s="8" t="s">
        <v>10243</v>
      </c>
      <c r="B858" s="10" t="str">
        <f aca="false">'Layout Mercado Libre'!C858</f>
        <v>Pylopac Lansoprazol Claritromicina Amoxicilina 7 Carteras</v>
      </c>
      <c r="C858" s="2" t="s">
        <v>89</v>
      </c>
      <c r="D858" s="2" t="s">
        <v>13868</v>
      </c>
      <c r="E858" s="2" t="s">
        <v>13869</v>
      </c>
      <c r="F858" s="2" t="s">
        <v>13870</v>
      </c>
      <c r="G858" s="2" t="s">
        <v>13893</v>
      </c>
      <c r="H858" s="2" t="s">
        <v>13894</v>
      </c>
      <c r="I858" s="2" t="s">
        <v>16549</v>
      </c>
      <c r="J858" s="2"/>
      <c r="K858" s="2" t="n">
        <v>3</v>
      </c>
      <c r="L858" s="2"/>
      <c r="M858" s="2" t="s">
        <v>16550</v>
      </c>
      <c r="N858" s="2" t="n">
        <f aca="false">COUNTA('Layout Mercado Libre'!AH858:AM858)</f>
        <v>2</v>
      </c>
      <c r="O858" s="2" t="s">
        <v>13886</v>
      </c>
      <c r="P858" s="2" t="n">
        <v>0</v>
      </c>
      <c r="Q858" s="2" t="s">
        <v>16551</v>
      </c>
    </row>
    <row r="859" customFormat="false" ht="15" hidden="false" customHeight="false" outlineLevel="0" collapsed="false">
      <c r="A859" s="8" t="s">
        <v>10258</v>
      </c>
      <c r="B859" s="10" t="str">
        <f aca="false">'Layout Mercado Libre'!C859</f>
        <v>Tiras Reactivas FreeStyle Optium Glucosa 50 Piezas</v>
      </c>
      <c r="C859" s="2" t="s">
        <v>89</v>
      </c>
      <c r="D859" s="2" t="s">
        <v>13949</v>
      </c>
      <c r="E859" s="2" t="s">
        <v>13950</v>
      </c>
      <c r="F859" s="2" t="s">
        <v>13877</v>
      </c>
      <c r="G859" s="2"/>
      <c r="H859" s="2"/>
      <c r="I859" s="2" t="s">
        <v>16552</v>
      </c>
      <c r="J859" s="2"/>
      <c r="K859" s="2" t="n">
        <v>27</v>
      </c>
      <c r="L859" s="2"/>
      <c r="M859" s="2" t="s">
        <v>16553</v>
      </c>
      <c r="N859" s="2" t="n">
        <f aca="false">COUNTA('Layout Mercado Libre'!AH859:AM859)</f>
        <v>2</v>
      </c>
      <c r="O859" s="2" t="s">
        <v>13875</v>
      </c>
      <c r="P859" s="2" t="n">
        <v>0</v>
      </c>
      <c r="Q859" s="2" t="s">
        <v>16554</v>
      </c>
    </row>
    <row r="860" customFormat="false" ht="15" hidden="false" customHeight="false" outlineLevel="0" collapsed="false">
      <c r="A860" s="8" t="s">
        <v>10269</v>
      </c>
      <c r="B860" s="10" t="str">
        <f aca="false">'Layout Mercado Libre'!C860</f>
        <v>Lomecan V Clotrimazol 200 mg 3 Óvulos Vaginales</v>
      </c>
      <c r="C860" s="2" t="s">
        <v>89</v>
      </c>
      <c r="D860" s="2" t="s">
        <v>13868</v>
      </c>
      <c r="E860" s="2" t="s">
        <v>13869</v>
      </c>
      <c r="F860" s="2" t="s">
        <v>13918</v>
      </c>
      <c r="G860" s="2"/>
      <c r="H860" s="2"/>
      <c r="I860" s="2" t="s">
        <v>16555</v>
      </c>
      <c r="J860" s="2"/>
      <c r="K860" s="2" t="n">
        <v>67</v>
      </c>
      <c r="L860" s="2" t="s">
        <v>16556</v>
      </c>
      <c r="M860" s="2" t="s">
        <v>16557</v>
      </c>
      <c r="N860" s="2" t="n">
        <f aca="false">COUNTA('Layout Mercado Libre'!AH860:AM860)</f>
        <v>2</v>
      </c>
      <c r="O860" s="2" t="s">
        <v>14021</v>
      </c>
      <c r="P860" s="2" t="n">
        <v>0</v>
      </c>
      <c r="Q860" s="2" t="s">
        <v>16558</v>
      </c>
    </row>
    <row r="861" customFormat="false" ht="15" hidden="false" customHeight="false" outlineLevel="0" collapsed="false">
      <c r="A861" s="8" t="s">
        <v>10280</v>
      </c>
      <c r="B861" s="10" t="str">
        <f aca="false">'Layout Mercado Libre'!C861</f>
        <v>Dramamine Infantil Jarabe 250 mg/100 ml 120 ml</v>
      </c>
      <c r="C861" s="2" t="s">
        <v>89</v>
      </c>
      <c r="D861" s="2" t="s">
        <v>13868</v>
      </c>
      <c r="E861" s="2" t="s">
        <v>13869</v>
      </c>
      <c r="F861" s="2" t="s">
        <v>13918</v>
      </c>
      <c r="G861" s="2"/>
      <c r="H861" s="2"/>
      <c r="I861" s="2" t="s">
        <v>16559</v>
      </c>
      <c r="J861" s="2"/>
      <c r="K861" s="2" t="n">
        <v>343</v>
      </c>
      <c r="L861" s="2" t="s">
        <v>16560</v>
      </c>
      <c r="M861" s="2" t="s">
        <v>16561</v>
      </c>
      <c r="N861" s="2" t="n">
        <f aca="false">COUNTA('Layout Mercado Libre'!AH861:AM861)</f>
        <v>2</v>
      </c>
      <c r="O861" s="2" t="s">
        <v>13886</v>
      </c>
      <c r="P861" s="2" t="n">
        <v>0</v>
      </c>
      <c r="Q861" s="2" t="s">
        <v>16562</v>
      </c>
    </row>
    <row r="862" customFormat="false" ht="15" hidden="false" customHeight="false" outlineLevel="0" collapsed="false">
      <c r="A862" s="8" t="s">
        <v>10292</v>
      </c>
      <c r="B862" s="10" t="str">
        <f aca="false">'Layout Mercado Libre'!C862</f>
        <v>Ultra Bengué Gel Rojo Naproxeno Lidocaína 35 g</v>
      </c>
      <c r="C862" s="2" t="s">
        <v>89</v>
      </c>
      <c r="D862" s="2" t="s">
        <v>13868</v>
      </c>
      <c r="E862" s="2" t="s">
        <v>13869</v>
      </c>
      <c r="F862" s="2" t="s">
        <v>13918</v>
      </c>
      <c r="G862" s="2"/>
      <c r="H862" s="2"/>
      <c r="I862" s="2" t="s">
        <v>16563</v>
      </c>
      <c r="J862" s="2"/>
      <c r="K862" s="2" t="n">
        <v>1</v>
      </c>
      <c r="L862" s="2"/>
      <c r="M862" s="2" t="s">
        <v>16564</v>
      </c>
      <c r="N862" s="2" t="n">
        <f aca="false">COUNTA('Layout Mercado Libre'!AH862:AM862)</f>
        <v>3</v>
      </c>
      <c r="O862" s="2" t="s">
        <v>13886</v>
      </c>
      <c r="P862" s="2" t="n">
        <v>0</v>
      </c>
      <c r="Q862" s="2" t="s">
        <v>16565</v>
      </c>
    </row>
    <row r="863" customFormat="false" ht="15" hidden="false" customHeight="false" outlineLevel="0" collapsed="false">
      <c r="A863" s="8" t="s">
        <v>10305</v>
      </c>
      <c r="B863" s="10" t="str">
        <f aca="false">'Layout Mercado Libre'!C863</f>
        <v>Flanax Gel Naproxeno Sódico 5.5% Tubo 40 g</v>
      </c>
      <c r="C863" s="2" t="s">
        <v>89</v>
      </c>
      <c r="D863" s="2" t="s">
        <v>13868</v>
      </c>
      <c r="E863" s="2" t="s">
        <v>13869</v>
      </c>
      <c r="F863" s="2" t="s">
        <v>13918</v>
      </c>
      <c r="G863" s="2"/>
      <c r="H863" s="2"/>
      <c r="I863" s="2" t="s">
        <v>16566</v>
      </c>
      <c r="J863" s="2"/>
      <c r="K863" s="2" t="n">
        <v>144</v>
      </c>
      <c r="L863" s="2"/>
      <c r="M863" s="2" t="s">
        <v>16567</v>
      </c>
      <c r="N863" s="2" t="n">
        <f aca="false">COUNTA('Layout Mercado Libre'!AH863:AM863)</f>
        <v>2</v>
      </c>
      <c r="O863" s="2" t="s">
        <v>13875</v>
      </c>
      <c r="P863" s="2" t="n">
        <v>0</v>
      </c>
      <c r="Q863" s="2" t="s">
        <v>16568</v>
      </c>
    </row>
    <row r="864" customFormat="false" ht="15" hidden="false" customHeight="false" outlineLevel="0" collapsed="false">
      <c r="A864" s="8" t="s">
        <v>10315</v>
      </c>
      <c r="B864" s="10" t="str">
        <f aca="false">'Layout Mercado Libre'!C864</f>
        <v>Obrydex Tobramicina Dexametasona Solución Oftálmica 5 ml</v>
      </c>
      <c r="C864" s="2" t="s">
        <v>89</v>
      </c>
      <c r="D864" s="2" t="s">
        <v>13868</v>
      </c>
      <c r="E864" s="2" t="s">
        <v>13869</v>
      </c>
      <c r="F864" s="2" t="s">
        <v>13870</v>
      </c>
      <c r="G864" s="2" t="s">
        <v>14082</v>
      </c>
      <c r="H864" s="2" t="s">
        <v>14083</v>
      </c>
      <c r="I864" s="2" t="s">
        <v>16569</v>
      </c>
      <c r="J864" s="2"/>
      <c r="K864" s="2" t="n">
        <v>37</v>
      </c>
      <c r="L864" s="2"/>
      <c r="M864" s="2" t="s">
        <v>16570</v>
      </c>
      <c r="N864" s="2" t="n">
        <f aca="false">COUNTA('Layout Mercado Libre'!AH864:AM864)</f>
        <v>1</v>
      </c>
      <c r="O864" s="2" t="s">
        <v>13942</v>
      </c>
      <c r="P864" s="2" t="n">
        <v>0</v>
      </c>
      <c r="Q864" s="2" t="s">
        <v>16571</v>
      </c>
    </row>
    <row r="865" customFormat="false" ht="15" hidden="false" customHeight="false" outlineLevel="0" collapsed="false">
      <c r="A865" s="8" t="s">
        <v>10324</v>
      </c>
      <c r="B865" s="10" t="str">
        <f aca="false">'Layout Mercado Libre'!C865</f>
        <v>Jeringa BD Plastipak 3 ml 22G x 32 mm Caja 100 Piezas</v>
      </c>
      <c r="C865" s="2" t="s">
        <v>89</v>
      </c>
      <c r="D865" s="2" t="s">
        <v>13868</v>
      </c>
      <c r="E865" s="2" t="s">
        <v>13869</v>
      </c>
      <c r="F865" s="2" t="s">
        <v>13877</v>
      </c>
      <c r="G865" s="2"/>
      <c r="H865" s="2"/>
      <c r="I865" s="2" t="s">
        <v>16572</v>
      </c>
      <c r="J865" s="2"/>
      <c r="K865" s="2" t="n">
        <v>205</v>
      </c>
      <c r="L865" s="2"/>
      <c r="M865" s="2" t="s">
        <v>16573</v>
      </c>
      <c r="N865" s="2" t="n">
        <f aca="false">COUNTA('Layout Mercado Libre'!AH865:AM865)</f>
        <v>1</v>
      </c>
      <c r="O865" s="2" t="s">
        <v>13942</v>
      </c>
      <c r="P865" s="2" t="n">
        <v>0</v>
      </c>
      <c r="Q865" s="2" t="s">
        <v>16574</v>
      </c>
    </row>
    <row r="866" customFormat="false" ht="15" hidden="false" customHeight="false" outlineLevel="0" collapsed="false">
      <c r="A866" s="8" t="s">
        <v>10332</v>
      </c>
      <c r="B866" s="10" t="str">
        <f aca="false">'Layout Mercado Libre'!C866</f>
        <v>Tums Antiácido Surtido 750 mg 3 Rollos de 8 Tabletas</v>
      </c>
      <c r="C866" s="2" t="s">
        <v>89</v>
      </c>
      <c r="D866" s="2" t="s">
        <v>13868</v>
      </c>
      <c r="E866" s="2" t="s">
        <v>13869</v>
      </c>
      <c r="F866" s="2" t="s">
        <v>13918</v>
      </c>
      <c r="G866" s="2"/>
      <c r="H866" s="2"/>
      <c r="I866" s="2" t="s">
        <v>16575</v>
      </c>
      <c r="J866" s="2"/>
      <c r="K866" s="2" t="n">
        <v>0</v>
      </c>
      <c r="L866" s="2"/>
      <c r="M866" s="2" t="s">
        <v>16576</v>
      </c>
      <c r="N866" s="2" t="n">
        <f aca="false">COUNTA('Layout Mercado Libre'!AH866:AM866)</f>
        <v>2</v>
      </c>
      <c r="O866" s="2" t="s">
        <v>13875</v>
      </c>
      <c r="P866" s="2" t="n">
        <v>0</v>
      </c>
      <c r="Q866" s="2" t="s">
        <v>16577</v>
      </c>
    </row>
    <row r="867" customFormat="false" ht="15" hidden="false" customHeight="false" outlineLevel="0" collapsed="false">
      <c r="A867" s="8" t="s">
        <v>10341</v>
      </c>
      <c r="B867" s="10" t="str">
        <f aca="false">'Layout Mercado Libre'!C867</f>
        <v>Xarelto Rivaroxabán 15 mg 28 Comprimidos</v>
      </c>
      <c r="C867" s="2" t="s">
        <v>89</v>
      </c>
      <c r="D867" s="2" t="s">
        <v>13868</v>
      </c>
      <c r="E867" s="2" t="s">
        <v>13869</v>
      </c>
      <c r="F867" s="2" t="s">
        <v>13870</v>
      </c>
      <c r="G867" s="2" t="s">
        <v>13888</v>
      </c>
      <c r="H867" s="2" t="s">
        <v>13889</v>
      </c>
      <c r="I867" s="2" t="s">
        <v>16578</v>
      </c>
      <c r="J867" s="2"/>
      <c r="K867" s="2" t="n">
        <v>18</v>
      </c>
      <c r="L867" s="2"/>
      <c r="M867" s="2" t="s">
        <v>16579</v>
      </c>
      <c r="N867" s="2" t="n">
        <f aca="false">COUNTA('Layout Mercado Libre'!AH867:AM867)</f>
        <v>2</v>
      </c>
      <c r="O867" s="2" t="s">
        <v>13875</v>
      </c>
      <c r="P867" s="2" t="n">
        <v>0</v>
      </c>
      <c r="Q867" s="2" t="s">
        <v>16580</v>
      </c>
    </row>
    <row r="868" customFormat="false" ht="15" hidden="false" customHeight="false" outlineLevel="0" collapsed="false">
      <c r="A868" s="8" t="s">
        <v>10350</v>
      </c>
      <c r="B868" s="10" t="str">
        <f aca="false">'Layout Mercado Libre'!C868</f>
        <v>Crema Facial Pond's Rejuveness Antiarrugas 100 g</v>
      </c>
      <c r="C868" s="2" t="s">
        <v>89</v>
      </c>
      <c r="D868" s="2" t="s">
        <v>13868</v>
      </c>
      <c r="E868" s="2" t="s">
        <v>13869</v>
      </c>
      <c r="F868" s="2" t="s">
        <v>13877</v>
      </c>
      <c r="G868" s="2"/>
      <c r="H868" s="2"/>
      <c r="I868" s="2" t="s">
        <v>16581</v>
      </c>
      <c r="J868" s="2"/>
      <c r="K868" s="2" t="n">
        <v>358</v>
      </c>
      <c r="L868" s="2" t="s">
        <v>16582</v>
      </c>
      <c r="M868" s="2" t="s">
        <v>16583</v>
      </c>
      <c r="N868" s="2" t="n">
        <f aca="false">COUNTA('Layout Mercado Libre'!AH868:AM868)</f>
        <v>1</v>
      </c>
      <c r="O868" s="2" t="s">
        <v>13942</v>
      </c>
      <c r="P868" s="2" t="n">
        <v>0</v>
      </c>
      <c r="Q868" s="2" t="s">
        <v>16584</v>
      </c>
    </row>
    <row r="869" customFormat="false" ht="15" hidden="false" customHeight="false" outlineLevel="0" collapsed="false">
      <c r="A869" s="8" t="s">
        <v>10360</v>
      </c>
      <c r="B869" s="10" t="str">
        <f aca="false">'Layout Mercado Libre'!C869</f>
        <v>Systane Hidratación SP Gotas Oftálmicas Lubricantes 10 ml</v>
      </c>
      <c r="C869" s="2" t="s">
        <v>89</v>
      </c>
      <c r="D869" s="2" t="s">
        <v>13868</v>
      </c>
      <c r="E869" s="2" t="s">
        <v>13869</v>
      </c>
      <c r="F869" s="2" t="s">
        <v>13918</v>
      </c>
      <c r="G869" s="2"/>
      <c r="H869" s="2"/>
      <c r="I869" s="2" t="s">
        <v>16585</v>
      </c>
      <c r="J869" s="2"/>
      <c r="K869" s="2" t="n">
        <v>17</v>
      </c>
      <c r="L869" s="2" t="s">
        <v>16586</v>
      </c>
      <c r="M869" s="2" t="s">
        <v>16587</v>
      </c>
      <c r="N869" s="2" t="n">
        <f aca="false">COUNTA('Layout Mercado Libre'!AH869:AM869)</f>
        <v>2</v>
      </c>
      <c r="O869" s="2" t="s">
        <v>13875</v>
      </c>
      <c r="P869" s="2" t="n">
        <v>0</v>
      </c>
      <c r="Q869" s="2" t="s">
        <v>16588</v>
      </c>
    </row>
    <row r="870" customFormat="false" ht="15" hidden="false" customHeight="false" outlineLevel="0" collapsed="false">
      <c r="A870" s="8" t="s">
        <v>10372</v>
      </c>
      <c r="B870" s="10" t="str">
        <f aca="false">'Layout Mercado Libre'!C870</f>
        <v>Prueba de Embarazo Postinor Ultrasensible 1 Pieza</v>
      </c>
      <c r="C870" s="2" t="s">
        <v>89</v>
      </c>
      <c r="D870" s="2" t="s">
        <v>13868</v>
      </c>
      <c r="E870" s="2" t="s">
        <v>13869</v>
      </c>
      <c r="F870" s="2" t="s">
        <v>13877</v>
      </c>
      <c r="G870" s="2"/>
      <c r="H870" s="2"/>
      <c r="I870" s="2" t="s">
        <v>16589</v>
      </c>
      <c r="J870" s="2"/>
      <c r="K870" s="2" t="n">
        <v>1192</v>
      </c>
      <c r="L870" s="2"/>
      <c r="M870" s="2" t="s">
        <v>16590</v>
      </c>
      <c r="N870" s="2" t="n">
        <f aca="false">COUNTA('Layout Mercado Libre'!AH870:AM870)</f>
        <v>3</v>
      </c>
      <c r="O870" s="2" t="s">
        <v>13875</v>
      </c>
      <c r="P870" s="2" t="n">
        <v>0</v>
      </c>
      <c r="Q870" s="2" t="s">
        <v>16591</v>
      </c>
    </row>
    <row r="871" customFormat="false" ht="15" hidden="false" customHeight="false" outlineLevel="0" collapsed="false">
      <c r="A871" s="8" t="s">
        <v>10384</v>
      </c>
      <c r="B871" s="10" t="str">
        <f aca="false">'Layout Mercado Libre'!C871</f>
        <v>Sophixin Ofteno Ciprofloxacino 0.3% Solución Oftálmica 5 ml</v>
      </c>
      <c r="C871" s="2" t="s">
        <v>89</v>
      </c>
      <c r="D871" s="2" t="s">
        <v>13868</v>
      </c>
      <c r="E871" s="2" t="s">
        <v>13869</v>
      </c>
      <c r="F871" s="2" t="s">
        <v>13870</v>
      </c>
      <c r="G871" s="2" t="s">
        <v>14082</v>
      </c>
      <c r="H871" s="2" t="s">
        <v>14083</v>
      </c>
      <c r="I871" s="2" t="s">
        <v>16592</v>
      </c>
      <c r="J871" s="2"/>
      <c r="K871" s="2" t="n">
        <v>22</v>
      </c>
      <c r="L871" s="2"/>
      <c r="M871" s="2" t="s">
        <v>16593</v>
      </c>
      <c r="N871" s="2" t="n">
        <f aca="false">COUNTA('Layout Mercado Libre'!AH871:AM871)</f>
        <v>2</v>
      </c>
      <c r="O871" s="2" t="s">
        <v>13875</v>
      </c>
      <c r="P871" s="2" t="n">
        <v>0</v>
      </c>
      <c r="Q871" s="2" t="s">
        <v>16594</v>
      </c>
    </row>
    <row r="872" customFormat="false" ht="15" hidden="false" customHeight="false" outlineLevel="0" collapsed="false">
      <c r="A872" s="8" t="s">
        <v>10394</v>
      </c>
      <c r="B872" s="10" t="str">
        <f aca="false">'Layout Mercado Libre'!C872</f>
        <v>Cinta Transparente Nexcare Transpore 2.5 cm x 9.1 m</v>
      </c>
      <c r="C872" s="2" t="s">
        <v>89</v>
      </c>
      <c r="D872" s="2" t="s">
        <v>13949</v>
      </c>
      <c r="E872" s="2" t="s">
        <v>13950</v>
      </c>
      <c r="F872" s="2" t="s">
        <v>13877</v>
      </c>
      <c r="G872" s="2"/>
      <c r="H872" s="2"/>
      <c r="I872" s="2" t="s">
        <v>16595</v>
      </c>
      <c r="J872" s="2"/>
      <c r="K872" s="2" t="n">
        <v>109</v>
      </c>
      <c r="L872" s="2"/>
      <c r="M872" s="2" t="s">
        <v>16596</v>
      </c>
      <c r="N872" s="2" t="n">
        <f aca="false">COUNTA('Layout Mercado Libre'!AH872:AM872)</f>
        <v>1</v>
      </c>
      <c r="O872" s="2" t="s">
        <v>13875</v>
      </c>
      <c r="P872" s="2" t="n">
        <v>0</v>
      </c>
      <c r="Q872" s="2" t="s">
        <v>16597</v>
      </c>
    </row>
    <row r="873" customFormat="false" ht="15" hidden="false" customHeight="false" outlineLevel="0" collapsed="false">
      <c r="A873" s="8" t="s">
        <v>10401</v>
      </c>
      <c r="B873" s="10" t="str">
        <f aca="false">'Layout Mercado Libre'!C873</f>
        <v>Next-FWD Antiviral 375/50/3 mg 24 Tabletas</v>
      </c>
      <c r="C873" s="2" t="s">
        <v>89</v>
      </c>
      <c r="D873" s="2" t="s">
        <v>13868</v>
      </c>
      <c r="E873" s="2" t="s">
        <v>13869</v>
      </c>
      <c r="F873" s="2" t="s">
        <v>13936</v>
      </c>
      <c r="G873" s="2"/>
      <c r="H873" s="2"/>
      <c r="I873" s="2" t="s">
        <v>16598</v>
      </c>
      <c r="J873" s="2"/>
      <c r="K873" s="2" t="n">
        <v>334</v>
      </c>
      <c r="L873" s="2"/>
      <c r="M873" s="2" t="s">
        <v>16599</v>
      </c>
      <c r="N873" s="2" t="n">
        <f aca="false">COUNTA('Layout Mercado Libre'!AH873:AM873)</f>
        <v>1</v>
      </c>
      <c r="O873" s="2" t="s">
        <v>13875</v>
      </c>
      <c r="P873" s="2" t="n">
        <v>0</v>
      </c>
      <c r="Q873" s="2" t="s">
        <v>16600</v>
      </c>
    </row>
    <row r="874" customFormat="false" ht="15" hidden="false" customHeight="false" outlineLevel="0" collapsed="false">
      <c r="A874" s="8" t="s">
        <v>10414</v>
      </c>
      <c r="B874" s="10" t="str">
        <f aca="false">'Layout Mercado Libre'!C874</f>
        <v>Oxímetro de Pulso para Dedo Homecare JPD-500E Pantalla LED</v>
      </c>
      <c r="C874" s="2" t="s">
        <v>89</v>
      </c>
      <c r="D874" s="2" t="s">
        <v>13868</v>
      </c>
      <c r="E874" s="2" t="s">
        <v>13869</v>
      </c>
      <c r="F874" s="2" t="s">
        <v>13877</v>
      </c>
      <c r="G874" s="2"/>
      <c r="H874" s="2"/>
      <c r="I874" s="2" t="s">
        <v>16601</v>
      </c>
      <c r="J874" s="2"/>
      <c r="K874" s="2" t="n">
        <v>45</v>
      </c>
      <c r="L874" s="2"/>
      <c r="M874" s="2" t="s">
        <v>16602</v>
      </c>
      <c r="N874" s="2" t="n">
        <f aca="false">COUNTA('Layout Mercado Libre'!AH874:AM874)</f>
        <v>2</v>
      </c>
      <c r="O874" s="2" t="s">
        <v>13875</v>
      </c>
      <c r="P874" s="2" t="n">
        <v>0</v>
      </c>
      <c r="Q874" s="2" t="s">
        <v>16603</v>
      </c>
    </row>
    <row r="875" customFormat="false" ht="15" hidden="false" customHeight="false" outlineLevel="0" collapsed="false">
      <c r="A875" s="8" t="s">
        <v>10426</v>
      </c>
      <c r="B875" s="10" t="str">
        <f aca="false">'Layout Mercado Libre'!C875</f>
        <v>Italdermol Gasas con Crema 150 mg/g 3 Piezas</v>
      </c>
      <c r="C875" s="2" t="s">
        <v>89</v>
      </c>
      <c r="D875" s="2" t="s">
        <v>13868</v>
      </c>
      <c r="E875" s="2" t="s">
        <v>13869</v>
      </c>
      <c r="F875" s="2" t="s">
        <v>13918</v>
      </c>
      <c r="G875" s="2"/>
      <c r="H875" s="2"/>
      <c r="I875" s="2" t="s">
        <v>16604</v>
      </c>
      <c r="J875" s="2"/>
      <c r="K875" s="2" t="n">
        <v>0</v>
      </c>
      <c r="L875" s="2"/>
      <c r="M875" s="2" t="s">
        <v>16605</v>
      </c>
      <c r="N875" s="2" t="n">
        <f aca="false">COUNTA('Layout Mercado Libre'!AH875:AM875)</f>
        <v>2</v>
      </c>
      <c r="O875" s="2" t="s">
        <v>13886</v>
      </c>
      <c r="P875" s="2" t="n">
        <v>0</v>
      </c>
      <c r="Q875" s="2" t="s">
        <v>16606</v>
      </c>
    </row>
    <row r="876" customFormat="false" ht="15" hidden="false" customHeight="false" outlineLevel="0" collapsed="false">
      <c r="A876" s="8" t="s">
        <v>10436</v>
      </c>
      <c r="B876" s="10" t="str">
        <f aca="false">'Layout Mercado Libre'!C876</f>
        <v>Alin Oftálmico Dexametasona Neomicina Gotas 5 ml</v>
      </c>
      <c r="C876" s="2" t="s">
        <v>89</v>
      </c>
      <c r="D876" s="2" t="s">
        <v>13868</v>
      </c>
      <c r="E876" s="2" t="s">
        <v>13869</v>
      </c>
      <c r="F876" s="2" t="s">
        <v>13870</v>
      </c>
      <c r="G876" s="2" t="s">
        <v>14082</v>
      </c>
      <c r="H876" s="2" t="s">
        <v>14083</v>
      </c>
      <c r="I876" s="2" t="s">
        <v>16607</v>
      </c>
      <c r="J876" s="2"/>
      <c r="K876" s="2" t="n">
        <v>9</v>
      </c>
      <c r="L876" s="2"/>
      <c r="M876" s="2" t="s">
        <v>16608</v>
      </c>
      <c r="N876" s="2" t="n">
        <f aca="false">COUNTA('Layout Mercado Libre'!AH876:AM876)</f>
        <v>2</v>
      </c>
      <c r="O876" s="2" t="s">
        <v>13875</v>
      </c>
      <c r="P876" s="2" t="n">
        <v>0</v>
      </c>
      <c r="Q876" s="2" t="s">
        <v>16609</v>
      </c>
    </row>
    <row r="877" customFormat="false" ht="15" hidden="false" customHeight="false" outlineLevel="0" collapsed="false">
      <c r="A877" s="8" t="s">
        <v>10446</v>
      </c>
      <c r="B877" s="10" t="str">
        <f aca="false">'Layout Mercado Libre'!C877</f>
        <v>Desodorante Lady Speed Stick Powder Fresh Barra 45 g</v>
      </c>
      <c r="C877" s="2" t="s">
        <v>89</v>
      </c>
      <c r="D877" s="2" t="s">
        <v>13868</v>
      </c>
      <c r="E877" s="2" t="s">
        <v>13869</v>
      </c>
      <c r="F877" s="2" t="s">
        <v>13877</v>
      </c>
      <c r="G877" s="2"/>
      <c r="H877" s="2"/>
      <c r="I877" s="2" t="s">
        <v>16610</v>
      </c>
      <c r="J877" s="2"/>
      <c r="K877" s="2" t="n">
        <v>124</v>
      </c>
      <c r="L877" s="2"/>
      <c r="M877" s="2" t="s">
        <v>16611</v>
      </c>
      <c r="N877" s="2" t="n">
        <f aca="false">COUNTA('Layout Mercado Libre'!AH877:AM877)</f>
        <v>2</v>
      </c>
      <c r="O877" s="2" t="s">
        <v>13875</v>
      </c>
      <c r="P877" s="2" t="n">
        <v>0</v>
      </c>
      <c r="Q877" s="2" t="s">
        <v>16612</v>
      </c>
    </row>
    <row r="878" customFormat="false" ht="15" hidden="false" customHeight="false" outlineLevel="0" collapsed="false">
      <c r="A878" s="8" t="s">
        <v>10455</v>
      </c>
      <c r="B878" s="10" t="str">
        <f aca="false">'Layout Mercado Libre'!C878</f>
        <v>Oleoderm Plus Crema con Protección Solar FPS 15 225 ml</v>
      </c>
      <c r="C878" s="2" t="s">
        <v>89</v>
      </c>
      <c r="D878" s="2" t="s">
        <v>13868</v>
      </c>
      <c r="E878" s="2" t="s">
        <v>13869</v>
      </c>
      <c r="F878" s="2" t="s">
        <v>13918</v>
      </c>
      <c r="G878" s="2"/>
      <c r="H878" s="2"/>
      <c r="I878" s="2" t="s">
        <v>16613</v>
      </c>
      <c r="J878" s="2"/>
      <c r="K878" s="2" t="n">
        <v>117</v>
      </c>
      <c r="L878" s="2"/>
      <c r="M878" s="2" t="s">
        <v>16614</v>
      </c>
      <c r="N878" s="2" t="n">
        <f aca="false">COUNTA('Layout Mercado Libre'!AH878:AM878)</f>
        <v>2</v>
      </c>
      <c r="O878" s="2" t="s">
        <v>13886</v>
      </c>
      <c r="P878" s="2" t="n">
        <v>0</v>
      </c>
      <c r="Q878" s="2" t="s">
        <v>16615</v>
      </c>
    </row>
    <row r="879" customFormat="false" ht="15" hidden="false" customHeight="false" outlineLevel="0" collapsed="false">
      <c r="A879" s="8" t="s">
        <v>10467</v>
      </c>
      <c r="B879" s="10" t="str">
        <f aca="false">'Layout Mercado Libre'!C879</f>
        <v>Aspirina Efervescente 500 mg 12 Tabletas</v>
      </c>
      <c r="C879" s="2" t="s">
        <v>89</v>
      </c>
      <c r="D879" s="2" t="s">
        <v>13868</v>
      </c>
      <c r="E879" s="2" t="s">
        <v>13869</v>
      </c>
      <c r="F879" s="2" t="s">
        <v>13918</v>
      </c>
      <c r="G879" s="2"/>
      <c r="H879" s="2"/>
      <c r="I879" s="2" t="s">
        <v>16616</v>
      </c>
      <c r="J879" s="2"/>
      <c r="K879" s="2" t="n">
        <v>507</v>
      </c>
      <c r="L879" s="2"/>
      <c r="M879" s="2" t="s">
        <v>16617</v>
      </c>
      <c r="N879" s="2" t="n">
        <f aca="false">COUNTA('Layout Mercado Libre'!AH879:AM879)</f>
        <v>2</v>
      </c>
      <c r="O879" s="2" t="s">
        <v>13942</v>
      </c>
      <c r="P879" s="2" t="n">
        <v>0</v>
      </c>
      <c r="Q879" s="2" t="s">
        <v>16618</v>
      </c>
    </row>
    <row r="880" customFormat="false" ht="15" hidden="false" customHeight="false" outlineLevel="0" collapsed="false">
      <c r="A880" s="8" t="s">
        <v>10475</v>
      </c>
      <c r="B880" s="10" t="str">
        <f aca="false">'Layout Mercado Libre'!C880</f>
        <v>Graneodin F Flurbiprofeno 8.75 mg Miel-Limón 24 Pastillas</v>
      </c>
      <c r="C880" s="2" t="s">
        <v>89</v>
      </c>
      <c r="D880" s="2" t="s">
        <v>13868</v>
      </c>
      <c r="E880" s="2" t="s">
        <v>13869</v>
      </c>
      <c r="F880" s="2" t="s">
        <v>13918</v>
      </c>
      <c r="G880" s="2"/>
      <c r="H880" s="2"/>
      <c r="I880" s="2" t="s">
        <v>16619</v>
      </c>
      <c r="J880" s="2"/>
      <c r="K880" s="2" t="n">
        <v>191</v>
      </c>
      <c r="L880" s="2"/>
      <c r="M880" s="2" t="s">
        <v>16620</v>
      </c>
      <c r="N880" s="2" t="n">
        <f aca="false">COUNTA('Layout Mercado Libre'!AH880:AM880)</f>
        <v>1</v>
      </c>
      <c r="O880" s="2" t="s">
        <v>13942</v>
      </c>
      <c r="P880" s="2" t="n">
        <v>0</v>
      </c>
      <c r="Q880" s="2" t="s">
        <v>16621</v>
      </c>
    </row>
    <row r="881" customFormat="false" ht="15" hidden="false" customHeight="false" outlineLevel="0" collapsed="false">
      <c r="A881" s="8" t="s">
        <v>10486</v>
      </c>
      <c r="B881" s="10" t="str">
        <f aca="false">'Layout Mercado Libre'!C881</f>
        <v>Dolo-Tiaminal Metamizol Vitaminas B1 B6 B12 24 Cápsulas</v>
      </c>
      <c r="C881" s="2" t="s">
        <v>89</v>
      </c>
      <c r="D881" s="2" t="s">
        <v>13868</v>
      </c>
      <c r="E881" s="2" t="s">
        <v>13869</v>
      </c>
      <c r="F881" s="2" t="s">
        <v>13936</v>
      </c>
      <c r="G881" s="2"/>
      <c r="H881" s="2"/>
      <c r="I881" s="2" t="s">
        <v>16622</v>
      </c>
      <c r="J881" s="2"/>
      <c r="K881" s="2" t="n">
        <v>20</v>
      </c>
      <c r="L881" s="2"/>
      <c r="M881" s="2" t="s">
        <v>16623</v>
      </c>
      <c r="N881" s="2" t="n">
        <f aca="false">COUNTA('Layout Mercado Libre'!AH881:AM881)</f>
        <v>2</v>
      </c>
      <c r="O881" s="2" t="s">
        <v>13875</v>
      </c>
      <c r="P881" s="2" t="n">
        <v>1</v>
      </c>
      <c r="Q881" s="2" t="s">
        <v>16624</v>
      </c>
    </row>
    <row r="882" customFormat="false" ht="15" hidden="false" customHeight="false" outlineLevel="0" collapsed="false">
      <c r="A882" s="8" t="s">
        <v>10497</v>
      </c>
      <c r="B882" s="10" t="str">
        <f aca="false">'Layout Mercado Libre'!C882</f>
        <v>Fórmula Infantil Novamil Rice No Láctea 400 g</v>
      </c>
      <c r="C882" s="2" t="s">
        <v>89</v>
      </c>
      <c r="D882" s="2" t="s">
        <v>13868</v>
      </c>
      <c r="E882" s="2" t="s">
        <v>13869</v>
      </c>
      <c r="F882" s="2" t="s">
        <v>13877</v>
      </c>
      <c r="G882" s="2"/>
      <c r="H882" s="2"/>
      <c r="I882" s="2" t="s">
        <v>16625</v>
      </c>
      <c r="J882" s="2"/>
      <c r="K882" s="2" t="n">
        <v>0</v>
      </c>
      <c r="L882" s="2"/>
      <c r="M882" s="2" t="s">
        <v>16626</v>
      </c>
      <c r="N882" s="2" t="n">
        <f aca="false">COUNTA('Layout Mercado Libre'!AH882:AM882)</f>
        <v>2</v>
      </c>
      <c r="O882" s="2" t="s">
        <v>13886</v>
      </c>
      <c r="P882" s="2" t="n">
        <v>0</v>
      </c>
      <c r="Q882" s="2" t="s">
        <v>16627</v>
      </c>
    </row>
    <row r="883" customFormat="false" ht="15" hidden="false" customHeight="false" outlineLevel="0" collapsed="false">
      <c r="A883" s="8" t="s">
        <v>10508</v>
      </c>
      <c r="B883" s="10" t="str">
        <f aca="false">'Layout Mercado Libre'!C883</f>
        <v>Vick 44 Exp Jarabe Expectorante Sabor Miel 120 ml</v>
      </c>
      <c r="C883" s="2" t="s">
        <v>89</v>
      </c>
      <c r="D883" s="2" t="s">
        <v>13868</v>
      </c>
      <c r="E883" s="2" t="s">
        <v>13869</v>
      </c>
      <c r="F883" s="2" t="s">
        <v>13918</v>
      </c>
      <c r="G883" s="2"/>
      <c r="H883" s="2"/>
      <c r="I883" s="2" t="s">
        <v>16628</v>
      </c>
      <c r="J883" s="2"/>
      <c r="K883" s="2" t="n">
        <v>51</v>
      </c>
      <c r="L883" s="2"/>
      <c r="M883" s="2" t="s">
        <v>16629</v>
      </c>
      <c r="N883" s="2" t="n">
        <f aca="false">COUNTA('Layout Mercado Libre'!AH883:AM883)</f>
        <v>1</v>
      </c>
      <c r="O883" s="2" t="s">
        <v>13942</v>
      </c>
      <c r="P883" s="2" t="n">
        <v>0</v>
      </c>
      <c r="Q883" s="2" t="s">
        <v>16630</v>
      </c>
    </row>
    <row r="884" customFormat="false" ht="15" hidden="false" customHeight="false" outlineLevel="0" collapsed="false">
      <c r="A884" s="8" t="s">
        <v>10521</v>
      </c>
      <c r="B884" s="10" t="str">
        <f aca="false">'Layout Mercado Libre'!C884</f>
        <v>Loción Limpiadora Pond's Bio-Hydratante Dual 200 ml</v>
      </c>
      <c r="C884" s="2" t="s">
        <v>89</v>
      </c>
      <c r="D884" s="2" t="s">
        <v>13868</v>
      </c>
      <c r="E884" s="2" t="s">
        <v>13869</v>
      </c>
      <c r="F884" s="2" t="s">
        <v>13877</v>
      </c>
      <c r="G884" s="2"/>
      <c r="H884" s="2"/>
      <c r="I884" s="2"/>
      <c r="J884" s="2"/>
      <c r="K884" s="2" t="n">
        <v>8</v>
      </c>
      <c r="L884" s="2" t="s">
        <v>16631</v>
      </c>
      <c r="M884" s="2" t="s">
        <v>16632</v>
      </c>
      <c r="N884" s="2" t="n">
        <f aca="false">COUNTA('Layout Mercado Libre'!AH884:AM884)</f>
        <v>1</v>
      </c>
      <c r="O884" s="2" t="s">
        <v>13942</v>
      </c>
      <c r="P884" s="2" t="n">
        <v>0</v>
      </c>
      <c r="Q884" s="2" t="s">
        <v>16633</v>
      </c>
    </row>
    <row r="885" customFormat="false" ht="15" hidden="false" customHeight="false" outlineLevel="0" collapsed="false">
      <c r="A885" s="8" t="s">
        <v>10530</v>
      </c>
      <c r="B885" s="10" t="str">
        <f aca="false">'Layout Mercado Libre'!C885</f>
        <v>Gotinal Adulto Nafazolina 1 mg/ml Spray Nasal 15 ml</v>
      </c>
      <c r="C885" s="2" t="s">
        <v>89</v>
      </c>
      <c r="D885" s="2" t="s">
        <v>13868</v>
      </c>
      <c r="E885" s="2" t="s">
        <v>13869</v>
      </c>
      <c r="F885" s="2" t="s">
        <v>13918</v>
      </c>
      <c r="G885" s="2"/>
      <c r="H885" s="2"/>
      <c r="I885" s="2"/>
      <c r="J885" s="2"/>
      <c r="K885" s="2" t="n">
        <v>0</v>
      </c>
      <c r="L885" s="2"/>
      <c r="M885" s="2" t="s">
        <v>16634</v>
      </c>
      <c r="N885" s="2" t="n">
        <f aca="false">COUNTA('Layout Mercado Libre'!AH885:AM885)</f>
        <v>2</v>
      </c>
      <c r="O885" s="2" t="s">
        <v>13875</v>
      </c>
      <c r="P885" s="2" t="n">
        <v>0</v>
      </c>
      <c r="Q885" s="2" t="s">
        <v>16635</v>
      </c>
    </row>
    <row r="886" customFormat="false" ht="15" hidden="false" customHeight="false" outlineLevel="0" collapsed="false">
      <c r="A886" s="8" t="s">
        <v>10541</v>
      </c>
      <c r="B886" s="10" t="str">
        <f aca="false">'Layout Mercado Libre'!C886</f>
        <v>Toallitas Húmedas Depend sin Alcohol Extra Grandes 42 Piezas</v>
      </c>
      <c r="C886" s="2" t="s">
        <v>89</v>
      </c>
      <c r="D886" s="2" t="s">
        <v>13868</v>
      </c>
      <c r="E886" s="2" t="s">
        <v>13869</v>
      </c>
      <c r="F886" s="2" t="s">
        <v>13877</v>
      </c>
      <c r="G886" s="2"/>
      <c r="H886" s="2"/>
      <c r="I886" s="2" t="s">
        <v>16636</v>
      </c>
      <c r="J886" s="2"/>
      <c r="K886" s="2" t="n">
        <v>544</v>
      </c>
      <c r="L886" s="2" t="s">
        <v>16637</v>
      </c>
      <c r="M886" s="2" t="s">
        <v>16638</v>
      </c>
      <c r="N886" s="2" t="n">
        <f aca="false">COUNTA('Layout Mercado Libre'!AH886:AM886)</f>
        <v>3</v>
      </c>
      <c r="O886" s="2" t="s">
        <v>13886</v>
      </c>
      <c r="P886" s="2" t="n">
        <v>0</v>
      </c>
      <c r="Q886" s="2" t="s">
        <v>16639</v>
      </c>
    </row>
    <row r="887" customFormat="false" ht="15" hidden="false" customHeight="false" outlineLevel="0" collapsed="false">
      <c r="A887" s="8" t="s">
        <v>10553</v>
      </c>
      <c r="B887" s="10" t="str">
        <f aca="false">'Layout Mercado Libre'!C887</f>
        <v>Exel Meloxicam 15 mg 10 Cápsulas</v>
      </c>
      <c r="C887" s="2" t="s">
        <v>89</v>
      </c>
      <c r="D887" s="2" t="s">
        <v>13868</v>
      </c>
      <c r="E887" s="2" t="s">
        <v>13869</v>
      </c>
      <c r="F887" s="2" t="s">
        <v>13870</v>
      </c>
      <c r="G887" s="2" t="s">
        <v>13944</v>
      </c>
      <c r="H887" s="2" t="s">
        <v>13945</v>
      </c>
      <c r="I887" s="2" t="s">
        <v>16640</v>
      </c>
      <c r="J887" s="2"/>
      <c r="K887" s="2" t="n">
        <v>0</v>
      </c>
      <c r="L887" s="2"/>
      <c r="M887" s="2" t="s">
        <v>16641</v>
      </c>
      <c r="N887" s="2" t="n">
        <f aca="false">COUNTA('Layout Mercado Libre'!AH887:AM887)</f>
        <v>2</v>
      </c>
      <c r="O887" s="2" t="s">
        <v>13875</v>
      </c>
      <c r="P887" s="2" t="n">
        <v>1</v>
      </c>
      <c r="Q887" s="2" t="s">
        <v>16642</v>
      </c>
    </row>
    <row r="888" customFormat="false" ht="15" hidden="false" customHeight="false" outlineLevel="0" collapsed="false">
      <c r="A888" s="8" t="s">
        <v>10564</v>
      </c>
      <c r="B888" s="10" t="str">
        <f aca="false">'Layout Mercado Libre'!C888</f>
        <v>Gel Antibacterial Protec Lima Limón 1 l</v>
      </c>
      <c r="C888" s="2" t="s">
        <v>89</v>
      </c>
      <c r="D888" s="2" t="s">
        <v>13868</v>
      </c>
      <c r="E888" s="2" t="s">
        <v>13869</v>
      </c>
      <c r="F888" s="2" t="s">
        <v>13877</v>
      </c>
      <c r="G888" s="2"/>
      <c r="H888" s="2"/>
      <c r="I888" s="2" t="s">
        <v>16643</v>
      </c>
      <c r="J888" s="2"/>
      <c r="K888" s="2" t="n">
        <v>12</v>
      </c>
      <c r="L888" s="2"/>
      <c r="M888" s="2" t="s">
        <v>16644</v>
      </c>
      <c r="N888" s="2" t="n">
        <f aca="false">COUNTA('Layout Mercado Libre'!AH888:AM888)</f>
        <v>1</v>
      </c>
      <c r="O888" s="2" t="s">
        <v>13875</v>
      </c>
      <c r="P888" s="2" t="n">
        <v>0</v>
      </c>
      <c r="Q888" s="2" t="s">
        <v>16645</v>
      </c>
    </row>
    <row r="889" customFormat="false" ht="15" hidden="false" customHeight="false" outlineLevel="0" collapsed="false">
      <c r="A889" s="8" t="s">
        <v>10577</v>
      </c>
      <c r="B889" s="10" t="str">
        <f aca="false">'Layout Mercado Libre'!C889</f>
        <v>Dalvear Infantil Jarabe Fresa 150 mg/80 mg 120 ml</v>
      </c>
      <c r="C889" s="2" t="s">
        <v>89</v>
      </c>
      <c r="D889" s="2" t="s">
        <v>13868</v>
      </c>
      <c r="E889" s="2" t="s">
        <v>13869</v>
      </c>
      <c r="F889" s="2" t="s">
        <v>13936</v>
      </c>
      <c r="G889" s="2"/>
      <c r="H889" s="2"/>
      <c r="I889" s="2" t="s">
        <v>16646</v>
      </c>
      <c r="J889" s="2"/>
      <c r="K889" s="2" t="n">
        <v>78</v>
      </c>
      <c r="L889" s="2"/>
      <c r="M889" s="2" t="s">
        <v>16647</v>
      </c>
      <c r="N889" s="2" t="n">
        <f aca="false">COUNTA('Layout Mercado Libre'!AH889:AM889)</f>
        <v>2</v>
      </c>
      <c r="O889" s="2" t="s">
        <v>13875</v>
      </c>
      <c r="P889" s="2" t="n">
        <v>0</v>
      </c>
      <c r="Q889" s="2" t="s">
        <v>16648</v>
      </c>
    </row>
    <row r="890" customFormat="false" ht="15" hidden="false" customHeight="false" outlineLevel="0" collapsed="false">
      <c r="A890" s="8" t="s">
        <v>10588</v>
      </c>
      <c r="B890" s="10" t="str">
        <f aca="false">'Layout Mercado Libre'!C890</f>
        <v>Tampones Saba V-Compact Súper con Aplicador 10 Piezas</v>
      </c>
      <c r="C890" s="2" t="s">
        <v>89</v>
      </c>
      <c r="D890" s="2" t="s">
        <v>13868</v>
      </c>
      <c r="E890" s="2" t="s">
        <v>13869</v>
      </c>
      <c r="F890" s="2" t="s">
        <v>13877</v>
      </c>
      <c r="G890" s="2"/>
      <c r="H890" s="2"/>
      <c r="I890" s="2" t="s">
        <v>16649</v>
      </c>
      <c r="J890" s="2"/>
      <c r="K890" s="2" t="n">
        <v>2</v>
      </c>
      <c r="L890" s="2"/>
      <c r="M890" s="2" t="s">
        <v>16650</v>
      </c>
      <c r="N890" s="2" t="n">
        <f aca="false">COUNTA('Layout Mercado Libre'!AH890:AM890)</f>
        <v>3</v>
      </c>
      <c r="O890" s="2" t="s">
        <v>13886</v>
      </c>
      <c r="P890" s="2" t="n">
        <v>0</v>
      </c>
      <c r="Q890" s="2" t="s">
        <v>16651</v>
      </c>
    </row>
    <row r="891" customFormat="false" ht="15" hidden="false" customHeight="false" outlineLevel="0" collapsed="false">
      <c r="A891" s="8" t="s">
        <v>10599</v>
      </c>
      <c r="B891" s="10" t="str">
        <f aca="false">'Layout Mercado Libre'!C891</f>
        <v>Pomada para Rozaduras Capent 45 g</v>
      </c>
      <c r="C891" s="2" t="s">
        <v>89</v>
      </c>
      <c r="D891" s="2" t="s">
        <v>13868</v>
      </c>
      <c r="E891" s="2" t="s">
        <v>13869</v>
      </c>
      <c r="F891" s="2" t="s">
        <v>13877</v>
      </c>
      <c r="G891" s="2"/>
      <c r="H891" s="2"/>
      <c r="I891" s="2" t="s">
        <v>16652</v>
      </c>
      <c r="J891" s="2"/>
      <c r="K891" s="2" t="n">
        <v>29</v>
      </c>
      <c r="L891" s="2"/>
      <c r="M891" s="2" t="s">
        <v>16653</v>
      </c>
      <c r="N891" s="2" t="n">
        <f aca="false">COUNTA('Layout Mercado Libre'!AH891:AM891)</f>
        <v>3</v>
      </c>
      <c r="O891" s="2" t="s">
        <v>13886</v>
      </c>
      <c r="P891" s="2" t="n">
        <v>0</v>
      </c>
      <c r="Q891" s="2" t="s">
        <v>16654</v>
      </c>
    </row>
    <row r="892" customFormat="false" ht="15" hidden="false" customHeight="false" outlineLevel="0" collapsed="false">
      <c r="A892" s="8" t="s">
        <v>10612</v>
      </c>
      <c r="B892" s="10" t="str">
        <f aca="false">'Layout Mercado Libre'!C892</f>
        <v>Presone-1 Amlodipino 5 mg 30 Tabletas</v>
      </c>
      <c r="C892" s="2" t="s">
        <v>89</v>
      </c>
      <c r="D892" s="2" t="s">
        <v>13868</v>
      </c>
      <c r="E892" s="2" t="s">
        <v>13869</v>
      </c>
      <c r="F892" s="2" t="s">
        <v>13870</v>
      </c>
      <c r="G892" s="2" t="s">
        <v>14469</v>
      </c>
      <c r="H892" s="2" t="s">
        <v>14470</v>
      </c>
      <c r="I892" s="2" t="s">
        <v>16655</v>
      </c>
      <c r="J892" s="2"/>
      <c r="K892" s="2" t="n">
        <v>17</v>
      </c>
      <c r="L892" s="2"/>
      <c r="M892" s="2" t="s">
        <v>16656</v>
      </c>
      <c r="N892" s="2" t="n">
        <f aca="false">COUNTA('Layout Mercado Libre'!AH892:AM892)</f>
        <v>2</v>
      </c>
      <c r="O892" s="2" t="s">
        <v>13875</v>
      </c>
      <c r="P892" s="2" t="n">
        <v>0</v>
      </c>
      <c r="Q892" s="2" t="s">
        <v>16657</v>
      </c>
    </row>
    <row r="893" customFormat="false" ht="15" hidden="false" customHeight="false" outlineLevel="0" collapsed="false">
      <c r="A893" s="8" t="s">
        <v>10623</v>
      </c>
      <c r="B893" s="10" t="str">
        <f aca="false">'Layout Mercado Libre'!C893</f>
        <v>Debromu Bromuro de Otilonio 40 mg 30 Tabletas</v>
      </c>
      <c r="C893" s="2" t="s">
        <v>89</v>
      </c>
      <c r="D893" s="2" t="s">
        <v>13868</v>
      </c>
      <c r="E893" s="2" t="s">
        <v>13869</v>
      </c>
      <c r="F893" s="2" t="s">
        <v>13870</v>
      </c>
      <c r="G893" s="2" t="s">
        <v>13893</v>
      </c>
      <c r="H893" s="2" t="s">
        <v>13894</v>
      </c>
      <c r="I893" s="2" t="s">
        <v>16658</v>
      </c>
      <c r="J893" s="2"/>
      <c r="K893" s="2" t="n">
        <v>44</v>
      </c>
      <c r="L893" s="2"/>
      <c r="M893" s="2" t="s">
        <v>16659</v>
      </c>
      <c r="N893" s="2" t="n">
        <f aca="false">COUNTA('Layout Mercado Libre'!AH893:AM893)</f>
        <v>2</v>
      </c>
      <c r="O893" s="2" t="s">
        <v>13875</v>
      </c>
      <c r="P893" s="2" t="n">
        <v>0</v>
      </c>
      <c r="Q893" s="2" t="s">
        <v>16660</v>
      </c>
    </row>
    <row r="894" customFormat="false" ht="15" hidden="false" customHeight="false" outlineLevel="0" collapsed="false">
      <c r="A894" s="8" t="s">
        <v>10634</v>
      </c>
      <c r="B894" s="10" t="str">
        <f aca="false">'Layout Mercado Libre'!C894</f>
        <v>Desodorante en Aerosol Stefano Alpha Hombre 113 g</v>
      </c>
      <c r="C894" s="2" t="s">
        <v>89</v>
      </c>
      <c r="D894" s="2" t="s">
        <v>13868</v>
      </c>
      <c r="E894" s="2" t="s">
        <v>13869</v>
      </c>
      <c r="F894" s="2" t="s">
        <v>13877</v>
      </c>
      <c r="G894" s="2"/>
      <c r="H894" s="2"/>
      <c r="I894" s="2" t="s">
        <v>16661</v>
      </c>
      <c r="J894" s="2"/>
      <c r="K894" s="2" t="n">
        <v>519</v>
      </c>
      <c r="L894" s="2"/>
      <c r="M894" s="2" t="s">
        <v>16662</v>
      </c>
      <c r="N894" s="2" t="n">
        <f aca="false">COUNTA('Layout Mercado Libre'!AH894:AM894)</f>
        <v>2</v>
      </c>
      <c r="O894" s="2" t="s">
        <v>13875</v>
      </c>
      <c r="P894" s="2" t="n">
        <v>0</v>
      </c>
      <c r="Q894" s="2" t="s">
        <v>16663</v>
      </c>
    </row>
    <row r="895" customFormat="false" ht="15" hidden="false" customHeight="false" outlineLevel="0" collapsed="false">
      <c r="A895" s="8" t="s">
        <v>10645</v>
      </c>
      <c r="B895" s="10" t="str">
        <f aca="false">'Layout Mercado Libre'!C895</f>
        <v>Pañales Kleen Bebé Absorsec Jumbo Etapa 5 14 Piezas</v>
      </c>
      <c r="C895" s="2" t="s">
        <v>89</v>
      </c>
      <c r="D895" s="2" t="s">
        <v>13868</v>
      </c>
      <c r="E895" s="2" t="s">
        <v>13869</v>
      </c>
      <c r="F895" s="2" t="s">
        <v>13877</v>
      </c>
      <c r="G895" s="2"/>
      <c r="H895" s="2"/>
      <c r="I895" s="2" t="s">
        <v>16664</v>
      </c>
      <c r="J895" s="2"/>
      <c r="K895" s="2" t="n">
        <v>301</v>
      </c>
      <c r="L895" s="2"/>
      <c r="M895" s="2" t="s">
        <v>16665</v>
      </c>
      <c r="N895" s="2" t="n">
        <f aca="false">COUNTA('Layout Mercado Libre'!AH895:AM895)</f>
        <v>1</v>
      </c>
      <c r="O895" s="2" t="s">
        <v>13875</v>
      </c>
      <c r="P895" s="2" t="n">
        <v>0</v>
      </c>
      <c r="Q895" s="2" t="s">
        <v>16666</v>
      </c>
    </row>
    <row r="896" customFormat="false" ht="15" hidden="false" customHeight="false" outlineLevel="0" collapsed="false">
      <c r="A896" s="8" t="s">
        <v>10654</v>
      </c>
      <c r="B896" s="10" t="str">
        <f aca="false">'Layout Mercado Libre'!C896</f>
        <v>Espuma Modeladora Herbal Essences Extra Control 200 g</v>
      </c>
      <c r="C896" s="2" t="s">
        <v>89</v>
      </c>
      <c r="D896" s="2" t="s">
        <v>13868</v>
      </c>
      <c r="E896" s="2" t="s">
        <v>13869</v>
      </c>
      <c r="F896" s="2" t="s">
        <v>13877</v>
      </c>
      <c r="G896" s="2"/>
      <c r="H896" s="2"/>
      <c r="I896" s="2" t="s">
        <v>16667</v>
      </c>
      <c r="J896" s="2"/>
      <c r="K896" s="2" t="n">
        <v>42</v>
      </c>
      <c r="L896" s="2"/>
      <c r="M896" s="2" t="s">
        <v>16668</v>
      </c>
      <c r="N896" s="2" t="n">
        <f aca="false">COUNTA('Layout Mercado Libre'!AH896:AM896)</f>
        <v>2</v>
      </c>
      <c r="O896" s="2" t="s">
        <v>13875</v>
      </c>
      <c r="P896" s="2" t="n">
        <v>0</v>
      </c>
      <c r="Q896" s="2" t="s">
        <v>16669</v>
      </c>
    </row>
    <row r="897" customFormat="false" ht="15" hidden="false" customHeight="false" outlineLevel="0" collapsed="false">
      <c r="A897" s="8" t="s">
        <v>10664</v>
      </c>
      <c r="B897" s="10" t="str">
        <f aca="false">'Layout Mercado Libre'!C897</f>
        <v>Shampoo Caprice Control Caspa Limpieza Refrescante 200 ml</v>
      </c>
      <c r="C897" s="2" t="s">
        <v>89</v>
      </c>
      <c r="D897" s="2" t="s">
        <v>13868</v>
      </c>
      <c r="E897" s="2" t="s">
        <v>13869</v>
      </c>
      <c r="F897" s="2" t="s">
        <v>13877</v>
      </c>
      <c r="G897" s="2"/>
      <c r="H897" s="2"/>
      <c r="I897" s="2" t="s">
        <v>16670</v>
      </c>
      <c r="J897" s="2"/>
      <c r="K897" s="2" t="n">
        <v>399</v>
      </c>
      <c r="L897" s="2"/>
      <c r="M897" s="2" t="s">
        <v>16671</v>
      </c>
      <c r="N897" s="2" t="n">
        <f aca="false">COUNTA('Layout Mercado Libre'!AH897:AM897)</f>
        <v>2</v>
      </c>
      <c r="O897" s="2" t="s">
        <v>13886</v>
      </c>
      <c r="P897" s="2" t="n">
        <v>0</v>
      </c>
      <c r="Q897" s="2" t="s">
        <v>16672</v>
      </c>
    </row>
    <row r="898" customFormat="false" ht="15" hidden="false" customHeight="false" outlineLevel="0" collapsed="false">
      <c r="A898" s="8" t="s">
        <v>10675</v>
      </c>
      <c r="B898" s="10" t="str">
        <f aca="false">'Layout Mercado Libre'!C898</f>
        <v>Desodorante Old Spice Mar Profundo en Aerosol 150 ml</v>
      </c>
      <c r="C898" s="2" t="s">
        <v>89</v>
      </c>
      <c r="D898" s="2" t="s">
        <v>13868</v>
      </c>
      <c r="E898" s="2" t="s">
        <v>13869</v>
      </c>
      <c r="F898" s="2" t="s">
        <v>13877</v>
      </c>
      <c r="G898" s="2"/>
      <c r="H898" s="2"/>
      <c r="I898" s="2" t="s">
        <v>16673</v>
      </c>
      <c r="J898" s="2"/>
      <c r="K898" s="2" t="n">
        <v>111</v>
      </c>
      <c r="L898" s="2"/>
      <c r="M898" s="2" t="s">
        <v>16674</v>
      </c>
      <c r="N898" s="2" t="n">
        <f aca="false">COUNTA('Layout Mercado Libre'!AH898:AM898)</f>
        <v>1</v>
      </c>
      <c r="O898" s="2" t="s">
        <v>13942</v>
      </c>
      <c r="P898" s="2" t="n">
        <v>0</v>
      </c>
      <c r="Q898" s="2" t="s">
        <v>16675</v>
      </c>
    </row>
    <row r="899" customFormat="false" ht="15" hidden="false" customHeight="false" outlineLevel="0" collapsed="false">
      <c r="A899" s="8" t="s">
        <v>10686</v>
      </c>
      <c r="B899" s="10" t="str">
        <f aca="false">'Layout Mercado Libre'!C899</f>
        <v>Aprovasc 300 mg/5 mg Irbesartán Amlodipino 28 Tabletas</v>
      </c>
      <c r="C899" s="2" t="s">
        <v>89</v>
      </c>
      <c r="D899" s="2" t="s">
        <v>13868</v>
      </c>
      <c r="E899" s="2" t="s">
        <v>13869</v>
      </c>
      <c r="F899" s="2" t="s">
        <v>13870</v>
      </c>
      <c r="G899" s="2" t="s">
        <v>14469</v>
      </c>
      <c r="H899" s="2" t="s">
        <v>14470</v>
      </c>
      <c r="I899" s="2" t="s">
        <v>16676</v>
      </c>
      <c r="J899" s="2"/>
      <c r="K899" s="2" t="n">
        <v>3</v>
      </c>
      <c r="L899" s="2"/>
      <c r="M899" s="2" t="s">
        <v>16677</v>
      </c>
      <c r="N899" s="2" t="n">
        <f aca="false">COUNTA('Layout Mercado Libre'!AH899:AM899)</f>
        <v>2</v>
      </c>
      <c r="O899" s="2" t="s">
        <v>13875</v>
      </c>
      <c r="P899" s="2" t="n">
        <v>0</v>
      </c>
      <c r="Q899" s="2" t="s">
        <v>16678</v>
      </c>
    </row>
    <row r="900" customFormat="false" ht="15" hidden="false" customHeight="false" outlineLevel="0" collapsed="false">
      <c r="A900" s="8" t="s">
        <v>10697</v>
      </c>
      <c r="B900" s="10" t="str">
        <f aca="false">'Layout Mercado Libre'!C900</f>
        <v>Zivata-Duo Dutasterida Tamsulosina 0.5/0.4 mg 30 Cápsulas</v>
      </c>
      <c r="C900" s="2" t="s">
        <v>89</v>
      </c>
      <c r="D900" s="2" t="s">
        <v>13868</v>
      </c>
      <c r="E900" s="2" t="s">
        <v>13869</v>
      </c>
      <c r="F900" s="2" t="s">
        <v>13870</v>
      </c>
      <c r="G900" s="2" t="s">
        <v>14146</v>
      </c>
      <c r="H900" s="2" t="s">
        <v>14147</v>
      </c>
      <c r="I900" s="2" t="s">
        <v>16679</v>
      </c>
      <c r="J900" s="2"/>
      <c r="K900" s="2" t="n">
        <v>3</v>
      </c>
      <c r="L900" s="2"/>
      <c r="M900" s="2" t="s">
        <v>16680</v>
      </c>
      <c r="N900" s="2" t="n">
        <f aca="false">COUNTA('Layout Mercado Libre'!AH900:AM900)</f>
        <v>2</v>
      </c>
      <c r="O900" s="2" t="s">
        <v>13875</v>
      </c>
      <c r="P900" s="2" t="n">
        <v>0</v>
      </c>
      <c r="Q900" s="2" t="s">
        <v>16681</v>
      </c>
    </row>
    <row r="901" customFormat="false" ht="15" hidden="false" customHeight="false" outlineLevel="0" collapsed="false">
      <c r="A901" s="8" t="s">
        <v>10710</v>
      </c>
      <c r="B901" s="10" t="str">
        <f aca="false">'Layout Mercado Libre'!C901</f>
        <v>Condones Sico Invisible Ultra Sense 3 Piezas</v>
      </c>
      <c r="C901" s="2" t="s">
        <v>89</v>
      </c>
      <c r="D901" s="2" t="s">
        <v>13868</v>
      </c>
      <c r="E901" s="2" t="s">
        <v>13869</v>
      </c>
      <c r="F901" s="2" t="s">
        <v>13877</v>
      </c>
      <c r="G901" s="2"/>
      <c r="H901" s="2"/>
      <c r="I901" s="2" t="s">
        <v>16682</v>
      </c>
      <c r="J901" s="2"/>
      <c r="K901" s="2" t="n">
        <v>271</v>
      </c>
      <c r="L901" s="2"/>
      <c r="M901" s="2" t="s">
        <v>16683</v>
      </c>
      <c r="N901" s="2" t="n">
        <f aca="false">COUNTA('Layout Mercado Libre'!AH901:AM901)</f>
        <v>1</v>
      </c>
      <c r="O901" s="2" t="s">
        <v>13942</v>
      </c>
      <c r="P901" s="2" t="n">
        <v>0</v>
      </c>
      <c r="Q901" s="2" t="s">
        <v>16684</v>
      </c>
    </row>
    <row r="902" customFormat="false" ht="15" hidden="false" customHeight="false" outlineLevel="0" collapsed="false">
      <c r="A902" s="8" t="s">
        <v>10719</v>
      </c>
      <c r="B902" s="10" t="str">
        <f aca="false">'Layout Mercado Libre'!C902</f>
        <v>Crema Facial Pond's Rejuveness Antiarrugas 400 g</v>
      </c>
      <c r="C902" s="2" t="s">
        <v>89</v>
      </c>
      <c r="D902" s="2" t="s">
        <v>13868</v>
      </c>
      <c r="E902" s="2" t="s">
        <v>13869</v>
      </c>
      <c r="F902" s="2" t="s">
        <v>13877</v>
      </c>
      <c r="G902" s="2"/>
      <c r="H902" s="2"/>
      <c r="I902" s="2" t="s">
        <v>16685</v>
      </c>
      <c r="J902" s="2"/>
      <c r="K902" s="2" t="n">
        <v>117</v>
      </c>
      <c r="L902" s="2" t="s">
        <v>16686</v>
      </c>
      <c r="M902" s="2" t="s">
        <v>16687</v>
      </c>
      <c r="N902" s="2" t="n">
        <f aca="false">COUNTA('Layout Mercado Libre'!AH902:AM902)</f>
        <v>2</v>
      </c>
      <c r="O902" s="2" t="s">
        <v>13886</v>
      </c>
      <c r="P902" s="2" t="n">
        <v>0</v>
      </c>
      <c r="Q902" s="2" t="s">
        <v>16688</v>
      </c>
    </row>
    <row r="903" customFormat="false" ht="15" hidden="false" customHeight="false" outlineLevel="0" collapsed="false">
      <c r="A903" s="8" t="s">
        <v>10729</v>
      </c>
      <c r="B903" s="10" t="str">
        <f aca="false">'Layout Mercado Libre'!C903</f>
        <v>Dexabión DC Solución Inyectable Jeringa Prellenada 3 ml</v>
      </c>
      <c r="C903" s="2" t="s">
        <v>89</v>
      </c>
      <c r="D903" s="2" t="s">
        <v>13868</v>
      </c>
      <c r="E903" s="2" t="s">
        <v>13869</v>
      </c>
      <c r="F903" s="2" t="s">
        <v>13870</v>
      </c>
      <c r="G903" s="2" t="s">
        <v>13944</v>
      </c>
      <c r="H903" s="2" t="s">
        <v>13945</v>
      </c>
      <c r="I903" s="2" t="s">
        <v>16689</v>
      </c>
      <c r="J903" s="2"/>
      <c r="K903" s="2" t="n">
        <v>31</v>
      </c>
      <c r="L903" s="2"/>
      <c r="M903" s="2" t="s">
        <v>16690</v>
      </c>
      <c r="N903" s="2" t="n">
        <f aca="false">COUNTA('Layout Mercado Libre'!AH903:AM903)</f>
        <v>3</v>
      </c>
      <c r="O903" s="2" t="s">
        <v>13875</v>
      </c>
      <c r="P903" s="2" t="n">
        <v>0</v>
      </c>
      <c r="Q903" s="2" t="s">
        <v>16691</v>
      </c>
    </row>
    <row r="904" customFormat="false" ht="15" hidden="false" customHeight="false" outlineLevel="0" collapsed="false">
      <c r="A904" s="8" t="s">
        <v>10741</v>
      </c>
      <c r="B904" s="10" t="str">
        <f aca="false">'Layout Mercado Libre'!C904</f>
        <v>Primoteston Depot Testosterona 250 mg/ml 1 Ampolleta</v>
      </c>
      <c r="C904" s="2" t="s">
        <v>89</v>
      </c>
      <c r="D904" s="2" t="s">
        <v>13868</v>
      </c>
      <c r="E904" s="2" t="s">
        <v>13869</v>
      </c>
      <c r="F904" s="2" t="s">
        <v>13870</v>
      </c>
      <c r="G904" s="2" t="s">
        <v>14229</v>
      </c>
      <c r="H904" s="2" t="s">
        <v>14230</v>
      </c>
      <c r="I904" s="2" t="s">
        <v>16692</v>
      </c>
      <c r="J904" s="2"/>
      <c r="K904" s="2" t="n">
        <v>4</v>
      </c>
      <c r="L904" s="2"/>
      <c r="M904" s="2" t="s">
        <v>16693</v>
      </c>
      <c r="N904" s="2" t="n">
        <f aca="false">COUNTA('Layout Mercado Libre'!AH904:AM904)</f>
        <v>2</v>
      </c>
      <c r="O904" s="2" t="s">
        <v>13942</v>
      </c>
      <c r="P904" s="2" t="n">
        <v>0</v>
      </c>
      <c r="Q904" s="2" t="s">
        <v>16694</v>
      </c>
    </row>
    <row r="905" customFormat="false" ht="15" hidden="false" customHeight="false" outlineLevel="0" collapsed="false">
      <c r="A905" s="8" t="s">
        <v>10753</v>
      </c>
      <c r="B905" s="10" t="str">
        <f aca="false">'Layout Mercado Libre'!C905</f>
        <v>Hilo Dental Colgate Total Encerado 2 Piezas de 25 m</v>
      </c>
      <c r="C905" s="2" t="s">
        <v>89</v>
      </c>
      <c r="D905" s="2" t="s">
        <v>13868</v>
      </c>
      <c r="E905" s="2" t="s">
        <v>13869</v>
      </c>
      <c r="F905" s="2" t="s">
        <v>13877</v>
      </c>
      <c r="G905" s="2"/>
      <c r="H905" s="2"/>
      <c r="I905" s="2" t="s">
        <v>16695</v>
      </c>
      <c r="J905" s="2"/>
      <c r="K905" s="2" t="n">
        <v>51</v>
      </c>
      <c r="L905" s="2"/>
      <c r="M905" s="2" t="s">
        <v>16696</v>
      </c>
      <c r="N905" s="2" t="n">
        <f aca="false">COUNTA('Layout Mercado Libre'!AH905:AM905)</f>
        <v>2</v>
      </c>
      <c r="O905" s="2" t="s">
        <v>13942</v>
      </c>
      <c r="P905" s="2" t="n">
        <v>0</v>
      </c>
      <c r="Q905" s="2" t="s">
        <v>16697</v>
      </c>
    </row>
    <row r="906" customFormat="false" ht="15" hidden="false" customHeight="false" outlineLevel="0" collapsed="false">
      <c r="A906" s="8" t="s">
        <v>10762</v>
      </c>
      <c r="B906" s="10" t="str">
        <f aca="false">'Layout Mercado Libre'!C906</f>
        <v>Adel Claritromicina 250 mg/5 ml Suspensión 60 ml</v>
      </c>
      <c r="C906" s="2" t="s">
        <v>89</v>
      </c>
      <c r="D906" s="2" t="s">
        <v>13868</v>
      </c>
      <c r="E906" s="2" t="s">
        <v>13869</v>
      </c>
      <c r="F906" s="2" t="s">
        <v>13870</v>
      </c>
      <c r="G906" s="2" t="s">
        <v>13971</v>
      </c>
      <c r="H906" s="2" t="s">
        <v>13972</v>
      </c>
      <c r="I906" s="2" t="s">
        <v>16698</v>
      </c>
      <c r="J906" s="2"/>
      <c r="K906" s="2" t="n">
        <v>31</v>
      </c>
      <c r="L906" s="2"/>
      <c r="M906" s="2" t="s">
        <v>16699</v>
      </c>
      <c r="N906" s="2" t="n">
        <f aca="false">COUNTA('Layout Mercado Libre'!AH906:AM906)</f>
        <v>2</v>
      </c>
      <c r="O906" s="2" t="s">
        <v>13886</v>
      </c>
      <c r="P906" s="2" t="n">
        <v>0</v>
      </c>
      <c r="Q906" s="2" t="s">
        <v>16700</v>
      </c>
    </row>
    <row r="907" customFormat="false" ht="15" hidden="false" customHeight="false" outlineLevel="0" collapsed="false">
      <c r="A907" s="8" t="s">
        <v>10772</v>
      </c>
      <c r="B907" s="10" t="str">
        <f aca="false">'Layout Mercado Libre'!C907</f>
        <v>Desenfriol D 2 mg/5 mg/500 mg 12 Tabletas</v>
      </c>
      <c r="C907" s="2" t="s">
        <v>89</v>
      </c>
      <c r="D907" s="2" t="s">
        <v>13868</v>
      </c>
      <c r="E907" s="2" t="s">
        <v>13869</v>
      </c>
      <c r="F907" s="2" t="s">
        <v>13918</v>
      </c>
      <c r="G907" s="2"/>
      <c r="H907" s="2"/>
      <c r="I907" s="2" t="s">
        <v>16701</v>
      </c>
      <c r="J907" s="2"/>
      <c r="K907" s="2" t="n">
        <v>838</v>
      </c>
      <c r="L907" s="2"/>
      <c r="M907" s="2" t="s">
        <v>16702</v>
      </c>
      <c r="N907" s="2" t="n">
        <f aca="false">COUNTA('Layout Mercado Libre'!AH907:AM907)</f>
        <v>2</v>
      </c>
      <c r="O907" s="2" t="s">
        <v>13875</v>
      </c>
      <c r="P907" s="2" t="n">
        <v>1</v>
      </c>
      <c r="Q907" s="2" t="s">
        <v>16703</v>
      </c>
    </row>
    <row r="908" customFormat="false" ht="15" hidden="false" customHeight="false" outlineLevel="0" collapsed="false">
      <c r="A908" s="8" t="s">
        <v>10782</v>
      </c>
      <c r="B908" s="10" t="str">
        <f aca="false">'Layout Mercado Libre'!C908</f>
        <v>Systane Complete Gotas Oftálmicas Lubricantes 10 ml</v>
      </c>
      <c r="C908" s="2" t="s">
        <v>89</v>
      </c>
      <c r="D908" s="2" t="s">
        <v>13868</v>
      </c>
      <c r="E908" s="2" t="s">
        <v>13869</v>
      </c>
      <c r="F908" s="2" t="s">
        <v>13918</v>
      </c>
      <c r="G908" s="2"/>
      <c r="H908" s="2"/>
      <c r="I908" s="2" t="s">
        <v>16704</v>
      </c>
      <c r="J908" s="2"/>
      <c r="K908" s="2" t="n">
        <v>0</v>
      </c>
      <c r="L908" s="2"/>
      <c r="M908" s="2" t="s">
        <v>16705</v>
      </c>
      <c r="N908" s="2" t="n">
        <f aca="false">COUNTA('Layout Mercado Libre'!AH908:AM908)</f>
        <v>3</v>
      </c>
      <c r="O908" s="2" t="s">
        <v>13886</v>
      </c>
      <c r="P908" s="2" t="n">
        <v>0</v>
      </c>
      <c r="Q908" s="2" t="s">
        <v>16706</v>
      </c>
    </row>
    <row r="909" customFormat="false" ht="15" hidden="false" customHeight="false" outlineLevel="0" collapsed="false">
      <c r="A909" s="8" t="s">
        <v>10794</v>
      </c>
      <c r="B909" s="10" t="str">
        <f aca="false">'Layout Mercado Libre'!C909</f>
        <v>Desodorante Brut Classic en Aerosol para Hombre 150 ml</v>
      </c>
      <c r="C909" s="2" t="s">
        <v>89</v>
      </c>
      <c r="D909" s="2" t="s">
        <v>13868</v>
      </c>
      <c r="E909" s="2" t="s">
        <v>13869</v>
      </c>
      <c r="F909" s="2" t="s">
        <v>13877</v>
      </c>
      <c r="G909" s="2"/>
      <c r="H909" s="2"/>
      <c r="I909" s="2" t="s">
        <v>16707</v>
      </c>
      <c r="J909" s="2"/>
      <c r="K909" s="2" t="n">
        <v>22</v>
      </c>
      <c r="L909" s="2"/>
      <c r="M909" s="2" t="s">
        <v>16708</v>
      </c>
      <c r="N909" s="2" t="n">
        <f aca="false">COUNTA('Layout Mercado Libre'!AH909:AM909)</f>
        <v>1</v>
      </c>
      <c r="O909" s="2" t="s">
        <v>13942</v>
      </c>
      <c r="P909" s="2" t="n">
        <v>0</v>
      </c>
      <c r="Q909" s="2" t="s">
        <v>16709</v>
      </c>
    </row>
    <row r="910" customFormat="false" ht="15" hidden="false" customHeight="false" outlineLevel="0" collapsed="false">
      <c r="A910" s="8" t="s">
        <v>10802</v>
      </c>
      <c r="B910" s="10" t="str">
        <f aca="false">'Layout Mercado Libre'!C910</f>
        <v>Crema Corporal Lubriderm Piel Normal 400 ml</v>
      </c>
      <c r="C910" s="2" t="s">
        <v>89</v>
      </c>
      <c r="D910" s="2" t="s">
        <v>13868</v>
      </c>
      <c r="E910" s="2" t="s">
        <v>13869</v>
      </c>
      <c r="F910" s="2" t="s">
        <v>13877</v>
      </c>
      <c r="G910" s="2"/>
      <c r="H910" s="2"/>
      <c r="I910" s="2" t="s">
        <v>16710</v>
      </c>
      <c r="J910" s="2"/>
      <c r="K910" s="2" t="n">
        <v>167</v>
      </c>
      <c r="L910" s="2"/>
      <c r="M910" s="2" t="s">
        <v>16711</v>
      </c>
      <c r="N910" s="2" t="n">
        <f aca="false">COUNTA('Layout Mercado Libre'!AH910:AM910)</f>
        <v>1</v>
      </c>
      <c r="O910" s="2" t="s">
        <v>13942</v>
      </c>
      <c r="P910" s="2" t="n">
        <v>0</v>
      </c>
      <c r="Q910" s="2" t="s">
        <v>16712</v>
      </c>
    </row>
    <row r="911" customFormat="false" ht="15" hidden="false" customHeight="false" outlineLevel="0" collapsed="false">
      <c r="A911" s="8" t="s">
        <v>10810</v>
      </c>
      <c r="B911" s="10" t="str">
        <f aca="false">'Layout Mercado Libre'!C911</f>
        <v>Voltaren Emulgel Diclofenaco 1.16% Gel 50 g</v>
      </c>
      <c r="C911" s="2" t="s">
        <v>89</v>
      </c>
      <c r="D911" s="2" t="s">
        <v>13868</v>
      </c>
      <c r="E911" s="2" t="s">
        <v>13869</v>
      </c>
      <c r="F911" s="2" t="s">
        <v>13918</v>
      </c>
      <c r="G911" s="2"/>
      <c r="H911" s="2"/>
      <c r="I911" s="2" t="s">
        <v>16713</v>
      </c>
      <c r="J911" s="2"/>
      <c r="K911" s="2" t="n">
        <v>0</v>
      </c>
      <c r="L911" s="2"/>
      <c r="M911" s="2" t="s">
        <v>16714</v>
      </c>
      <c r="N911" s="2" t="n">
        <f aca="false">COUNTA('Layout Mercado Libre'!AH911:AM911)</f>
        <v>1</v>
      </c>
      <c r="O911" s="2" t="s">
        <v>13942</v>
      </c>
      <c r="P911" s="2" t="n">
        <v>0</v>
      </c>
      <c r="Q911" s="2" t="s">
        <v>16715</v>
      </c>
    </row>
    <row r="912" customFormat="false" ht="15" hidden="false" customHeight="false" outlineLevel="0" collapsed="false">
      <c r="A912" s="8" t="s">
        <v>10822</v>
      </c>
      <c r="B912" s="10" t="str">
        <f aca="false">'Layout Mercado Libre'!C912</f>
        <v>Gel Antibacterial Dibar Alcohol Etílico 75% 500 ml</v>
      </c>
      <c r="C912" s="2" t="s">
        <v>89</v>
      </c>
      <c r="D912" s="2" t="s">
        <v>13949</v>
      </c>
      <c r="E912" s="2" t="s">
        <v>13950</v>
      </c>
      <c r="F912" s="2" t="s">
        <v>13877</v>
      </c>
      <c r="G912" s="2"/>
      <c r="H912" s="2"/>
      <c r="I912" s="2" t="s">
        <v>16716</v>
      </c>
      <c r="J912" s="2"/>
      <c r="K912" s="2" t="n">
        <v>84</v>
      </c>
      <c r="L912" s="2"/>
      <c r="M912" s="2" t="s">
        <v>16717</v>
      </c>
      <c r="N912" s="2" t="n">
        <f aca="false">COUNTA('Layout Mercado Libre'!AH912:AM912)</f>
        <v>1</v>
      </c>
      <c r="O912" s="2" t="s">
        <v>13875</v>
      </c>
      <c r="P912" s="2" t="n">
        <v>0</v>
      </c>
      <c r="Q912" s="2" t="s">
        <v>16718</v>
      </c>
    </row>
    <row r="913" customFormat="false" ht="15" hidden="false" customHeight="false" outlineLevel="0" collapsed="false">
      <c r="A913" s="8" t="s">
        <v>10830</v>
      </c>
      <c r="B913" s="10" t="str">
        <f aca="false">'Layout Mercado Libre'!C913</f>
        <v>Baumanómetro Digital de Muñeca Omron RS1 HEM-6160-E</v>
      </c>
      <c r="C913" s="2" t="s">
        <v>89</v>
      </c>
      <c r="D913" s="2" t="s">
        <v>13868</v>
      </c>
      <c r="E913" s="2" t="s">
        <v>13869</v>
      </c>
      <c r="F913" s="2" t="s">
        <v>13877</v>
      </c>
      <c r="G913" s="2"/>
      <c r="H913" s="2"/>
      <c r="I913" s="2" t="s">
        <v>16719</v>
      </c>
      <c r="J913" s="2"/>
      <c r="K913" s="2" t="n">
        <v>32</v>
      </c>
      <c r="L913" s="2"/>
      <c r="M913" s="2" t="s">
        <v>16720</v>
      </c>
      <c r="N913" s="2" t="n">
        <f aca="false">COUNTA('Layout Mercado Libre'!AH913:AM913)</f>
        <v>3</v>
      </c>
      <c r="O913" s="2" t="s">
        <v>13875</v>
      </c>
      <c r="P913" s="2" t="n">
        <v>2</v>
      </c>
      <c r="Q913" s="2" t="s">
        <v>16721</v>
      </c>
    </row>
    <row r="914" customFormat="false" ht="15" hidden="false" customHeight="false" outlineLevel="0" collapsed="false">
      <c r="A914" s="8" t="s">
        <v>10842</v>
      </c>
      <c r="B914" s="10" t="str">
        <f aca="false">'Layout Mercado Libre'!C914</f>
        <v>Plenafem Suplemento Alimenticio 30 Cápsulas Liomont</v>
      </c>
      <c r="C914" s="2" t="s">
        <v>89</v>
      </c>
      <c r="D914" s="2" t="s">
        <v>13868</v>
      </c>
      <c r="E914" s="2" t="s">
        <v>13869</v>
      </c>
      <c r="F914" s="2" t="s">
        <v>13877</v>
      </c>
      <c r="G914" s="2"/>
      <c r="H914" s="2"/>
      <c r="I914" s="2" t="s">
        <v>16722</v>
      </c>
      <c r="J914" s="2"/>
      <c r="K914" s="2" t="n">
        <v>12</v>
      </c>
      <c r="L914" s="2"/>
      <c r="M914" s="2" t="s">
        <v>16723</v>
      </c>
      <c r="N914" s="2" t="n">
        <f aca="false">COUNTA('Layout Mercado Libre'!AH914:AM914)</f>
        <v>3</v>
      </c>
      <c r="O914" s="2" t="s">
        <v>13875</v>
      </c>
      <c r="P914" s="2" t="n">
        <v>0</v>
      </c>
      <c r="Q914" s="2" t="s">
        <v>16724</v>
      </c>
    </row>
    <row r="915" customFormat="false" ht="15" hidden="false" customHeight="false" outlineLevel="0" collapsed="false">
      <c r="A915" s="8" t="s">
        <v>10853</v>
      </c>
      <c r="B915" s="10" t="str">
        <f aca="false">'Layout Mercado Libre'!C915</f>
        <v>Biberón Evenflo Disney Orejas 3 en 1 Cuello Ancho 9 oz</v>
      </c>
      <c r="C915" s="2" t="s">
        <v>89</v>
      </c>
      <c r="D915" s="2" t="s">
        <v>13868</v>
      </c>
      <c r="E915" s="2" t="s">
        <v>13869</v>
      </c>
      <c r="F915" s="2" t="s">
        <v>13877</v>
      </c>
      <c r="G915" s="2"/>
      <c r="H915" s="2"/>
      <c r="I915" s="2" t="s">
        <v>16725</v>
      </c>
      <c r="J915" s="2"/>
      <c r="K915" s="2" t="n">
        <v>212</v>
      </c>
      <c r="L915" s="2"/>
      <c r="M915" s="2" t="s">
        <v>16726</v>
      </c>
      <c r="N915" s="2" t="n">
        <f aca="false">COUNTA('Layout Mercado Libre'!AH915:AM915)</f>
        <v>3</v>
      </c>
      <c r="O915" s="2" t="s">
        <v>13886</v>
      </c>
      <c r="P915" s="2" t="n">
        <v>0</v>
      </c>
      <c r="Q915" s="2" t="s">
        <v>16727</v>
      </c>
    </row>
    <row r="916" customFormat="false" ht="15" hidden="false" customHeight="false" outlineLevel="0" collapsed="false">
      <c r="A916" s="8" t="s">
        <v>10866</v>
      </c>
      <c r="B916" s="10" t="str">
        <f aca="false">'Layout Mercado Libre'!C916</f>
        <v>Vannair 160/4.5 mcg Aerosol Inhalación 120 Dosis</v>
      </c>
      <c r="C916" s="2" t="s">
        <v>89</v>
      </c>
      <c r="D916" s="2" t="s">
        <v>13868</v>
      </c>
      <c r="E916" s="2" t="s">
        <v>13869</v>
      </c>
      <c r="F916" s="2" t="s">
        <v>13870</v>
      </c>
      <c r="G916" s="2" t="s">
        <v>14399</v>
      </c>
      <c r="H916" s="2" t="s">
        <v>14400</v>
      </c>
      <c r="I916" s="2" t="s">
        <v>16728</v>
      </c>
      <c r="J916" s="2"/>
      <c r="K916" s="2" t="n">
        <v>0</v>
      </c>
      <c r="L916" s="2"/>
      <c r="M916" s="2" t="s">
        <v>16729</v>
      </c>
      <c r="N916" s="2" t="n">
        <f aca="false">COUNTA('Layout Mercado Libre'!AH916:AM916)</f>
        <v>2</v>
      </c>
      <c r="O916" s="2" t="s">
        <v>13886</v>
      </c>
      <c r="P916" s="2" t="n">
        <v>0</v>
      </c>
      <c r="Q916" s="2" t="s">
        <v>16730</v>
      </c>
    </row>
    <row r="917" customFormat="false" ht="15" hidden="false" customHeight="false" outlineLevel="0" collapsed="false">
      <c r="A917" s="8" t="s">
        <v>10881</v>
      </c>
      <c r="B917" s="10" t="str">
        <f aca="false">'Layout Mercado Libre'!C917</f>
        <v>Pasta Lassar Andrómaco Óxido de Zinc 25% Tubo 110 g</v>
      </c>
      <c r="C917" s="2" t="s">
        <v>89</v>
      </c>
      <c r="D917" s="2" t="s">
        <v>13868</v>
      </c>
      <c r="E917" s="2" t="s">
        <v>13869</v>
      </c>
      <c r="F917" s="2" t="s">
        <v>13918</v>
      </c>
      <c r="G917" s="2"/>
      <c r="H917" s="2"/>
      <c r="I917" s="2" t="s">
        <v>16731</v>
      </c>
      <c r="J917" s="2"/>
      <c r="K917" s="2" t="n">
        <v>0</v>
      </c>
      <c r="L917" s="2"/>
      <c r="M917" s="2" t="s">
        <v>16732</v>
      </c>
      <c r="N917" s="2" t="n">
        <f aca="false">COUNTA('Layout Mercado Libre'!AH917:AM917)</f>
        <v>2</v>
      </c>
      <c r="O917" s="2" t="s">
        <v>13875</v>
      </c>
      <c r="P917" s="2" t="n">
        <v>0</v>
      </c>
      <c r="Q917" s="2" t="s">
        <v>16733</v>
      </c>
    </row>
    <row r="918" customFormat="false" ht="15" hidden="false" customHeight="false" outlineLevel="0" collapsed="false">
      <c r="A918" s="8" t="s">
        <v>10890</v>
      </c>
      <c r="B918" s="10" t="str">
        <f aca="false">'Layout Mercado Libre'!C918</f>
        <v>Nulytely Polvo Sabor Cereza 4 Sobres 110.1 g</v>
      </c>
      <c r="C918" s="2" t="s">
        <v>89</v>
      </c>
      <c r="D918" s="2" t="s">
        <v>13868</v>
      </c>
      <c r="E918" s="2" t="s">
        <v>13869</v>
      </c>
      <c r="F918" s="2" t="s">
        <v>13870</v>
      </c>
      <c r="G918" s="2" t="s">
        <v>13893</v>
      </c>
      <c r="H918" s="2" t="s">
        <v>13894</v>
      </c>
      <c r="I918" s="2" t="s">
        <v>16734</v>
      </c>
      <c r="J918" s="2"/>
      <c r="K918" s="2" t="n">
        <v>85</v>
      </c>
      <c r="L918" s="2"/>
      <c r="M918" s="2" t="s">
        <v>16735</v>
      </c>
      <c r="N918" s="2" t="n">
        <f aca="false">COUNTA('Layout Mercado Libre'!AH918:AM918)</f>
        <v>3</v>
      </c>
      <c r="O918" s="2" t="s">
        <v>13886</v>
      </c>
      <c r="P918" s="2" t="n">
        <v>0</v>
      </c>
      <c r="Q918" s="2" t="s">
        <v>16736</v>
      </c>
    </row>
    <row r="919" customFormat="false" ht="15" hidden="false" customHeight="false" outlineLevel="0" collapsed="false">
      <c r="A919" s="8" t="s">
        <v>10904</v>
      </c>
      <c r="B919" s="10" t="str">
        <f aca="false">'Layout Mercado Libre'!C919</f>
        <v>Diflosensi Dapagliflozina 10 mg 28 Tabletas</v>
      </c>
      <c r="C919" s="2" t="s">
        <v>89</v>
      </c>
      <c r="D919" s="2" t="s">
        <v>13868</v>
      </c>
      <c r="E919" s="2" t="s">
        <v>13869</v>
      </c>
      <c r="F919" s="2" t="s">
        <v>13870</v>
      </c>
      <c r="G919" s="2" t="s">
        <v>13893</v>
      </c>
      <c r="H919" s="2" t="s">
        <v>13894</v>
      </c>
      <c r="I919" s="2" t="s">
        <v>16737</v>
      </c>
      <c r="J919" s="2"/>
      <c r="K919" s="2" t="n">
        <v>334</v>
      </c>
      <c r="L919" s="2"/>
      <c r="M919" s="2" t="s">
        <v>16738</v>
      </c>
      <c r="N919" s="2" t="n">
        <f aca="false">COUNTA('Layout Mercado Libre'!AH919:AM919)</f>
        <v>2</v>
      </c>
      <c r="O919" s="2" t="s">
        <v>13875</v>
      </c>
      <c r="P919" s="2" t="n">
        <v>0</v>
      </c>
      <c r="Q919" s="2" t="s">
        <v>16739</v>
      </c>
    </row>
    <row r="920" customFormat="false" ht="15" hidden="false" customHeight="false" outlineLevel="0" collapsed="false">
      <c r="A920" s="8" t="s">
        <v>10914</v>
      </c>
      <c r="B920" s="10" t="str">
        <f aca="false">'Layout Mercado Libre'!C920</f>
        <v>Jeringa para Insulina BD Ultra-Fine 0.5 ml 6 mm 30 Piezas</v>
      </c>
      <c r="C920" s="2" t="s">
        <v>89</v>
      </c>
      <c r="D920" s="2" t="s">
        <v>13868</v>
      </c>
      <c r="E920" s="2" t="s">
        <v>13869</v>
      </c>
      <c r="F920" s="2" t="s">
        <v>13877</v>
      </c>
      <c r="G920" s="2"/>
      <c r="H920" s="2"/>
      <c r="I920" s="2" t="s">
        <v>16740</v>
      </c>
      <c r="J920" s="2"/>
      <c r="K920" s="2" t="n">
        <v>432</v>
      </c>
      <c r="L920" s="2"/>
      <c r="M920" s="2" t="s">
        <v>16741</v>
      </c>
      <c r="N920" s="2" t="n">
        <f aca="false">COUNTA('Layout Mercado Libre'!AH920:AM920)</f>
        <v>3</v>
      </c>
      <c r="O920" s="2" t="s">
        <v>13875</v>
      </c>
      <c r="P920" s="2" t="n">
        <v>0</v>
      </c>
      <c r="Q920" s="2" t="s">
        <v>16742</v>
      </c>
    </row>
    <row r="921" customFormat="false" ht="15" hidden="false" customHeight="false" outlineLevel="0" collapsed="false">
      <c r="A921" s="8" t="s">
        <v>10925</v>
      </c>
      <c r="B921" s="10" t="str">
        <f aca="false">'Layout Mercado Libre'!C921</f>
        <v>Supradol Ketorolaco 10 mg 10 Tabletas</v>
      </c>
      <c r="C921" s="2" t="s">
        <v>89</v>
      </c>
      <c r="D921" s="2" t="s">
        <v>13868</v>
      </c>
      <c r="E921" s="2" t="s">
        <v>13869</v>
      </c>
      <c r="F921" s="2" t="s">
        <v>13870</v>
      </c>
      <c r="G921" s="2" t="s">
        <v>13944</v>
      </c>
      <c r="H921" s="2" t="s">
        <v>13945</v>
      </c>
      <c r="I921" s="2" t="s">
        <v>16743</v>
      </c>
      <c r="J921" s="2"/>
      <c r="K921" s="2" t="n">
        <v>91</v>
      </c>
      <c r="L921" s="2"/>
      <c r="M921" s="2" t="s">
        <v>16744</v>
      </c>
      <c r="N921" s="2" t="n">
        <f aca="false">COUNTA('Layout Mercado Libre'!AH921:AM921)</f>
        <v>3</v>
      </c>
      <c r="O921" s="2" t="s">
        <v>13875</v>
      </c>
      <c r="P921" s="2" t="n">
        <v>0</v>
      </c>
      <c r="Q921" s="2" t="s">
        <v>16745</v>
      </c>
    </row>
    <row r="922" customFormat="false" ht="15" hidden="false" customHeight="false" outlineLevel="0" collapsed="false">
      <c r="A922" s="8" t="s">
        <v>10934</v>
      </c>
      <c r="B922" s="10" t="str">
        <f aca="false">'Layout Mercado Libre'!C922</f>
        <v>Anaferon Adulto 20 Tabletas Materia Medica</v>
      </c>
      <c r="C922" s="2" t="s">
        <v>89</v>
      </c>
      <c r="D922" s="2" t="s">
        <v>13868</v>
      </c>
      <c r="E922" s="2" t="s">
        <v>13869</v>
      </c>
      <c r="F922" s="2" t="s">
        <v>13918</v>
      </c>
      <c r="G922" s="2"/>
      <c r="H922" s="2"/>
      <c r="I922" s="2" t="s">
        <v>16746</v>
      </c>
      <c r="J922" s="2"/>
      <c r="K922" s="2" t="n">
        <v>0</v>
      </c>
      <c r="L922" s="2"/>
      <c r="M922" s="2" t="s">
        <v>16747</v>
      </c>
      <c r="N922" s="2" t="n">
        <f aca="false">COUNTA('Layout Mercado Libre'!AH922:AM922)</f>
        <v>1</v>
      </c>
      <c r="O922" s="2" t="s">
        <v>13875</v>
      </c>
      <c r="P922" s="2" t="n">
        <v>0</v>
      </c>
      <c r="Q922" s="2" t="s">
        <v>16748</v>
      </c>
    </row>
    <row r="923" customFormat="false" ht="15" hidden="false" customHeight="false" outlineLevel="0" collapsed="false">
      <c r="A923" s="8" t="s">
        <v>10946</v>
      </c>
      <c r="B923" s="10" t="str">
        <f aca="false">'Layout Mercado Libre'!C923</f>
        <v>Patanol Olopatadina 0.2% Solución Oftálmica 2.5 ml</v>
      </c>
      <c r="C923" s="2" t="s">
        <v>89</v>
      </c>
      <c r="D923" s="2" t="s">
        <v>13868</v>
      </c>
      <c r="E923" s="2" t="s">
        <v>13869</v>
      </c>
      <c r="F923" s="2" t="s">
        <v>13870</v>
      </c>
      <c r="G923" s="2" t="s">
        <v>14082</v>
      </c>
      <c r="H923" s="2" t="s">
        <v>14083</v>
      </c>
      <c r="I923" s="2" t="s">
        <v>16749</v>
      </c>
      <c r="J923" s="2"/>
      <c r="K923" s="2" t="n">
        <v>4</v>
      </c>
      <c r="L923" s="2"/>
      <c r="M923" s="2" t="s">
        <v>16750</v>
      </c>
      <c r="N923" s="2" t="n">
        <f aca="false">COUNTA('Layout Mercado Libre'!AH923:AM923)</f>
        <v>2</v>
      </c>
      <c r="O923" s="2" t="s">
        <v>13886</v>
      </c>
      <c r="P923" s="2" t="n">
        <v>0</v>
      </c>
      <c r="Q923" s="2" t="s">
        <v>16751</v>
      </c>
    </row>
    <row r="924" customFormat="false" ht="15" hidden="false" customHeight="false" outlineLevel="0" collapsed="false">
      <c r="A924" s="8" t="s">
        <v>10960</v>
      </c>
      <c r="B924" s="10" t="str">
        <f aca="false">'Layout Mercado Libre'!C924</f>
        <v>Aldactone 100 mg Espironolactona 30 Tabletas</v>
      </c>
      <c r="C924" s="2" t="s">
        <v>89</v>
      </c>
      <c r="D924" s="2" t="s">
        <v>13868</v>
      </c>
      <c r="E924" s="2" t="s">
        <v>13869</v>
      </c>
      <c r="F924" s="2" t="s">
        <v>13870</v>
      </c>
      <c r="G924" s="2" t="s">
        <v>14469</v>
      </c>
      <c r="H924" s="2" t="s">
        <v>14470</v>
      </c>
      <c r="I924" s="2"/>
      <c r="J924" s="2"/>
      <c r="K924" s="2" t="n">
        <v>23</v>
      </c>
      <c r="L924" s="2"/>
      <c r="M924" s="2" t="s">
        <v>16752</v>
      </c>
      <c r="N924" s="2" t="n">
        <f aca="false">COUNTA('Layout Mercado Libre'!AH924:AM924)</f>
        <v>3</v>
      </c>
      <c r="O924" s="2" t="s">
        <v>13875</v>
      </c>
      <c r="P924" s="2" t="n">
        <v>0</v>
      </c>
      <c r="Q924" s="2" t="s">
        <v>16753</v>
      </c>
    </row>
    <row r="925" customFormat="false" ht="15" hidden="false" customHeight="false" outlineLevel="0" collapsed="false">
      <c r="A925" s="8" t="s">
        <v>10974</v>
      </c>
      <c r="B925" s="10" t="str">
        <f aca="false">'Layout Mercado Libre'!C925</f>
        <v>Quimara-1 Imiquimod 5% Crema Tubo 5 g</v>
      </c>
      <c r="C925" s="2" t="s">
        <v>89</v>
      </c>
      <c r="D925" s="2" t="s">
        <v>13868</v>
      </c>
      <c r="E925" s="2" t="s">
        <v>13869</v>
      </c>
      <c r="F925" s="2" t="s">
        <v>13870</v>
      </c>
      <c r="G925" s="2" t="s">
        <v>14497</v>
      </c>
      <c r="H925" s="2" t="s">
        <v>14498</v>
      </c>
      <c r="I925" s="2" t="s">
        <v>16754</v>
      </c>
      <c r="J925" s="2"/>
      <c r="K925" s="2" t="n">
        <v>12</v>
      </c>
      <c r="L925" s="2"/>
      <c r="M925" s="2" t="s">
        <v>16755</v>
      </c>
      <c r="N925" s="2" t="n">
        <f aca="false">COUNTA('Layout Mercado Libre'!AH925:AM925)</f>
        <v>2</v>
      </c>
      <c r="O925" s="2" t="s">
        <v>13886</v>
      </c>
      <c r="P925" s="2" t="n">
        <v>0</v>
      </c>
      <c r="Q925" s="2" t="s">
        <v>16756</v>
      </c>
    </row>
    <row r="926" customFormat="false" ht="15" hidden="false" customHeight="false" outlineLevel="0" collapsed="false">
      <c r="A926" s="8" t="s">
        <v>10983</v>
      </c>
      <c r="B926" s="10" t="str">
        <f aca="false">'Layout Mercado Libre'!C926</f>
        <v>Vino de Cuasia Genciana y Colombo Higia 400 ml</v>
      </c>
      <c r="C926" s="2" t="s">
        <v>89</v>
      </c>
      <c r="D926" s="2" t="s">
        <v>13868</v>
      </c>
      <c r="E926" s="2" t="s">
        <v>13869</v>
      </c>
      <c r="F926" s="2" t="s">
        <v>13918</v>
      </c>
      <c r="G926" s="2"/>
      <c r="H926" s="2"/>
      <c r="I926" s="2" t="s">
        <v>16757</v>
      </c>
      <c r="J926" s="2"/>
      <c r="K926" s="2" t="n">
        <v>46</v>
      </c>
      <c r="L926" s="2"/>
      <c r="M926" s="2" t="s">
        <v>16758</v>
      </c>
      <c r="N926" s="2" t="n">
        <f aca="false">COUNTA('Layout Mercado Libre'!AH926:AM926)</f>
        <v>1</v>
      </c>
      <c r="O926" s="2" t="s">
        <v>13875</v>
      </c>
      <c r="P926" s="2" t="n">
        <v>0</v>
      </c>
      <c r="Q926" s="2" t="s">
        <v>16759</v>
      </c>
    </row>
    <row r="927" customFormat="false" ht="15" hidden="false" customHeight="false" outlineLevel="0" collapsed="false">
      <c r="A927" s="8" t="s">
        <v>10993</v>
      </c>
      <c r="B927" s="10" t="str">
        <f aca="false">'Layout Mercado Libre'!C927</f>
        <v>Estericide Solución Antiséptica Spray 120 ml</v>
      </c>
      <c r="C927" s="2" t="s">
        <v>89</v>
      </c>
      <c r="D927" s="2" t="s">
        <v>13868</v>
      </c>
      <c r="E927" s="2" t="s">
        <v>13869</v>
      </c>
      <c r="F927" s="2" t="s">
        <v>13918</v>
      </c>
      <c r="G927" s="2"/>
      <c r="H927" s="2"/>
      <c r="I927" s="2" t="s">
        <v>16760</v>
      </c>
      <c r="J927" s="2"/>
      <c r="K927" s="2" t="n">
        <v>155</v>
      </c>
      <c r="L927" s="2"/>
      <c r="M927" s="2" t="s">
        <v>16761</v>
      </c>
      <c r="N927" s="2" t="n">
        <f aca="false">COUNTA('Layout Mercado Libre'!AH927:AM927)</f>
        <v>1</v>
      </c>
      <c r="O927" s="2" t="s">
        <v>13875</v>
      </c>
      <c r="P927" s="2" t="n">
        <v>0</v>
      </c>
      <c r="Q927" s="2" t="s">
        <v>16762</v>
      </c>
    </row>
    <row r="928" customFormat="false" ht="15" hidden="false" customHeight="false" outlineLevel="0" collapsed="false">
      <c r="A928" s="8" t="s">
        <v>11004</v>
      </c>
      <c r="B928" s="10" t="str">
        <f aca="false">'Layout Mercado Libre'!C928</f>
        <v>Silica Seda Pure 3 en 1 Uva Tratamiento Capilar 120 ml</v>
      </c>
      <c r="C928" s="2" t="s">
        <v>89</v>
      </c>
      <c r="D928" s="2" t="s">
        <v>13868</v>
      </c>
      <c r="E928" s="2" t="s">
        <v>13869</v>
      </c>
      <c r="F928" s="2" t="s">
        <v>13877</v>
      </c>
      <c r="G928" s="2"/>
      <c r="H928" s="2"/>
      <c r="I928" s="2" t="s">
        <v>16763</v>
      </c>
      <c r="J928" s="2"/>
      <c r="K928" s="2" t="n">
        <v>375</v>
      </c>
      <c r="L928" s="2"/>
      <c r="M928" s="2" t="s">
        <v>16764</v>
      </c>
      <c r="N928" s="2" t="n">
        <f aca="false">COUNTA('Layout Mercado Libre'!AH928:AM928)</f>
        <v>3</v>
      </c>
      <c r="O928" s="2" t="s">
        <v>13875</v>
      </c>
      <c r="P928" s="2" t="n">
        <v>0</v>
      </c>
      <c r="Q928" s="2" t="s">
        <v>16765</v>
      </c>
    </row>
    <row r="929" customFormat="false" ht="15" hidden="false" customHeight="false" outlineLevel="0" collapsed="false">
      <c r="A929" s="8" t="s">
        <v>11016</v>
      </c>
      <c r="B929" s="10" t="str">
        <f aca="false">'Layout Mercado Libre'!C929</f>
        <v>Cinta Micropore Nexcare Blanca 2.5 cm 12 Piezas</v>
      </c>
      <c r="C929" s="2" t="s">
        <v>89</v>
      </c>
      <c r="D929" s="2" t="s">
        <v>13949</v>
      </c>
      <c r="E929" s="2" t="s">
        <v>13950</v>
      </c>
      <c r="F929" s="2" t="s">
        <v>13877</v>
      </c>
      <c r="G929" s="2"/>
      <c r="H929" s="2"/>
      <c r="I929" s="2" t="s">
        <v>16766</v>
      </c>
      <c r="J929" s="2"/>
      <c r="K929" s="2" t="n">
        <v>96</v>
      </c>
      <c r="L929" s="2"/>
      <c r="M929" s="2" t="s">
        <v>16767</v>
      </c>
      <c r="N929" s="2" t="n">
        <f aca="false">COUNTA('Layout Mercado Libre'!AH929:AM929)</f>
        <v>2</v>
      </c>
      <c r="O929" s="2" t="s">
        <v>13875</v>
      </c>
      <c r="P929" s="2" t="n">
        <v>1</v>
      </c>
      <c r="Q929" s="2" t="s">
        <v>16768</v>
      </c>
    </row>
    <row r="930" customFormat="false" ht="15" hidden="false" customHeight="false" outlineLevel="0" collapsed="false">
      <c r="A930" s="8" t="s">
        <v>11025</v>
      </c>
      <c r="B930" s="10" t="str">
        <f aca="false">'Layout Mercado Libre'!C930</f>
        <v>Prikul Pregabalina 75 mg 28 Cápsulas</v>
      </c>
      <c r="C930" s="2" t="s">
        <v>89</v>
      </c>
      <c r="D930" s="2" t="s">
        <v>13868</v>
      </c>
      <c r="E930" s="2" t="s">
        <v>13869</v>
      </c>
      <c r="F930" s="2" t="s">
        <v>13870</v>
      </c>
      <c r="G930" s="2" t="s">
        <v>13871</v>
      </c>
      <c r="H930" s="2" t="s">
        <v>13872</v>
      </c>
      <c r="I930" s="2" t="s">
        <v>16769</v>
      </c>
      <c r="J930" s="2"/>
      <c r="K930" s="2" t="n">
        <v>48</v>
      </c>
      <c r="L930" s="2"/>
      <c r="M930" s="2" t="s">
        <v>16770</v>
      </c>
      <c r="N930" s="2" t="n">
        <f aca="false">COUNTA('Layout Mercado Libre'!AH930:AM930)</f>
        <v>2</v>
      </c>
      <c r="O930" s="2" t="s">
        <v>13875</v>
      </c>
      <c r="P930" s="2" t="n">
        <v>0</v>
      </c>
      <c r="Q930" s="2" t="s">
        <v>16771</v>
      </c>
    </row>
    <row r="931" customFormat="false" ht="15" hidden="false" customHeight="false" outlineLevel="0" collapsed="false">
      <c r="A931" s="8" t="s">
        <v>11036</v>
      </c>
      <c r="B931" s="10" t="str">
        <f aca="false">'Layout Mercado Libre'!C931</f>
        <v>Calzón Entrenador Huggies Pull-Ups Niña Talla XL 30 Piezas</v>
      </c>
      <c r="C931" s="2" t="s">
        <v>89</v>
      </c>
      <c r="D931" s="2" t="s">
        <v>13868</v>
      </c>
      <c r="E931" s="2" t="s">
        <v>13869</v>
      </c>
      <c r="F931" s="2" t="s">
        <v>13877</v>
      </c>
      <c r="G931" s="2"/>
      <c r="H931" s="2"/>
      <c r="I931" s="2" t="s">
        <v>16772</v>
      </c>
      <c r="J931" s="2"/>
      <c r="K931" s="2" t="n">
        <v>66</v>
      </c>
      <c r="L931" s="2"/>
      <c r="M931" s="2" t="s">
        <v>16773</v>
      </c>
      <c r="N931" s="2" t="n">
        <f aca="false">COUNTA('Layout Mercado Libre'!AH931:AM931)</f>
        <v>3</v>
      </c>
      <c r="O931" s="2" t="s">
        <v>13875</v>
      </c>
      <c r="P931" s="2" t="n">
        <v>0</v>
      </c>
      <c r="Q931" s="2" t="s">
        <v>16774</v>
      </c>
    </row>
    <row r="932" customFormat="false" ht="15" hidden="false" customHeight="false" outlineLevel="0" collapsed="false">
      <c r="A932" s="8" t="s">
        <v>11047</v>
      </c>
      <c r="B932" s="10" t="str">
        <f aca="false">'Layout Mercado Libre'!C932</f>
        <v>Desodorante en Barra Stefano Spazio para Hombre 60 g</v>
      </c>
      <c r="C932" s="2" t="s">
        <v>89</v>
      </c>
      <c r="D932" s="2" t="s">
        <v>13868</v>
      </c>
      <c r="E932" s="2" t="s">
        <v>13869</v>
      </c>
      <c r="F932" s="2" t="s">
        <v>13877</v>
      </c>
      <c r="G932" s="2"/>
      <c r="H932" s="2"/>
      <c r="I932" s="2" t="s">
        <v>16775</v>
      </c>
      <c r="J932" s="2"/>
      <c r="K932" s="2" t="n">
        <v>409</v>
      </c>
      <c r="L932" s="2"/>
      <c r="M932" s="2" t="s">
        <v>16776</v>
      </c>
      <c r="N932" s="2" t="n">
        <f aca="false">COUNTA('Layout Mercado Libre'!AH932:AM932)</f>
        <v>3</v>
      </c>
      <c r="O932" s="2" t="s">
        <v>13875</v>
      </c>
      <c r="P932" s="2" t="n">
        <v>0</v>
      </c>
      <c r="Q932" s="2" t="s">
        <v>16777</v>
      </c>
    </row>
    <row r="933" customFormat="false" ht="15" hidden="false" customHeight="false" outlineLevel="0" collapsed="false">
      <c r="A933" s="8" t="s">
        <v>11057</v>
      </c>
      <c r="B933" s="10" t="str">
        <f aca="false">'Layout Mercado Libre'!C933</f>
        <v>TENA Pants Nocturno Chico/Mediano 10 Calzones Adultos</v>
      </c>
      <c r="C933" s="2" t="s">
        <v>89</v>
      </c>
      <c r="D933" s="2" t="s">
        <v>13868</v>
      </c>
      <c r="E933" s="2" t="s">
        <v>13869</v>
      </c>
      <c r="F933" s="2" t="s">
        <v>13877</v>
      </c>
      <c r="G933" s="2"/>
      <c r="H933" s="2"/>
      <c r="I933" s="2" t="s">
        <v>16778</v>
      </c>
      <c r="J933" s="2"/>
      <c r="K933" s="2" t="n">
        <v>194</v>
      </c>
      <c r="L933" s="2" t="s">
        <v>16779</v>
      </c>
      <c r="M933" s="2" t="s">
        <v>16780</v>
      </c>
      <c r="N933" s="2" t="n">
        <f aca="false">COUNTA('Layout Mercado Libre'!AH933:AM933)</f>
        <v>4</v>
      </c>
      <c r="O933" s="2" t="s">
        <v>13886</v>
      </c>
      <c r="P933" s="2" t="n">
        <v>0</v>
      </c>
      <c r="Q933" s="2" t="s">
        <v>16781</v>
      </c>
    </row>
    <row r="934" customFormat="false" ht="15" hidden="false" customHeight="false" outlineLevel="0" collapsed="false">
      <c r="A934" s="8" t="s">
        <v>11069</v>
      </c>
      <c r="B934" s="10" t="str">
        <f aca="false">'Layout Mercado Libre'!C934</f>
        <v>Fórmula Infantil Enfamil Premium Etapa 2 800 g 6 a 12 Meses</v>
      </c>
      <c r="C934" s="2" t="s">
        <v>89</v>
      </c>
      <c r="D934" s="2" t="s">
        <v>13868</v>
      </c>
      <c r="E934" s="2" t="s">
        <v>13869</v>
      </c>
      <c r="F934" s="2" t="s">
        <v>13877</v>
      </c>
      <c r="G934" s="2"/>
      <c r="H934" s="2"/>
      <c r="I934" s="2" t="s">
        <v>16782</v>
      </c>
      <c r="J934" s="2"/>
      <c r="K934" s="2" t="n">
        <v>110</v>
      </c>
      <c r="L934" s="2"/>
      <c r="M934" s="2" t="s">
        <v>16783</v>
      </c>
      <c r="N934" s="2" t="n">
        <f aca="false">COUNTA('Layout Mercado Libre'!AH934:AM934)</f>
        <v>2</v>
      </c>
      <c r="O934" s="2" t="s">
        <v>13875</v>
      </c>
      <c r="P934" s="2" t="n">
        <v>0</v>
      </c>
      <c r="Q934" s="2" t="s">
        <v>16784</v>
      </c>
    </row>
    <row r="935" customFormat="false" ht="15" hidden="false" customHeight="false" outlineLevel="0" collapsed="false">
      <c r="A935" s="8" t="s">
        <v>11079</v>
      </c>
      <c r="B935" s="10" t="str">
        <f aca="false">'Layout Mercado Libre'!C935</f>
        <v>Crema Facial Pond's Clarant B3 Piel Normal a Seca 50 g</v>
      </c>
      <c r="C935" s="2" t="s">
        <v>89</v>
      </c>
      <c r="D935" s="2" t="s">
        <v>13868</v>
      </c>
      <c r="E935" s="2" t="s">
        <v>13869</v>
      </c>
      <c r="F935" s="2" t="s">
        <v>13877</v>
      </c>
      <c r="G935" s="2"/>
      <c r="H935" s="2"/>
      <c r="I935" s="2" t="s">
        <v>16785</v>
      </c>
      <c r="J935" s="2"/>
      <c r="K935" s="2" t="n">
        <v>500</v>
      </c>
      <c r="L935" s="2"/>
      <c r="M935" s="2" t="s">
        <v>16786</v>
      </c>
      <c r="N935" s="2" t="n">
        <f aca="false">COUNTA('Layout Mercado Libre'!AH935:AM935)</f>
        <v>2</v>
      </c>
      <c r="O935" s="2" t="s">
        <v>13875</v>
      </c>
      <c r="P935" s="2" t="n">
        <v>0</v>
      </c>
      <c r="Q935" s="2" t="s">
        <v>16787</v>
      </c>
    </row>
    <row r="936" customFormat="false" ht="15" hidden="false" customHeight="false" outlineLevel="0" collapsed="false">
      <c r="A936" s="8" t="s">
        <v>11088</v>
      </c>
      <c r="B936" s="10" t="str">
        <f aca="false">'Layout Mercado Libre'!C936</f>
        <v>Tampones Kotex Unika Regular Sin Aplicador 12 Piezas</v>
      </c>
      <c r="C936" s="2" t="s">
        <v>89</v>
      </c>
      <c r="D936" s="2" t="s">
        <v>13868</v>
      </c>
      <c r="E936" s="2" t="s">
        <v>13869</v>
      </c>
      <c r="F936" s="2" t="s">
        <v>13877</v>
      </c>
      <c r="G936" s="2"/>
      <c r="H936" s="2"/>
      <c r="I936" s="2" t="s">
        <v>16788</v>
      </c>
      <c r="J936" s="2"/>
      <c r="K936" s="2" t="n">
        <v>423</v>
      </c>
      <c r="L936" s="2"/>
      <c r="M936" s="2" t="s">
        <v>16789</v>
      </c>
      <c r="N936" s="2" t="n">
        <f aca="false">COUNTA('Layout Mercado Libre'!AH936:AM936)</f>
        <v>2</v>
      </c>
      <c r="O936" s="2" t="s">
        <v>13875</v>
      </c>
      <c r="P936" s="2" t="n">
        <v>0</v>
      </c>
      <c r="Q936" s="2" t="s">
        <v>16790</v>
      </c>
    </row>
    <row r="937" customFormat="false" ht="15" hidden="false" customHeight="false" outlineLevel="0" collapsed="false">
      <c r="A937" s="8" t="s">
        <v>11098</v>
      </c>
      <c r="B937" s="10" t="str">
        <f aca="false">'Layout Mercado Libre'!C937</f>
        <v>Solución Cloruro de Sodio 0.9% Pisa 100 ml</v>
      </c>
      <c r="C937" s="2" t="s">
        <v>89</v>
      </c>
      <c r="D937" s="2" t="s">
        <v>13868</v>
      </c>
      <c r="E937" s="2" t="s">
        <v>13869</v>
      </c>
      <c r="F937" s="2" t="s">
        <v>13936</v>
      </c>
      <c r="G937" s="2"/>
      <c r="H937" s="2"/>
      <c r="I937" s="2" t="s">
        <v>16791</v>
      </c>
      <c r="J937" s="2"/>
      <c r="K937" s="2" t="n">
        <v>867</v>
      </c>
      <c r="L937" s="2"/>
      <c r="M937" s="2" t="s">
        <v>16792</v>
      </c>
      <c r="N937" s="2" t="n">
        <f aca="false">COUNTA('Layout Mercado Libre'!AH937:AM937)</f>
        <v>2</v>
      </c>
      <c r="O937" s="2" t="s">
        <v>13886</v>
      </c>
      <c r="P937" s="2" t="n">
        <v>0</v>
      </c>
      <c r="Q937" s="2" t="s">
        <v>16793</v>
      </c>
    </row>
    <row r="938" customFormat="false" ht="15" hidden="false" customHeight="false" outlineLevel="0" collapsed="false">
      <c r="A938" s="8" t="s">
        <v>11109</v>
      </c>
      <c r="B938" s="10" t="str">
        <f aca="false">'Layout Mercado Libre'!C938</f>
        <v>Combigan D Brimonidina Timolol 0.2%/0.5% Solución 5 ml</v>
      </c>
      <c r="C938" s="2" t="s">
        <v>89</v>
      </c>
      <c r="D938" s="2" t="s">
        <v>13868</v>
      </c>
      <c r="E938" s="2" t="s">
        <v>13869</v>
      </c>
      <c r="F938" s="2" t="s">
        <v>13870</v>
      </c>
      <c r="G938" s="2" t="s">
        <v>14082</v>
      </c>
      <c r="H938" s="2" t="s">
        <v>14083</v>
      </c>
      <c r="I938" s="2"/>
      <c r="J938" s="2"/>
      <c r="K938" s="2" t="n">
        <v>0</v>
      </c>
      <c r="L938" s="2"/>
      <c r="M938" s="2" t="s">
        <v>16794</v>
      </c>
      <c r="N938" s="2" t="n">
        <f aca="false">COUNTA('Layout Mercado Libre'!AH938:AM938)</f>
        <v>2</v>
      </c>
      <c r="O938" s="2" t="s">
        <v>13875</v>
      </c>
      <c r="P938" s="2" t="n">
        <v>0</v>
      </c>
      <c r="Q938" s="2" t="s">
        <v>16795</v>
      </c>
    </row>
    <row r="939" customFormat="false" ht="15" hidden="false" customHeight="false" outlineLevel="0" collapsed="false">
      <c r="A939" s="8" t="s">
        <v>11120</v>
      </c>
      <c r="B939" s="10" t="str">
        <f aca="false">'Layout Mercado Libre'!C939</f>
        <v>Controlip 160 mg 30 Cápsulas Fenofibrato</v>
      </c>
      <c r="C939" s="2" t="s">
        <v>89</v>
      </c>
      <c r="D939" s="2" t="s">
        <v>13868</v>
      </c>
      <c r="E939" s="2" t="s">
        <v>13869</v>
      </c>
      <c r="F939" s="2" t="s">
        <v>13870</v>
      </c>
      <c r="G939" s="2" t="s">
        <v>14469</v>
      </c>
      <c r="H939" s="2" t="s">
        <v>14470</v>
      </c>
      <c r="I939" s="2" t="s">
        <v>16796</v>
      </c>
      <c r="J939" s="2"/>
      <c r="K939" s="2" t="n">
        <v>1</v>
      </c>
      <c r="L939" s="2"/>
      <c r="M939" s="2" t="s">
        <v>16797</v>
      </c>
      <c r="N939" s="2" t="n">
        <f aca="false">COUNTA('Layout Mercado Libre'!AH939:AM939)</f>
        <v>2</v>
      </c>
      <c r="O939" s="2" t="s">
        <v>13942</v>
      </c>
      <c r="P939" s="2" t="n">
        <v>0</v>
      </c>
      <c r="Q939" s="2" t="s">
        <v>16798</v>
      </c>
    </row>
    <row r="940" customFormat="false" ht="15" hidden="false" customHeight="false" outlineLevel="0" collapsed="false">
      <c r="A940" s="8" t="s">
        <v>11133</v>
      </c>
      <c r="B940" s="10" t="str">
        <f aca="false">'Layout Mercado Libre'!C940</f>
        <v>Loción Limpiadora Pond's Clarant B3 Desmaquillante 200 ml</v>
      </c>
      <c r="C940" s="2" t="s">
        <v>89</v>
      </c>
      <c r="D940" s="2" t="s">
        <v>13868</v>
      </c>
      <c r="E940" s="2" t="s">
        <v>13869</v>
      </c>
      <c r="F940" s="2" t="s">
        <v>13877</v>
      </c>
      <c r="G940" s="2"/>
      <c r="H940" s="2"/>
      <c r="I940" s="2"/>
      <c r="J940" s="2"/>
      <c r="K940" s="2" t="n">
        <v>13</v>
      </c>
      <c r="L940" s="2" t="s">
        <v>16799</v>
      </c>
      <c r="M940" s="2" t="s">
        <v>16800</v>
      </c>
      <c r="N940" s="2" t="n">
        <f aca="false">COUNTA('Layout Mercado Libre'!AH940:AM940)</f>
        <v>1</v>
      </c>
      <c r="O940" s="2" t="s">
        <v>13942</v>
      </c>
      <c r="P940" s="2" t="n">
        <v>0</v>
      </c>
      <c r="Q940" s="2" t="s">
        <v>16801</v>
      </c>
    </row>
    <row r="941" customFormat="false" ht="15" hidden="false" customHeight="false" outlineLevel="0" collapsed="false">
      <c r="A941" s="8" t="s">
        <v>11142</v>
      </c>
      <c r="B941" s="10" t="str">
        <f aca="false">'Layout Mercado Libre'!C941</f>
        <v>Tylenol Paracetamol 500 mg 10 Tabletas</v>
      </c>
      <c r="C941" s="2" t="s">
        <v>89</v>
      </c>
      <c r="D941" s="2" t="s">
        <v>13868</v>
      </c>
      <c r="E941" s="2" t="s">
        <v>13869</v>
      </c>
      <c r="F941" s="2" t="s">
        <v>13918</v>
      </c>
      <c r="G941" s="2"/>
      <c r="H941" s="2"/>
      <c r="I941" s="2" t="s">
        <v>16802</v>
      </c>
      <c r="J941" s="2"/>
      <c r="K941" s="2" t="n">
        <v>859</v>
      </c>
      <c r="L941" s="2" t="s">
        <v>16803</v>
      </c>
      <c r="M941" s="2" t="s">
        <v>16804</v>
      </c>
      <c r="N941" s="2" t="n">
        <f aca="false">COUNTA('Layout Mercado Libre'!AH941:AM941)</f>
        <v>3</v>
      </c>
      <c r="O941" s="2" t="s">
        <v>13904</v>
      </c>
      <c r="P941" s="2" t="n">
        <v>0</v>
      </c>
      <c r="Q941" s="2" t="s">
        <v>16805</v>
      </c>
    </row>
    <row r="942" customFormat="false" ht="15" hidden="false" customHeight="false" outlineLevel="0" collapsed="false">
      <c r="A942" s="8" t="s">
        <v>11152</v>
      </c>
      <c r="B942" s="10" t="str">
        <f aca="false">'Layout Mercado Libre'!C942</f>
        <v>Silka Medic Gel Antimicótico Terbinafina 1% 15 g</v>
      </c>
      <c r="C942" s="2" t="s">
        <v>89</v>
      </c>
      <c r="D942" s="2" t="s">
        <v>13868</v>
      </c>
      <c r="E942" s="2" t="s">
        <v>13869</v>
      </c>
      <c r="F942" s="2" t="s">
        <v>13918</v>
      </c>
      <c r="G942" s="2"/>
      <c r="H942" s="2"/>
      <c r="I942" s="2" t="s">
        <v>16806</v>
      </c>
      <c r="J942" s="2"/>
      <c r="K942" s="2" t="n">
        <v>224</v>
      </c>
      <c r="L942" s="2"/>
      <c r="M942" s="2" t="s">
        <v>16807</v>
      </c>
      <c r="N942" s="2" t="n">
        <f aca="false">COUNTA('Layout Mercado Libre'!AH942:AM942)</f>
        <v>3</v>
      </c>
      <c r="O942" s="2" t="s">
        <v>13886</v>
      </c>
      <c r="P942" s="2" t="n">
        <v>0</v>
      </c>
      <c r="Q942" s="2" t="s">
        <v>16808</v>
      </c>
    </row>
    <row r="943" customFormat="false" ht="15" hidden="false" customHeight="false" outlineLevel="0" collapsed="false">
      <c r="A943" s="8" t="s">
        <v>11165</v>
      </c>
      <c r="B943" s="10" t="str">
        <f aca="false">'Layout Mercado Libre'!C943</f>
        <v>Brulin Dexametasona 8 mg/2 ml Inyectable 3 Ampolletas</v>
      </c>
      <c r="C943" s="2" t="s">
        <v>89</v>
      </c>
      <c r="D943" s="2" t="s">
        <v>13868</v>
      </c>
      <c r="E943" s="2" t="s">
        <v>13869</v>
      </c>
      <c r="F943" s="2" t="s">
        <v>13870</v>
      </c>
      <c r="G943" s="2" t="s">
        <v>14229</v>
      </c>
      <c r="H943" s="2" t="s">
        <v>14230</v>
      </c>
      <c r="I943" s="2" t="s">
        <v>16809</v>
      </c>
      <c r="J943" s="2"/>
      <c r="K943" s="2" t="n">
        <v>2544</v>
      </c>
      <c r="L943" s="2"/>
      <c r="M943" s="2" t="s">
        <v>16810</v>
      </c>
      <c r="N943" s="2" t="n">
        <f aca="false">COUNTA('Layout Mercado Libre'!AH943:AM943)</f>
        <v>3</v>
      </c>
      <c r="O943" s="2" t="s">
        <v>13886</v>
      </c>
      <c r="P943" s="2" t="n">
        <v>0</v>
      </c>
      <c r="Q943" s="2" t="s">
        <v>16811</v>
      </c>
    </row>
    <row r="944" customFormat="false" ht="15" hidden="false" customHeight="false" outlineLevel="0" collapsed="false">
      <c r="A944" s="8" t="s">
        <v>11178</v>
      </c>
      <c r="B944" s="10" t="str">
        <f aca="false">'Layout Mercado Libre'!C944</f>
        <v>Metamucil Fibra en Polvo Sabor Natural 504 g 72 Dosis</v>
      </c>
      <c r="C944" s="2" t="s">
        <v>89</v>
      </c>
      <c r="D944" s="2" t="s">
        <v>13868</v>
      </c>
      <c r="E944" s="2" t="s">
        <v>13869</v>
      </c>
      <c r="F944" s="2" t="s">
        <v>13918</v>
      </c>
      <c r="G944" s="2"/>
      <c r="H944" s="2"/>
      <c r="I944" s="2" t="s">
        <v>16812</v>
      </c>
      <c r="J944" s="2"/>
      <c r="K944" s="2" t="n">
        <v>44</v>
      </c>
      <c r="L944" s="2"/>
      <c r="M944" s="2" t="s">
        <v>16813</v>
      </c>
      <c r="N944" s="2" t="n">
        <f aca="false">COUNTA('Layout Mercado Libre'!AH944:AM944)</f>
        <v>2</v>
      </c>
      <c r="O944" s="2" t="s">
        <v>13875</v>
      </c>
      <c r="P944" s="2" t="n">
        <v>1</v>
      </c>
      <c r="Q944" s="2" t="s">
        <v>16814</v>
      </c>
    </row>
    <row r="945" customFormat="false" ht="15" hidden="false" customHeight="false" outlineLevel="0" collapsed="false">
      <c r="A945" s="8" t="s">
        <v>11188</v>
      </c>
      <c r="B945" s="10" t="str">
        <f aca="false">'Layout Mercado Libre'!C945</f>
        <v>Ectaprim F Antibiótico 160/800 mg 14 Tabletas</v>
      </c>
      <c r="C945" s="2" t="s">
        <v>89</v>
      </c>
      <c r="D945" s="2" t="s">
        <v>13868</v>
      </c>
      <c r="E945" s="2" t="s">
        <v>13869</v>
      </c>
      <c r="F945" s="2" t="s">
        <v>13870</v>
      </c>
      <c r="G945" s="2" t="s">
        <v>13971</v>
      </c>
      <c r="H945" s="2" t="s">
        <v>13972</v>
      </c>
      <c r="I945" s="2" t="s">
        <v>16815</v>
      </c>
      <c r="J945" s="2"/>
      <c r="K945" s="2" t="n">
        <v>2</v>
      </c>
      <c r="L945" s="2"/>
      <c r="M945" s="2" t="s">
        <v>16816</v>
      </c>
      <c r="N945" s="2" t="n">
        <f aca="false">COUNTA('Layout Mercado Libre'!AH945:AM945)</f>
        <v>2</v>
      </c>
      <c r="O945" s="2" t="s">
        <v>13886</v>
      </c>
      <c r="P945" s="2" t="n">
        <v>0</v>
      </c>
      <c r="Q945" s="2" t="s">
        <v>16817</v>
      </c>
    </row>
    <row r="946" customFormat="false" ht="15" hidden="false" customHeight="false" outlineLevel="0" collapsed="false">
      <c r="A946" s="8" t="s">
        <v>11201</v>
      </c>
      <c r="B946" s="10" t="str">
        <f aca="false">'Layout Mercado Libre'!C946</f>
        <v>Soldrin Oftálmico Dexametasona Neomicina Gotas 10 ml</v>
      </c>
      <c r="C946" s="2" t="s">
        <v>89</v>
      </c>
      <c r="D946" s="2" t="s">
        <v>13949</v>
      </c>
      <c r="E946" s="2" t="s">
        <v>13950</v>
      </c>
      <c r="F946" s="2" t="s">
        <v>13870</v>
      </c>
      <c r="G946" s="2" t="s">
        <v>14082</v>
      </c>
      <c r="H946" s="2" t="s">
        <v>14083</v>
      </c>
      <c r="I946" s="2" t="s">
        <v>16818</v>
      </c>
      <c r="J946" s="2"/>
      <c r="K946" s="2" t="n">
        <v>169</v>
      </c>
      <c r="L946" s="2"/>
      <c r="M946" s="2" t="s">
        <v>16819</v>
      </c>
      <c r="N946" s="2" t="n">
        <f aca="false">COUNTA('Layout Mercado Libre'!AH946:AM946)</f>
        <v>1</v>
      </c>
      <c r="O946" s="2" t="s">
        <v>13875</v>
      </c>
      <c r="P946" s="2" t="n">
        <v>0</v>
      </c>
      <c r="Q946" s="2" t="s">
        <v>16820</v>
      </c>
    </row>
    <row r="947" customFormat="false" ht="15" hidden="false" customHeight="false" outlineLevel="0" collapsed="false">
      <c r="A947" s="8" t="s">
        <v>11211</v>
      </c>
      <c r="B947" s="10" t="str">
        <f aca="false">'Layout Mercado Libre'!C947</f>
        <v>Aceite para Bebé Johnson's Baby Original 200 ml</v>
      </c>
      <c r="C947" s="2" t="s">
        <v>89</v>
      </c>
      <c r="D947" s="2" t="s">
        <v>13868</v>
      </c>
      <c r="E947" s="2" t="s">
        <v>13869</v>
      </c>
      <c r="F947" s="2" t="s">
        <v>13877</v>
      </c>
      <c r="G947" s="2"/>
      <c r="H947" s="2"/>
      <c r="I947" s="2" t="s">
        <v>16821</v>
      </c>
      <c r="J947" s="2"/>
      <c r="K947" s="2" t="n">
        <v>12</v>
      </c>
      <c r="L947" s="2"/>
      <c r="M947" s="2" t="s">
        <v>16822</v>
      </c>
      <c r="N947" s="2" t="n">
        <f aca="false">COUNTA('Layout Mercado Libre'!AH947:AM947)</f>
        <v>1</v>
      </c>
      <c r="O947" s="2" t="s">
        <v>13875</v>
      </c>
      <c r="P947" s="2" t="n">
        <v>0</v>
      </c>
      <c r="Q947" s="2" t="s">
        <v>16823</v>
      </c>
    </row>
    <row r="948" customFormat="false" ht="15" hidden="false" customHeight="false" outlineLevel="0" collapsed="false">
      <c r="A948" s="8" t="s">
        <v>11220</v>
      </c>
      <c r="B948" s="10" t="str">
        <f aca="false">'Layout Mercado Libre'!C948</f>
        <v>Desodorante Lady Speed Stick Pro 5 en 1 Barra 45 g</v>
      </c>
      <c r="C948" s="2" t="s">
        <v>89</v>
      </c>
      <c r="D948" s="2" t="s">
        <v>13868</v>
      </c>
      <c r="E948" s="2" t="s">
        <v>13869</v>
      </c>
      <c r="F948" s="2" t="s">
        <v>13877</v>
      </c>
      <c r="G948" s="2"/>
      <c r="H948" s="2"/>
      <c r="I948" s="2" t="s">
        <v>16824</v>
      </c>
      <c r="J948" s="2"/>
      <c r="K948" s="2" t="n">
        <v>298</v>
      </c>
      <c r="L948" s="2"/>
      <c r="M948" s="2" t="s">
        <v>16825</v>
      </c>
      <c r="N948" s="2" t="n">
        <f aca="false">COUNTA('Layout Mercado Libre'!AH948:AM948)</f>
        <v>2</v>
      </c>
      <c r="O948" s="2" t="s">
        <v>13875</v>
      </c>
      <c r="P948" s="2" t="n">
        <v>0</v>
      </c>
      <c r="Q948" s="2" t="s">
        <v>16826</v>
      </c>
    </row>
    <row r="949" customFormat="false" ht="15" hidden="false" customHeight="false" outlineLevel="0" collapsed="false">
      <c r="A949" s="8" t="s">
        <v>11232</v>
      </c>
      <c r="B949" s="10" t="str">
        <f aca="false">'Layout Mercado Libre'!C949</f>
        <v>Toallitas Húmedas Huggies Black Label 56 Piezas</v>
      </c>
      <c r="C949" s="2" t="s">
        <v>89</v>
      </c>
      <c r="D949" s="2" t="s">
        <v>13868</v>
      </c>
      <c r="E949" s="2" t="s">
        <v>13869</v>
      </c>
      <c r="F949" s="2" t="s">
        <v>13877</v>
      </c>
      <c r="G949" s="2"/>
      <c r="H949" s="2"/>
      <c r="I949" s="2" t="s">
        <v>16827</v>
      </c>
      <c r="J949" s="2"/>
      <c r="K949" s="2" t="n">
        <v>130</v>
      </c>
      <c r="L949" s="2"/>
      <c r="M949" s="2" t="s">
        <v>16828</v>
      </c>
      <c r="N949" s="2" t="n">
        <f aca="false">COUNTA('Layout Mercado Libre'!AH949:AM949)</f>
        <v>1</v>
      </c>
      <c r="O949" s="2" t="s">
        <v>13875</v>
      </c>
      <c r="P949" s="2" t="n">
        <v>0</v>
      </c>
      <c r="Q949" s="2" t="s">
        <v>16829</v>
      </c>
    </row>
    <row r="950" customFormat="false" ht="15" hidden="false" customHeight="false" outlineLevel="0" collapsed="false">
      <c r="A950" s="8" t="s">
        <v>11242</v>
      </c>
      <c r="B950" s="10" t="str">
        <f aca="false">'Layout Mercado Libre'!C950</f>
        <v>Neurocer Ácido Glutámico Vitaminas 30 Grageas</v>
      </c>
      <c r="C950" s="2" t="s">
        <v>89</v>
      </c>
      <c r="D950" s="2" t="s">
        <v>13949</v>
      </c>
      <c r="E950" s="2" t="s">
        <v>13869</v>
      </c>
      <c r="F950" s="2" t="s">
        <v>13918</v>
      </c>
      <c r="G950" s="2"/>
      <c r="H950" s="2"/>
      <c r="I950" s="2" t="s">
        <v>16830</v>
      </c>
      <c r="J950" s="2"/>
      <c r="K950" s="2" t="n">
        <v>0</v>
      </c>
      <c r="L950" s="2"/>
      <c r="M950" s="2" t="s">
        <v>16831</v>
      </c>
      <c r="N950" s="2" t="n">
        <f aca="false">COUNTA('Layout Mercado Libre'!AH950:AM950)</f>
        <v>1</v>
      </c>
      <c r="O950" s="2" t="s">
        <v>13875</v>
      </c>
      <c r="P950" s="2" t="n">
        <v>0</v>
      </c>
      <c r="Q950" s="2" t="s">
        <v>16832</v>
      </c>
    </row>
    <row r="951" customFormat="false" ht="15" hidden="false" customHeight="false" outlineLevel="0" collapsed="false">
      <c r="A951" s="8" t="s">
        <v>11252</v>
      </c>
      <c r="B951" s="10" t="str">
        <f aca="false">'Layout Mercado Libre'!C951</f>
        <v>Italdermol G Crema Triticum Vulgare Gentamicina 30 g</v>
      </c>
      <c r="C951" s="2" t="s">
        <v>89</v>
      </c>
      <c r="D951" s="2" t="s">
        <v>13868</v>
      </c>
      <c r="E951" s="2" t="s">
        <v>13869</v>
      </c>
      <c r="F951" s="2" t="s">
        <v>13870</v>
      </c>
      <c r="G951" s="2" t="s">
        <v>14497</v>
      </c>
      <c r="H951" s="2" t="s">
        <v>14498</v>
      </c>
      <c r="I951" s="2" t="s">
        <v>16833</v>
      </c>
      <c r="J951" s="2"/>
      <c r="K951" s="2" t="n">
        <v>6</v>
      </c>
      <c r="L951" s="2"/>
      <c r="M951" s="2" t="s">
        <v>16834</v>
      </c>
      <c r="N951" s="2" t="n">
        <f aca="false">COUNTA('Layout Mercado Libre'!AH951:AM951)</f>
        <v>2</v>
      </c>
      <c r="O951" s="2" t="s">
        <v>13886</v>
      </c>
      <c r="P951" s="2" t="n">
        <v>0</v>
      </c>
      <c r="Q951" s="2" t="s">
        <v>16835</v>
      </c>
    </row>
    <row r="952" customFormat="false" ht="15" hidden="false" customHeight="false" outlineLevel="0" collapsed="false">
      <c r="A952" s="8" t="s">
        <v>11265</v>
      </c>
      <c r="B952" s="10" t="str">
        <f aca="false">'Layout Mercado Libre'!C952</f>
        <v>Cepillo Dental Colgate Triple Acción con Crema Dental 75 ml</v>
      </c>
      <c r="C952" s="2" t="s">
        <v>89</v>
      </c>
      <c r="D952" s="2" t="s">
        <v>13868</v>
      </c>
      <c r="E952" s="2" t="s">
        <v>13869</v>
      </c>
      <c r="F952" s="2" t="s">
        <v>13877</v>
      </c>
      <c r="G952" s="2"/>
      <c r="H952" s="2"/>
      <c r="I952" s="2" t="s">
        <v>16836</v>
      </c>
      <c r="J952" s="2"/>
      <c r="K952" s="2" t="n">
        <v>608</v>
      </c>
      <c r="L952" s="2"/>
      <c r="M952" s="2" t="s">
        <v>16837</v>
      </c>
      <c r="N952" s="2" t="n">
        <f aca="false">COUNTA('Layout Mercado Libre'!AH952:AM952)</f>
        <v>2</v>
      </c>
      <c r="O952" s="2" t="s">
        <v>13942</v>
      </c>
      <c r="P952" s="2" t="n">
        <v>0</v>
      </c>
      <c r="Q952" s="2" t="s">
        <v>16838</v>
      </c>
    </row>
    <row r="953" customFormat="false" ht="15" hidden="false" customHeight="false" outlineLevel="0" collapsed="false">
      <c r="A953" s="8" t="s">
        <v>11276</v>
      </c>
      <c r="B953" s="10" t="str">
        <f aca="false">'Layout Mercado Libre'!C953</f>
        <v>Parche Poroso Perrigo Salicilato de Metilo 12.5 x 18.5 cm</v>
      </c>
      <c r="C953" s="2" t="s">
        <v>89</v>
      </c>
      <c r="D953" s="2" t="s">
        <v>13868</v>
      </c>
      <c r="E953" s="2" t="s">
        <v>13869</v>
      </c>
      <c r="F953" s="2" t="s">
        <v>13918</v>
      </c>
      <c r="G953" s="2"/>
      <c r="H953" s="2"/>
      <c r="I953" s="2" t="s">
        <v>16839</v>
      </c>
      <c r="J953" s="2"/>
      <c r="K953" s="2" t="n">
        <v>1362</v>
      </c>
      <c r="L953" s="2"/>
      <c r="M953" s="2" t="s">
        <v>16840</v>
      </c>
      <c r="N953" s="2" t="n">
        <f aca="false">COUNTA('Layout Mercado Libre'!AH953:AM953)</f>
        <v>3</v>
      </c>
      <c r="O953" s="2" t="s">
        <v>13886</v>
      </c>
      <c r="P953" s="2" t="n">
        <v>0</v>
      </c>
      <c r="Q953" s="2" t="s">
        <v>16841</v>
      </c>
    </row>
    <row r="954" customFormat="false" ht="15" hidden="false" customHeight="false" outlineLevel="0" collapsed="false">
      <c r="A954" s="8" t="s">
        <v>11290</v>
      </c>
      <c r="B954" s="10" t="str">
        <f aca="false">'Layout Mercado Libre'!C954</f>
        <v>Ulcoderma Ungüento Colagenasa Cloranfenicol 30 g</v>
      </c>
      <c r="C954" s="2" t="s">
        <v>89</v>
      </c>
      <c r="D954" s="2" t="s">
        <v>13868</v>
      </c>
      <c r="E954" s="2" t="s">
        <v>13869</v>
      </c>
      <c r="F954" s="2" t="s">
        <v>13936</v>
      </c>
      <c r="G954" s="2"/>
      <c r="H954" s="2"/>
      <c r="I954" s="2" t="s">
        <v>16842</v>
      </c>
      <c r="J954" s="2"/>
      <c r="K954" s="2" t="n">
        <v>0</v>
      </c>
      <c r="L954" s="2"/>
      <c r="M954" s="2" t="s">
        <v>16843</v>
      </c>
      <c r="N954" s="2" t="n">
        <f aca="false">COUNTA('Layout Mercado Libre'!AH954:AM954)</f>
        <v>2</v>
      </c>
      <c r="O954" s="2" t="s">
        <v>13886</v>
      </c>
      <c r="P954" s="2" t="n">
        <v>0</v>
      </c>
      <c r="Q954" s="2" t="s">
        <v>16844</v>
      </c>
    </row>
    <row r="955" customFormat="false" ht="15" hidden="false" customHeight="false" outlineLevel="0" collapsed="false">
      <c r="A955" s="8" t="s">
        <v>11302</v>
      </c>
      <c r="B955" s="10" t="str">
        <f aca="false">'Layout Mercado Libre'!C955</f>
        <v>Inofolic HP Myo-inositol Alfa-lactoalbúmina 60 Cápsulas</v>
      </c>
      <c r="C955" s="2" t="s">
        <v>89</v>
      </c>
      <c r="D955" s="2" t="s">
        <v>13868</v>
      </c>
      <c r="E955" s="2" t="s">
        <v>13869</v>
      </c>
      <c r="F955" s="2" t="s">
        <v>13877</v>
      </c>
      <c r="G955" s="2"/>
      <c r="H955" s="2"/>
      <c r="I955" s="2" t="s">
        <v>16845</v>
      </c>
      <c r="J955" s="2"/>
      <c r="K955" s="2" t="n">
        <v>0</v>
      </c>
      <c r="L955" s="2"/>
      <c r="M955" s="2" t="s">
        <v>16846</v>
      </c>
      <c r="N955" s="2" t="n">
        <f aca="false">COUNTA('Layout Mercado Libre'!AH955:AM955)</f>
        <v>3</v>
      </c>
      <c r="O955" s="2" t="s">
        <v>13942</v>
      </c>
      <c r="P955" s="2" t="n">
        <v>0</v>
      </c>
      <c r="Q955" s="2" t="s">
        <v>16847</v>
      </c>
    </row>
    <row r="956" customFormat="false" ht="15" hidden="false" customHeight="false" outlineLevel="0" collapsed="false">
      <c r="A956" s="8" t="s">
        <v>11315</v>
      </c>
      <c r="B956" s="10" t="str">
        <f aca="false">'Layout Mercado Libre'!C956</f>
        <v>Desinfectante Antibacterial Glesol Fresh 7 en 1 443 ml</v>
      </c>
      <c r="C956" s="2" t="s">
        <v>89</v>
      </c>
      <c r="D956" s="2" t="s">
        <v>13868</v>
      </c>
      <c r="E956" s="2" t="s">
        <v>13869</v>
      </c>
      <c r="F956" s="2" t="s">
        <v>13877</v>
      </c>
      <c r="G956" s="2"/>
      <c r="H956" s="2"/>
      <c r="I956" s="2" t="s">
        <v>16848</v>
      </c>
      <c r="J956" s="2"/>
      <c r="K956" s="2" t="n">
        <v>6</v>
      </c>
      <c r="L956" s="2"/>
      <c r="M956" s="2" t="s">
        <v>16849</v>
      </c>
      <c r="N956" s="2" t="n">
        <f aca="false">COUNTA('Layout Mercado Libre'!AH956:AM956)</f>
        <v>2</v>
      </c>
      <c r="O956" s="2" t="s">
        <v>13875</v>
      </c>
      <c r="P956" s="2" t="n">
        <v>0</v>
      </c>
      <c r="Q956" s="2" t="s">
        <v>16850</v>
      </c>
    </row>
    <row r="957" customFormat="false" ht="15" hidden="false" customHeight="false" outlineLevel="0" collapsed="false">
      <c r="A957" s="8" t="s">
        <v>11329</v>
      </c>
      <c r="B957" s="10" t="str">
        <f aca="false">'Layout Mercado Libre'!C957</f>
        <v>Pisacaína 2% Lidocaína Solución Inyectable 50 ml</v>
      </c>
      <c r="C957" s="2" t="s">
        <v>89</v>
      </c>
      <c r="D957" s="2" t="s">
        <v>13868</v>
      </c>
      <c r="E957" s="2" t="s">
        <v>13869</v>
      </c>
      <c r="F957" s="2" t="s">
        <v>13870</v>
      </c>
      <c r="G957" s="2" t="s">
        <v>13871</v>
      </c>
      <c r="H957" s="2" t="s">
        <v>13872</v>
      </c>
      <c r="I957" s="2" t="s">
        <v>16851</v>
      </c>
      <c r="J957" s="2"/>
      <c r="K957" s="2" t="n">
        <v>7</v>
      </c>
      <c r="L957" s="2"/>
      <c r="M957" s="2" t="s">
        <v>16852</v>
      </c>
      <c r="N957" s="2" t="n">
        <f aca="false">COUNTA('Layout Mercado Libre'!AH957:AM957)</f>
        <v>2</v>
      </c>
      <c r="O957" s="2" t="s">
        <v>13886</v>
      </c>
      <c r="P957" s="2" t="n">
        <v>0</v>
      </c>
      <c r="Q957" s="2" t="s">
        <v>16853</v>
      </c>
    </row>
    <row r="958" customFormat="false" ht="15" hidden="false" customHeight="false" outlineLevel="0" collapsed="false">
      <c r="A958" s="8" t="s">
        <v>11343</v>
      </c>
      <c r="B958" s="10" t="str">
        <f aca="false">'Layout Mercado Libre'!C958</f>
        <v>Venoferrum Sacarato Férrico 100 mg/5 ml 1 Ampolleta</v>
      </c>
      <c r="C958" s="2" t="s">
        <v>89</v>
      </c>
      <c r="D958" s="2" t="s">
        <v>13868</v>
      </c>
      <c r="E958" s="2" t="s">
        <v>13869</v>
      </c>
      <c r="F958" s="2" t="s">
        <v>13870</v>
      </c>
      <c r="G958" s="2" t="s">
        <v>13888</v>
      </c>
      <c r="H958" s="2" t="s">
        <v>13889</v>
      </c>
      <c r="I958" s="2" t="s">
        <v>16854</v>
      </c>
      <c r="J958" s="2"/>
      <c r="K958" s="2" t="n">
        <v>32</v>
      </c>
      <c r="L958" s="2"/>
      <c r="M958" s="2" t="s">
        <v>16855</v>
      </c>
      <c r="N958" s="2" t="n">
        <f aca="false">COUNTA('Layout Mercado Libre'!AH958:AM958)</f>
        <v>2</v>
      </c>
      <c r="O958" s="2" t="s">
        <v>13886</v>
      </c>
      <c r="P958" s="2" t="n">
        <v>0</v>
      </c>
      <c r="Q958" s="2" t="s">
        <v>16856</v>
      </c>
    </row>
    <row r="959" customFormat="false" ht="15" hidden="false" customHeight="false" outlineLevel="0" collapsed="false">
      <c r="A959" s="8" t="s">
        <v>11356</v>
      </c>
      <c r="B959" s="10" t="str">
        <f aca="false">'Layout Mercado Libre'!C959</f>
        <v>Trazidex Ungena Tobramicina Dexametasona Ungüento 3.5 g</v>
      </c>
      <c r="C959" s="2" t="s">
        <v>89</v>
      </c>
      <c r="D959" s="2" t="s">
        <v>13868</v>
      </c>
      <c r="E959" s="2" t="s">
        <v>13869</v>
      </c>
      <c r="F959" s="2" t="s">
        <v>13870</v>
      </c>
      <c r="G959" s="2" t="s">
        <v>14082</v>
      </c>
      <c r="H959" s="2" t="s">
        <v>14083</v>
      </c>
      <c r="I959" s="2" t="s">
        <v>16857</v>
      </c>
      <c r="J959" s="2"/>
      <c r="K959" s="2" t="n">
        <v>0</v>
      </c>
      <c r="L959" s="2"/>
      <c r="M959" s="2" t="s">
        <v>16858</v>
      </c>
      <c r="N959" s="2" t="n">
        <f aca="false">COUNTA('Layout Mercado Libre'!AH959:AM959)</f>
        <v>2</v>
      </c>
      <c r="O959" s="2" t="s">
        <v>13886</v>
      </c>
      <c r="P959" s="2" t="n">
        <v>0</v>
      </c>
      <c r="Q959" s="2" t="s">
        <v>16859</v>
      </c>
    </row>
    <row r="960" customFormat="false" ht="15" hidden="false" customHeight="false" outlineLevel="0" collapsed="false">
      <c r="A960" s="8" t="s">
        <v>11368</v>
      </c>
      <c r="B960" s="10" t="str">
        <f aca="false">'Layout Mercado Libre'!C960</f>
        <v>Desodorante Axe Kilo en Aerosol 150 ml</v>
      </c>
      <c r="C960" s="2" t="s">
        <v>89</v>
      </c>
      <c r="D960" s="2" t="s">
        <v>13868</v>
      </c>
      <c r="E960" s="2" t="s">
        <v>13869</v>
      </c>
      <c r="F960" s="2" t="s">
        <v>13877</v>
      </c>
      <c r="G960" s="2"/>
      <c r="H960" s="2"/>
      <c r="I960" s="2" t="s">
        <v>16860</v>
      </c>
      <c r="J960" s="2"/>
      <c r="K960" s="2" t="n">
        <v>357</v>
      </c>
      <c r="L960" s="2" t="s">
        <v>16861</v>
      </c>
      <c r="M960" s="2" t="s">
        <v>16862</v>
      </c>
      <c r="N960" s="2" t="n">
        <f aca="false">COUNTA('Layout Mercado Libre'!AH960:AM960)</f>
        <v>1</v>
      </c>
      <c r="O960" s="2" t="s">
        <v>13942</v>
      </c>
      <c r="P960" s="2" t="n">
        <v>0</v>
      </c>
      <c r="Q960" s="2" t="s">
        <v>16863</v>
      </c>
    </row>
    <row r="961" customFormat="false" ht="15" hidden="false" customHeight="false" outlineLevel="0" collapsed="false">
      <c r="A961" s="8" t="s">
        <v>11378</v>
      </c>
      <c r="B961" s="10" t="str">
        <f aca="false">'Layout Mercado Libre'!C961</f>
        <v>Crema Facial Pond's Clarant B3 Antimanchas FPS 15 200 g</v>
      </c>
      <c r="C961" s="2" t="s">
        <v>89</v>
      </c>
      <c r="D961" s="2" t="s">
        <v>13868</v>
      </c>
      <c r="E961" s="2" t="s">
        <v>13869</v>
      </c>
      <c r="F961" s="2" t="s">
        <v>13877</v>
      </c>
      <c r="G961" s="2"/>
      <c r="H961" s="2"/>
      <c r="I961" s="2"/>
      <c r="J961" s="2"/>
      <c r="K961" s="2" t="n">
        <v>170</v>
      </c>
      <c r="L961" s="2" t="s">
        <v>16864</v>
      </c>
      <c r="M961" s="2" t="s">
        <v>16865</v>
      </c>
      <c r="N961" s="2" t="n">
        <f aca="false">COUNTA('Layout Mercado Libre'!AH961:AM961)</f>
        <v>1</v>
      </c>
      <c r="O961" s="2" t="s">
        <v>13942</v>
      </c>
      <c r="P961" s="2" t="n">
        <v>0</v>
      </c>
      <c r="Q961" s="2" t="s">
        <v>16866</v>
      </c>
    </row>
    <row r="962" customFormat="false" ht="15" hidden="false" customHeight="false" outlineLevel="0" collapsed="false">
      <c r="A962" s="8" t="s">
        <v>11387</v>
      </c>
      <c r="B962" s="10" t="str">
        <f aca="false">'Layout Mercado Libre'!C962</f>
        <v>Mascarilla Capilar Garnier Fructis Hair Food Aguacate 350 ml</v>
      </c>
      <c r="C962" s="2" t="s">
        <v>89</v>
      </c>
      <c r="D962" s="2" t="s">
        <v>13868</v>
      </c>
      <c r="E962" s="2" t="s">
        <v>13869</v>
      </c>
      <c r="F962" s="2" t="s">
        <v>13877</v>
      </c>
      <c r="G962" s="2"/>
      <c r="H962" s="2"/>
      <c r="I962" s="2" t="s">
        <v>16867</v>
      </c>
      <c r="J962" s="2"/>
      <c r="K962" s="2" t="n">
        <v>7</v>
      </c>
      <c r="L962" s="2" t="s">
        <v>16868</v>
      </c>
      <c r="M962" s="2" t="s">
        <v>16869</v>
      </c>
      <c r="N962" s="2" t="n">
        <f aca="false">COUNTA('Layout Mercado Libre'!AH962:AM962)</f>
        <v>3</v>
      </c>
      <c r="O962" s="2" t="s">
        <v>13886</v>
      </c>
      <c r="P962" s="2" t="n">
        <v>1</v>
      </c>
      <c r="Q962" s="2" t="s">
        <v>16870</v>
      </c>
    </row>
    <row r="963" customFormat="false" ht="15" hidden="false" customHeight="false" outlineLevel="0" collapsed="false">
      <c r="A963" s="8" t="s">
        <v>11400</v>
      </c>
      <c r="B963" s="10" t="str">
        <f aca="false">'Layout Mercado Libre'!C963</f>
        <v>Desodorante Stefano Cosmo Men en Spray 113 g</v>
      </c>
      <c r="C963" s="2" t="s">
        <v>89</v>
      </c>
      <c r="D963" s="2" t="s">
        <v>13868</v>
      </c>
      <c r="E963" s="2" t="s">
        <v>13869</v>
      </c>
      <c r="F963" s="2" t="s">
        <v>13877</v>
      </c>
      <c r="G963" s="2"/>
      <c r="H963" s="2"/>
      <c r="I963" s="2" t="s">
        <v>16871</v>
      </c>
      <c r="J963" s="2"/>
      <c r="K963" s="2" t="n">
        <v>209</v>
      </c>
      <c r="L963" s="2"/>
      <c r="M963" s="2" t="s">
        <v>16872</v>
      </c>
      <c r="N963" s="2" t="n">
        <f aca="false">COUNTA('Layout Mercado Libre'!AH963:AM963)</f>
        <v>1</v>
      </c>
      <c r="O963" s="2" t="s">
        <v>13942</v>
      </c>
      <c r="P963" s="2" t="n">
        <v>0</v>
      </c>
      <c r="Q963" s="2" t="s">
        <v>16873</v>
      </c>
    </row>
    <row r="964" customFormat="false" ht="15" hidden="false" customHeight="false" outlineLevel="0" collapsed="false">
      <c r="A964" s="8" t="s">
        <v>11410</v>
      </c>
      <c r="B964" s="10" t="str">
        <f aca="false">'Layout Mercado Libre'!C964</f>
        <v>Taza Entrenadora Evenflo Fun Play Boquilla Suave 10 oz</v>
      </c>
      <c r="C964" s="2" t="s">
        <v>89</v>
      </c>
      <c r="D964" s="2" t="s">
        <v>13868</v>
      </c>
      <c r="E964" s="2" t="s">
        <v>13869</v>
      </c>
      <c r="F964" s="2" t="s">
        <v>13877</v>
      </c>
      <c r="G964" s="2"/>
      <c r="H964" s="2"/>
      <c r="I964" s="2" t="s">
        <v>16874</v>
      </c>
      <c r="J964" s="2"/>
      <c r="K964" s="2" t="n">
        <v>34</v>
      </c>
      <c r="L964" s="2"/>
      <c r="M964" s="2" t="s">
        <v>16875</v>
      </c>
      <c r="N964" s="2" t="n">
        <f aca="false">COUNTA('Layout Mercado Libre'!AH964:AM964)</f>
        <v>2</v>
      </c>
      <c r="O964" s="2" t="s">
        <v>13875</v>
      </c>
      <c r="P964" s="2" t="n">
        <v>0</v>
      </c>
      <c r="Q964" s="2" t="s">
        <v>16876</v>
      </c>
    </row>
    <row r="965" customFormat="false" ht="15" hidden="false" customHeight="false" outlineLevel="0" collapsed="false">
      <c r="A965" s="8" t="s">
        <v>11424</v>
      </c>
      <c r="B965" s="10" t="str">
        <f aca="false">'Layout Mercado Libre'!C965</f>
        <v>Crema Dental Colgate Máxima Protección Anticaries 75 ml</v>
      </c>
      <c r="C965" s="2" t="s">
        <v>89</v>
      </c>
      <c r="D965" s="2" t="s">
        <v>13868</v>
      </c>
      <c r="E965" s="2" t="s">
        <v>13869</v>
      </c>
      <c r="F965" s="2" t="s">
        <v>13877</v>
      </c>
      <c r="G965" s="2"/>
      <c r="H965" s="2"/>
      <c r="I965" s="2" t="s">
        <v>16877</v>
      </c>
      <c r="J965" s="2"/>
      <c r="K965" s="2" t="n">
        <v>1123</v>
      </c>
      <c r="L965" s="2" t="s">
        <v>16878</v>
      </c>
      <c r="M965" s="2" t="s">
        <v>16879</v>
      </c>
      <c r="N965" s="2" t="n">
        <f aca="false">COUNTA('Layout Mercado Libre'!AH965:AM965)</f>
        <v>1</v>
      </c>
      <c r="O965" s="2" t="s">
        <v>13875</v>
      </c>
      <c r="P965" s="2" t="n">
        <v>0</v>
      </c>
      <c r="Q965" s="2" t="s">
        <v>16880</v>
      </c>
    </row>
    <row r="966" customFormat="false" ht="15" hidden="false" customHeight="false" outlineLevel="0" collapsed="false">
      <c r="A966" s="8" t="s">
        <v>11432</v>
      </c>
      <c r="B966" s="10" t="str">
        <f aca="false">'Layout Mercado Libre'!C966</f>
        <v>Pañales KleenBebé Movilastic Etapa 6 XJ Unisex 40 Piezas</v>
      </c>
      <c r="C966" s="2" t="s">
        <v>89</v>
      </c>
      <c r="D966" s="2" t="s">
        <v>13868</v>
      </c>
      <c r="E966" s="2" t="s">
        <v>13869</v>
      </c>
      <c r="F966" s="2" t="s">
        <v>13877</v>
      </c>
      <c r="G966" s="2"/>
      <c r="H966" s="2"/>
      <c r="I966" s="2" t="s">
        <v>16881</v>
      </c>
      <c r="J966" s="2"/>
      <c r="K966" s="2" t="n">
        <v>69</v>
      </c>
      <c r="L966" s="2"/>
      <c r="M966" s="2" t="s">
        <v>16882</v>
      </c>
      <c r="N966" s="2" t="n">
        <f aca="false">COUNTA('Layout Mercado Libre'!AH966:AM966)</f>
        <v>3</v>
      </c>
      <c r="O966" s="2" t="s">
        <v>13886</v>
      </c>
      <c r="P966" s="2" t="n">
        <v>0</v>
      </c>
      <c r="Q966" s="2" t="s">
        <v>16883</v>
      </c>
    </row>
    <row r="967" customFormat="false" ht="15" hidden="false" customHeight="false" outlineLevel="0" collapsed="false">
      <c r="A967" s="8" t="s">
        <v>11443</v>
      </c>
      <c r="B967" s="10" t="str">
        <f aca="false">'Layout Mercado Libre'!C967</f>
        <v>Diasporal 300 mg Citrato de Magnesio 20 Sobres</v>
      </c>
      <c r="C967" s="2" t="s">
        <v>89</v>
      </c>
      <c r="D967" s="2" t="s">
        <v>13868</v>
      </c>
      <c r="E967" s="2" t="s">
        <v>13869</v>
      </c>
      <c r="F967" s="2" t="s">
        <v>13877</v>
      </c>
      <c r="G967" s="2"/>
      <c r="H967" s="2"/>
      <c r="I967" s="2" t="s">
        <v>16884</v>
      </c>
      <c r="J967" s="2"/>
      <c r="K967" s="2" t="n">
        <v>58</v>
      </c>
      <c r="L967" s="2"/>
      <c r="M967" s="2" t="s">
        <v>16885</v>
      </c>
      <c r="N967" s="2" t="n">
        <f aca="false">COUNTA('Layout Mercado Libre'!AH967:AM967)</f>
        <v>2</v>
      </c>
      <c r="O967" s="2" t="s">
        <v>13886</v>
      </c>
      <c r="P967" s="2" t="n">
        <v>0</v>
      </c>
      <c r="Q967" s="2" t="s">
        <v>16886</v>
      </c>
    </row>
    <row r="968" customFormat="false" ht="15" hidden="false" customHeight="false" outlineLevel="0" collapsed="false">
      <c r="A968" s="8" t="s">
        <v>11458</v>
      </c>
      <c r="B968" s="10" t="str">
        <f aca="false">'Layout Mercado Libre'!C968</f>
        <v>Macrozit 500 mg Azitromicina 3 Tabletas</v>
      </c>
      <c r="C968" s="2" t="s">
        <v>89</v>
      </c>
      <c r="D968" s="2" t="s">
        <v>13868</v>
      </c>
      <c r="E968" s="2" t="s">
        <v>13869</v>
      </c>
      <c r="F968" s="2" t="s">
        <v>13870</v>
      </c>
      <c r="G968" s="2" t="s">
        <v>13971</v>
      </c>
      <c r="H968" s="2" t="s">
        <v>13972</v>
      </c>
      <c r="I968" s="2" t="s">
        <v>16887</v>
      </c>
      <c r="J968" s="2"/>
      <c r="K968" s="2" t="n">
        <v>0</v>
      </c>
      <c r="L968" s="2"/>
      <c r="M968" s="2" t="s">
        <v>16888</v>
      </c>
      <c r="N968" s="2" t="n">
        <f aca="false">COUNTA('Layout Mercado Libre'!AH968:AM968)</f>
        <v>1</v>
      </c>
      <c r="O968" s="2" t="s">
        <v>13875</v>
      </c>
      <c r="P968" s="2" t="n">
        <v>0</v>
      </c>
      <c r="Q968" s="2" t="s">
        <v>16889</v>
      </c>
    </row>
    <row r="969" customFormat="false" ht="15" hidden="false" customHeight="false" outlineLevel="0" collapsed="false">
      <c r="A969" s="8" t="s">
        <v>11466</v>
      </c>
      <c r="B969" s="10" t="str">
        <f aca="false">'Layout Mercado Libre'!C969</f>
        <v>Lipovitasi+ Carnitina Metionina Tiamina 30 Tabletas</v>
      </c>
      <c r="C969" s="2" t="s">
        <v>89</v>
      </c>
      <c r="D969" s="2" t="s">
        <v>13868</v>
      </c>
      <c r="E969" s="2" t="s">
        <v>13869</v>
      </c>
      <c r="F969" s="2" t="s">
        <v>13918</v>
      </c>
      <c r="G969" s="2"/>
      <c r="H969" s="2"/>
      <c r="I969" s="2" t="s">
        <v>16890</v>
      </c>
      <c r="J969" s="2"/>
      <c r="K969" s="2" t="n">
        <v>53</v>
      </c>
      <c r="L969" s="2"/>
      <c r="M969" s="2" t="s">
        <v>16891</v>
      </c>
      <c r="N969" s="2" t="n">
        <f aca="false">COUNTA('Layout Mercado Libre'!AH969:AM969)</f>
        <v>3</v>
      </c>
      <c r="O969" s="2" t="s">
        <v>13875</v>
      </c>
      <c r="P969" s="2" t="n">
        <v>0</v>
      </c>
      <c r="Q969" s="2" t="s">
        <v>16892</v>
      </c>
    </row>
    <row r="970" customFormat="false" ht="15" hidden="false" customHeight="false" outlineLevel="0" collapsed="false">
      <c r="A970" s="8" t="s">
        <v>11478</v>
      </c>
      <c r="B970" s="10" t="str">
        <f aca="false">'Layout Mercado Libre'!C970</f>
        <v>Ropa Interior Huggies GoodNites Unisex Talla S/M 11 Pzas</v>
      </c>
      <c r="C970" s="2" t="s">
        <v>89</v>
      </c>
      <c r="D970" s="2" t="s">
        <v>13868</v>
      </c>
      <c r="E970" s="2" t="s">
        <v>13869</v>
      </c>
      <c r="F970" s="2" t="s">
        <v>13877</v>
      </c>
      <c r="G970" s="2"/>
      <c r="H970" s="2"/>
      <c r="I970" s="2" t="s">
        <v>16893</v>
      </c>
      <c r="J970" s="2"/>
      <c r="K970" s="2" t="n">
        <v>3</v>
      </c>
      <c r="L970" s="2"/>
      <c r="M970" s="2" t="s">
        <v>16894</v>
      </c>
      <c r="N970" s="2" t="n">
        <f aca="false">COUNTA('Layout Mercado Libre'!AH970:AM970)</f>
        <v>3</v>
      </c>
      <c r="O970" s="2" t="s">
        <v>13886</v>
      </c>
      <c r="P970" s="2" t="n">
        <v>1</v>
      </c>
      <c r="Q970" s="2" t="s">
        <v>16895</v>
      </c>
    </row>
    <row r="971" customFormat="false" ht="15" hidden="false" customHeight="false" outlineLevel="0" collapsed="false">
      <c r="A971" s="8" t="s">
        <v>11492</v>
      </c>
      <c r="B971" s="10" t="str">
        <f aca="false">'Layout Mercado Libre'!C971</f>
        <v>Sílica Capilar Sily Silica Shine 3 en 1 Uva 120 ml</v>
      </c>
      <c r="C971" s="2" t="s">
        <v>89</v>
      </c>
      <c r="D971" s="2" t="s">
        <v>13868</v>
      </c>
      <c r="E971" s="2" t="s">
        <v>13869</v>
      </c>
      <c r="F971" s="2" t="s">
        <v>13877</v>
      </c>
      <c r="G971" s="2"/>
      <c r="H971" s="2"/>
      <c r="I971" s="2" t="s">
        <v>16896</v>
      </c>
      <c r="J971" s="2"/>
      <c r="K971" s="2" t="n">
        <v>25</v>
      </c>
      <c r="L971" s="2"/>
      <c r="M971" s="2" t="s">
        <v>16897</v>
      </c>
      <c r="N971" s="2" t="n">
        <f aca="false">COUNTA('Layout Mercado Libre'!AH971:AM971)</f>
        <v>2</v>
      </c>
      <c r="O971" s="2" t="s">
        <v>13886</v>
      </c>
      <c r="P971" s="2" t="n">
        <v>0</v>
      </c>
      <c r="Q971" s="2" t="s">
        <v>16898</v>
      </c>
    </row>
    <row r="972" customFormat="false" ht="15" hidden="false" customHeight="false" outlineLevel="0" collapsed="false">
      <c r="A972" s="8" t="s">
        <v>11503</v>
      </c>
      <c r="B972" s="10" t="str">
        <f aca="false">'Layout Mercado Libre'!C972</f>
        <v>Pads Sualgodón Faciales Redondos de Algodón 100 Piezas</v>
      </c>
      <c r="C972" s="2" t="s">
        <v>89</v>
      </c>
      <c r="D972" s="2" t="s">
        <v>13868</v>
      </c>
      <c r="E972" s="2" t="s">
        <v>13869</v>
      </c>
      <c r="F972" s="2" t="s">
        <v>13877</v>
      </c>
      <c r="G972" s="2"/>
      <c r="H972" s="2"/>
      <c r="I972" s="2" t="s">
        <v>16899</v>
      </c>
      <c r="J972" s="2"/>
      <c r="K972" s="2" t="n">
        <v>622</v>
      </c>
      <c r="L972" s="2"/>
      <c r="M972" s="2" t="s">
        <v>16900</v>
      </c>
      <c r="N972" s="2" t="n">
        <f aca="false">COUNTA('Layout Mercado Libre'!AH972:AM972)</f>
        <v>2</v>
      </c>
      <c r="O972" s="2" t="s">
        <v>13886</v>
      </c>
      <c r="P972" s="2" t="n">
        <v>0</v>
      </c>
      <c r="Q972" s="2" t="s">
        <v>16901</v>
      </c>
    </row>
    <row r="973" customFormat="false" ht="15" hidden="false" customHeight="false" outlineLevel="0" collapsed="false">
      <c r="A973" s="8" t="s">
        <v>11515</v>
      </c>
      <c r="B973" s="10" t="str">
        <f aca="false">'Layout Mercado Libre'!C973</f>
        <v>Panoto-S Jarabe Hedera Helix 0.7 g/100 ml 200 ml</v>
      </c>
      <c r="C973" s="2" t="s">
        <v>89</v>
      </c>
      <c r="D973" s="2" t="s">
        <v>13868</v>
      </c>
      <c r="E973" s="2" t="s">
        <v>13869</v>
      </c>
      <c r="F973" s="2" t="s">
        <v>13918</v>
      </c>
      <c r="G973" s="2"/>
      <c r="H973" s="2"/>
      <c r="I973" s="2" t="s">
        <v>16902</v>
      </c>
      <c r="J973" s="2"/>
      <c r="K973" s="2" t="n">
        <v>135</v>
      </c>
      <c r="L973" s="2"/>
      <c r="M973" s="2" t="s">
        <v>16903</v>
      </c>
      <c r="N973" s="2" t="n">
        <f aca="false">COUNTA('Layout Mercado Libre'!AH973:AM973)</f>
        <v>3</v>
      </c>
      <c r="O973" s="2" t="s">
        <v>13875</v>
      </c>
      <c r="P973" s="2" t="n">
        <v>0</v>
      </c>
      <c r="Q973" s="2" t="s">
        <v>16904</v>
      </c>
    </row>
    <row r="974" customFormat="false" ht="15" hidden="false" customHeight="false" outlineLevel="0" collapsed="false">
      <c r="A974" s="8" t="s">
        <v>11527</v>
      </c>
      <c r="B974" s="10" t="str">
        <f aca="false">'Layout Mercado Libre'!C974</f>
        <v>Celestamine NS Solución Pediátrica 60 ml</v>
      </c>
      <c r="C974" s="2" t="s">
        <v>89</v>
      </c>
      <c r="D974" s="2" t="s">
        <v>13868</v>
      </c>
      <c r="E974" s="2" t="s">
        <v>13869</v>
      </c>
      <c r="F974" s="2" t="s">
        <v>13870</v>
      </c>
      <c r="G974" s="2" t="s">
        <v>14857</v>
      </c>
      <c r="H974" s="2" t="s">
        <v>14858</v>
      </c>
      <c r="I974" s="2" t="s">
        <v>16905</v>
      </c>
      <c r="J974" s="2"/>
      <c r="K974" s="2" t="n">
        <v>159</v>
      </c>
      <c r="L974" s="2"/>
      <c r="M974" s="2" t="s">
        <v>16906</v>
      </c>
      <c r="N974" s="2" t="n">
        <f aca="false">COUNTA('Layout Mercado Libre'!AH974:AM974)</f>
        <v>3</v>
      </c>
      <c r="O974" s="2" t="s">
        <v>13886</v>
      </c>
      <c r="P974" s="2" t="n">
        <v>0</v>
      </c>
      <c r="Q974" s="2" t="s">
        <v>16907</v>
      </c>
    </row>
    <row r="975" customFormat="false" ht="15" hidden="false" customHeight="false" outlineLevel="0" collapsed="false">
      <c r="A975" s="8" t="s">
        <v>11542</v>
      </c>
      <c r="B975" s="10" t="str">
        <f aca="false">'Layout Mercado Libre'!C975</f>
        <v>Nediclon Diclofenaco 100 mg 20 Tabletas Lib. Prolongada</v>
      </c>
      <c r="C975" s="2" t="s">
        <v>89</v>
      </c>
      <c r="D975" s="2" t="s">
        <v>13868</v>
      </c>
      <c r="E975" s="2" t="s">
        <v>13869</v>
      </c>
      <c r="F975" s="2" t="s">
        <v>13870</v>
      </c>
      <c r="G975" s="2" t="s">
        <v>13944</v>
      </c>
      <c r="H975" s="2" t="s">
        <v>13945</v>
      </c>
      <c r="I975" s="2" t="s">
        <v>16908</v>
      </c>
      <c r="J975" s="2"/>
      <c r="K975" s="2" t="n">
        <v>6049</v>
      </c>
      <c r="L975" s="2"/>
      <c r="M975" s="2" t="s">
        <v>16909</v>
      </c>
      <c r="N975" s="2" t="n">
        <f aca="false">COUNTA('Layout Mercado Libre'!AH975:AM975)</f>
        <v>3</v>
      </c>
      <c r="O975" s="2" t="s">
        <v>13886</v>
      </c>
      <c r="P975" s="2" t="n">
        <v>0</v>
      </c>
      <c r="Q975" s="2" t="s">
        <v>16910</v>
      </c>
    </row>
    <row r="976" customFormat="false" ht="15" hidden="false" customHeight="false" outlineLevel="0" collapsed="false">
      <c r="A976" s="8" t="s">
        <v>11553</v>
      </c>
      <c r="B976" s="10" t="str">
        <f aca="false">'Layout Mercado Libre'!C976</f>
        <v>TENA Pants Maxi Protect Mujer Talla M 14 Piezas</v>
      </c>
      <c r="C976" s="2" t="s">
        <v>89</v>
      </c>
      <c r="D976" s="2" t="s">
        <v>13868</v>
      </c>
      <c r="E976" s="2" t="s">
        <v>13869</v>
      </c>
      <c r="F976" s="2" t="s">
        <v>13877</v>
      </c>
      <c r="G976" s="2"/>
      <c r="H976" s="2"/>
      <c r="I976" s="2" t="s">
        <v>16911</v>
      </c>
      <c r="J976" s="2"/>
      <c r="K976" s="2" t="n">
        <v>13</v>
      </c>
      <c r="L976" s="2"/>
      <c r="M976" s="2" t="s">
        <v>16912</v>
      </c>
      <c r="N976" s="2" t="n">
        <f aca="false">COUNTA('Layout Mercado Libre'!AH976:AM976)</f>
        <v>1</v>
      </c>
      <c r="O976" s="2" t="s">
        <v>13875</v>
      </c>
      <c r="P976" s="2" t="n">
        <v>0</v>
      </c>
      <c r="Q976" s="2" t="s">
        <v>16913</v>
      </c>
    </row>
    <row r="977" customFormat="false" ht="15" hidden="false" customHeight="false" outlineLevel="0" collapsed="false">
      <c r="A977" s="8" t="s">
        <v>11564</v>
      </c>
      <c r="B977" s="10" t="str">
        <f aca="false">'Layout Mercado Libre'!C977</f>
        <v>Despamen Testosterona Estradiol 100 mg/5 mg Jeringa 1 ml</v>
      </c>
      <c r="C977" s="2" t="s">
        <v>89</v>
      </c>
      <c r="D977" s="2" t="s">
        <v>13868</v>
      </c>
      <c r="E977" s="2" t="s">
        <v>13869</v>
      </c>
      <c r="F977" s="2" t="s">
        <v>13870</v>
      </c>
      <c r="G977" s="2" t="s">
        <v>14229</v>
      </c>
      <c r="H977" s="2" t="s">
        <v>14230</v>
      </c>
      <c r="I977" s="2" t="s">
        <v>16914</v>
      </c>
      <c r="J977" s="2"/>
      <c r="K977" s="2" t="n">
        <v>53</v>
      </c>
      <c r="L977" s="2"/>
      <c r="M977" s="2" t="s">
        <v>16915</v>
      </c>
      <c r="N977" s="2" t="n">
        <f aca="false">COUNTA('Layout Mercado Libre'!AH977:AM977)</f>
        <v>2</v>
      </c>
      <c r="O977" s="2" t="s">
        <v>13886</v>
      </c>
      <c r="P977" s="2" t="n">
        <v>0</v>
      </c>
      <c r="Q977" s="2" t="s">
        <v>16916</v>
      </c>
    </row>
    <row r="978" customFormat="false" ht="15" hidden="false" customHeight="false" outlineLevel="0" collapsed="false">
      <c r="A978" s="8" t="s">
        <v>11574</v>
      </c>
      <c r="B978" s="10" t="str">
        <f aca="false">'Layout Mercado Libre'!C978</f>
        <v>ACC 200 mg Acetilcisteína 20 Tabletas Efervescentes</v>
      </c>
      <c r="C978" s="2" t="s">
        <v>89</v>
      </c>
      <c r="D978" s="2" t="s">
        <v>13868</v>
      </c>
      <c r="E978" s="2" t="s">
        <v>13869</v>
      </c>
      <c r="F978" s="2" t="s">
        <v>13918</v>
      </c>
      <c r="G978" s="2"/>
      <c r="H978" s="2"/>
      <c r="I978" s="2" t="s">
        <v>16917</v>
      </c>
      <c r="J978" s="2"/>
      <c r="K978" s="2" t="n">
        <v>0</v>
      </c>
      <c r="L978" s="2"/>
      <c r="M978" s="2" t="s">
        <v>16918</v>
      </c>
      <c r="N978" s="2" t="n">
        <f aca="false">COUNTA('Layout Mercado Libre'!AH978:AM978)</f>
        <v>2</v>
      </c>
      <c r="O978" s="2" t="s">
        <v>13886</v>
      </c>
      <c r="P978" s="2" t="n">
        <v>0</v>
      </c>
      <c r="Q978" s="2" t="s">
        <v>16919</v>
      </c>
    </row>
    <row r="979" customFormat="false" ht="15" hidden="false" customHeight="false" outlineLevel="0" collapsed="false">
      <c r="A979" s="8" t="s">
        <v>11584</v>
      </c>
      <c r="B979" s="10" t="str">
        <f aca="false">'Layout Mercado Libre'!C979</f>
        <v>Eskapar Compuesto Suspensión 120 ml con Vaso Dosificador</v>
      </c>
      <c r="C979" s="2" t="s">
        <v>89</v>
      </c>
      <c r="D979" s="2" t="s">
        <v>13868</v>
      </c>
      <c r="E979" s="2" t="s">
        <v>13869</v>
      </c>
      <c r="F979" s="2" t="s">
        <v>13870</v>
      </c>
      <c r="G979" s="2" t="s">
        <v>14852</v>
      </c>
      <c r="H979" s="2" t="s">
        <v>14853</v>
      </c>
      <c r="I979" s="2" t="s">
        <v>16920</v>
      </c>
      <c r="J979" s="2"/>
      <c r="K979" s="2" t="n">
        <v>17</v>
      </c>
      <c r="L979" s="2"/>
      <c r="M979" s="2" t="s">
        <v>16921</v>
      </c>
      <c r="N979" s="2" t="n">
        <f aca="false">COUNTA('Layout Mercado Libre'!AH979:AM979)</f>
        <v>2</v>
      </c>
      <c r="O979" s="2" t="s">
        <v>13886</v>
      </c>
      <c r="P979" s="2" t="n">
        <v>0</v>
      </c>
      <c r="Q979" s="2" t="s">
        <v>16922</v>
      </c>
    </row>
    <row r="980" customFormat="false" ht="15" hidden="false" customHeight="false" outlineLevel="0" collapsed="false">
      <c r="A980" s="8" t="s">
        <v>11594</v>
      </c>
      <c r="B980" s="10" t="str">
        <f aca="false">'Layout Mercado Libre'!C980</f>
        <v>Desodorante Speed Stick Fresh Hombre en Barra 60 g</v>
      </c>
      <c r="C980" s="2" t="s">
        <v>89</v>
      </c>
      <c r="D980" s="2" t="s">
        <v>13868</v>
      </c>
      <c r="E980" s="2" t="s">
        <v>13869</v>
      </c>
      <c r="F980" s="2" t="s">
        <v>13877</v>
      </c>
      <c r="G980" s="2"/>
      <c r="H980" s="2"/>
      <c r="I980" s="2" t="s">
        <v>16923</v>
      </c>
      <c r="J980" s="2"/>
      <c r="K980" s="2" t="n">
        <v>129</v>
      </c>
      <c r="L980" s="2"/>
      <c r="M980" s="2" t="s">
        <v>16924</v>
      </c>
      <c r="N980" s="2" t="n">
        <f aca="false">COUNTA('Layout Mercado Libre'!AH980:AM980)</f>
        <v>2</v>
      </c>
      <c r="O980" s="2" t="s">
        <v>13875</v>
      </c>
      <c r="P980" s="2" t="n">
        <v>0</v>
      </c>
      <c r="Q980" s="2" t="s">
        <v>16925</v>
      </c>
    </row>
    <row r="981" customFormat="false" ht="15" hidden="false" customHeight="false" outlineLevel="0" collapsed="false">
      <c r="A981" s="8" t="s">
        <v>11603</v>
      </c>
      <c r="B981" s="10" t="str">
        <f aca="false">'Layout Mercado Libre'!C981</f>
        <v>Toallas Saba Buenas Noches Ultra Invisible con Alas 22 Pzas</v>
      </c>
      <c r="C981" s="2" t="s">
        <v>89</v>
      </c>
      <c r="D981" s="2" t="s">
        <v>13868</v>
      </c>
      <c r="E981" s="2" t="s">
        <v>13869</v>
      </c>
      <c r="F981" s="2" t="s">
        <v>13877</v>
      </c>
      <c r="G981" s="2"/>
      <c r="H981" s="2"/>
      <c r="I981" s="2" t="s">
        <v>16926</v>
      </c>
      <c r="J981" s="2"/>
      <c r="K981" s="2" t="n">
        <v>94</v>
      </c>
      <c r="L981" s="2" t="s">
        <v>16927</v>
      </c>
      <c r="M981" s="2" t="s">
        <v>16928</v>
      </c>
      <c r="N981" s="2" t="n">
        <f aca="false">COUNTA('Layout Mercado Libre'!AH981:AM981)</f>
        <v>1</v>
      </c>
      <c r="O981" s="2" t="s">
        <v>13904</v>
      </c>
      <c r="P981" s="2" t="n">
        <v>0</v>
      </c>
      <c r="Q981" s="2" t="s">
        <v>16929</v>
      </c>
    </row>
    <row r="982" customFormat="false" ht="15" hidden="false" customHeight="false" outlineLevel="0" collapsed="false">
      <c r="A982" s="8" t="s">
        <v>11615</v>
      </c>
      <c r="B982" s="10" t="str">
        <f aca="false">'Layout Mercado Libre'!C982</f>
        <v>Calentador de Biberones Ternura Deluxe con Biberón 9 oz</v>
      </c>
      <c r="C982" s="2" t="s">
        <v>89</v>
      </c>
      <c r="D982" s="2" t="s">
        <v>13868</v>
      </c>
      <c r="E982" s="2" t="s">
        <v>13869</v>
      </c>
      <c r="F982" s="2" t="s">
        <v>13877</v>
      </c>
      <c r="G982" s="2"/>
      <c r="H982" s="2"/>
      <c r="I982" s="2" t="s">
        <v>16930</v>
      </c>
      <c r="J982" s="2"/>
      <c r="K982" s="2" t="n">
        <v>10</v>
      </c>
      <c r="L982" s="2"/>
      <c r="M982" s="2" t="s">
        <v>16931</v>
      </c>
      <c r="N982" s="2" t="n">
        <f aca="false">COUNTA('Layout Mercado Libre'!AH982:AM982)</f>
        <v>3</v>
      </c>
      <c r="O982" s="2" t="s">
        <v>13875</v>
      </c>
      <c r="P982" s="2" t="n">
        <v>0</v>
      </c>
      <c r="Q982" s="2" t="s">
        <v>16932</v>
      </c>
    </row>
    <row r="983" customFormat="false" ht="15" hidden="false" customHeight="false" outlineLevel="0" collapsed="false">
      <c r="A983" s="8" t="s">
        <v>11629</v>
      </c>
      <c r="B983" s="10" t="str">
        <f aca="false">'Layout Mercado Libre'!C983</f>
        <v>Hemamina Adulto Solución Oral 10 Ampolletas de 10 ml</v>
      </c>
      <c r="C983" s="2" t="s">
        <v>89</v>
      </c>
      <c r="D983" s="2" t="s">
        <v>13868</v>
      </c>
      <c r="E983" s="2" t="s">
        <v>13869</v>
      </c>
      <c r="F983" s="2" t="s">
        <v>13877</v>
      </c>
      <c r="G983" s="2"/>
      <c r="H983" s="2"/>
      <c r="I983" s="2" t="s">
        <v>16933</v>
      </c>
      <c r="J983" s="2"/>
      <c r="K983" s="2" t="n">
        <v>28</v>
      </c>
      <c r="L983" s="2"/>
      <c r="M983" s="2" t="s">
        <v>16934</v>
      </c>
      <c r="N983" s="2" t="n">
        <f aca="false">COUNTA('Layout Mercado Libre'!AH983:AM983)</f>
        <v>2</v>
      </c>
      <c r="O983" s="2" t="s">
        <v>13886</v>
      </c>
      <c r="P983" s="2" t="n">
        <v>0</v>
      </c>
      <c r="Q983" s="2" t="s">
        <v>16935</v>
      </c>
    </row>
    <row r="984" customFormat="false" ht="15" hidden="false" customHeight="false" outlineLevel="0" collapsed="false">
      <c r="A984" s="8" t="s">
        <v>11641</v>
      </c>
      <c r="B984" s="10" t="str">
        <f aca="false">'Layout Mercado Libre'!C984</f>
        <v>Dimegan-D Loratadina Fenilefrina 5 mg/20 mg 10 Cápsulas</v>
      </c>
      <c r="C984" s="2" t="s">
        <v>89</v>
      </c>
      <c r="D984" s="2" t="s">
        <v>13868</v>
      </c>
      <c r="E984" s="2" t="s">
        <v>13869</v>
      </c>
      <c r="F984" s="2" t="s">
        <v>13870</v>
      </c>
      <c r="G984" s="2" t="s">
        <v>14399</v>
      </c>
      <c r="H984" s="2" t="s">
        <v>14400</v>
      </c>
      <c r="I984" s="2" t="s">
        <v>16936</v>
      </c>
      <c r="J984" s="2"/>
      <c r="K984" s="2" t="n">
        <v>19</v>
      </c>
      <c r="L984" s="2"/>
      <c r="M984" s="2" t="s">
        <v>16937</v>
      </c>
      <c r="N984" s="2" t="n">
        <f aca="false">COUNTA('Layout Mercado Libre'!AH984:AM984)</f>
        <v>2</v>
      </c>
      <c r="O984" s="2" t="s">
        <v>13886</v>
      </c>
      <c r="P984" s="2" t="n">
        <v>0</v>
      </c>
      <c r="Q984" s="2" t="s">
        <v>16938</v>
      </c>
    </row>
    <row r="985" customFormat="false" ht="15" hidden="false" customHeight="false" outlineLevel="0" collapsed="false">
      <c r="A985" s="8" t="s">
        <v>11651</v>
      </c>
      <c r="B985" s="10" t="str">
        <f aca="false">'Layout Mercado Libre'!C985</f>
        <v>Cicloferon Crema Aciclovir 5% Tubo 2 g</v>
      </c>
      <c r="C985" s="2" t="s">
        <v>89</v>
      </c>
      <c r="D985" s="2" t="s">
        <v>13868</v>
      </c>
      <c r="E985" s="2" t="s">
        <v>13869</v>
      </c>
      <c r="F985" s="2" t="s">
        <v>13918</v>
      </c>
      <c r="G985" s="2"/>
      <c r="H985" s="2"/>
      <c r="I985" s="2" t="s">
        <v>16939</v>
      </c>
      <c r="J985" s="2"/>
      <c r="K985" s="2" t="n">
        <v>0</v>
      </c>
      <c r="L985" s="2"/>
      <c r="M985" s="2" t="s">
        <v>16940</v>
      </c>
      <c r="N985" s="2" t="n">
        <f aca="false">COUNTA('Layout Mercado Libre'!AH985:AM985)</f>
        <v>2</v>
      </c>
      <c r="O985" s="2" t="s">
        <v>13886</v>
      </c>
      <c r="P985" s="2" t="n">
        <v>0</v>
      </c>
      <c r="Q985" s="2" t="s">
        <v>16941</v>
      </c>
    </row>
    <row r="986" customFormat="false" ht="15" hidden="false" customHeight="false" outlineLevel="0" collapsed="false">
      <c r="A986" s="8" t="s">
        <v>11659</v>
      </c>
      <c r="B986" s="10" t="str">
        <f aca="false">'Layout Mercado Libre'!C986</f>
        <v>Aeroflux Solución Salbutamol Ambroxol 120 ml con Pipeta</v>
      </c>
      <c r="C986" s="2" t="s">
        <v>89</v>
      </c>
      <c r="D986" s="2" t="s">
        <v>13868</v>
      </c>
      <c r="E986" s="2" t="s">
        <v>13869</v>
      </c>
      <c r="F986" s="2" t="s">
        <v>13870</v>
      </c>
      <c r="G986" s="2" t="s">
        <v>14399</v>
      </c>
      <c r="H986" s="2" t="s">
        <v>14400</v>
      </c>
      <c r="I986" s="2" t="s">
        <v>16942</v>
      </c>
      <c r="J986" s="2"/>
      <c r="K986" s="2" t="n">
        <v>4</v>
      </c>
      <c r="L986" s="2"/>
      <c r="M986" s="2" t="s">
        <v>16943</v>
      </c>
      <c r="N986" s="2" t="n">
        <f aca="false">COUNTA('Layout Mercado Libre'!AH986:AM986)</f>
        <v>1</v>
      </c>
      <c r="O986" s="2" t="s">
        <v>13875</v>
      </c>
      <c r="P986" s="2" t="n">
        <v>0</v>
      </c>
      <c r="Q986" s="2" t="s">
        <v>16944</v>
      </c>
    </row>
    <row r="987" customFormat="false" ht="15" hidden="false" customHeight="false" outlineLevel="0" collapsed="false">
      <c r="A987" s="8" t="s">
        <v>11670</v>
      </c>
      <c r="B987" s="10" t="str">
        <f aca="false">'Layout Mercado Libre'!C987</f>
        <v>Tempra Forte Paracetamol 650 mg 36 Tabletas</v>
      </c>
      <c r="C987" s="2" t="s">
        <v>89</v>
      </c>
      <c r="D987" s="2" t="s">
        <v>13868</v>
      </c>
      <c r="E987" s="2" t="s">
        <v>13869</v>
      </c>
      <c r="F987" s="2" t="s">
        <v>13918</v>
      </c>
      <c r="G987" s="2"/>
      <c r="H987" s="2"/>
      <c r="I987" s="2" t="s">
        <v>16945</v>
      </c>
      <c r="J987" s="2"/>
      <c r="K987" s="2" t="n">
        <v>30</v>
      </c>
      <c r="L987" s="2"/>
      <c r="M987" s="2" t="s">
        <v>16946</v>
      </c>
      <c r="N987" s="2" t="n">
        <f aca="false">COUNTA('Layout Mercado Libre'!AH987:AM987)</f>
        <v>2</v>
      </c>
      <c r="O987" s="2" t="s">
        <v>13886</v>
      </c>
      <c r="P987" s="2" t="n">
        <v>0</v>
      </c>
      <c r="Q987" s="2" t="s">
        <v>16947</v>
      </c>
    </row>
    <row r="988" customFormat="false" ht="15" hidden="false" customHeight="false" outlineLevel="0" collapsed="false">
      <c r="A988" s="8" t="s">
        <v>11679</v>
      </c>
      <c r="B988" s="10" t="str">
        <f aca="false">'Layout Mercado Libre'!C988</f>
        <v>Antitranspirante Rexona Women Powder Dry Aerosol 150 ml</v>
      </c>
      <c r="C988" s="2" t="s">
        <v>89</v>
      </c>
      <c r="D988" s="2" t="s">
        <v>13868</v>
      </c>
      <c r="E988" s="2" t="s">
        <v>13869</v>
      </c>
      <c r="F988" s="2" t="s">
        <v>13877</v>
      </c>
      <c r="G988" s="2"/>
      <c r="H988" s="2"/>
      <c r="I988" s="2" t="s">
        <v>16948</v>
      </c>
      <c r="J988" s="2"/>
      <c r="K988" s="2" t="n">
        <v>153</v>
      </c>
      <c r="L988" s="2" t="s">
        <v>16949</v>
      </c>
      <c r="M988" s="2" t="s">
        <v>16950</v>
      </c>
      <c r="N988" s="2" t="n">
        <f aca="false">COUNTA('Layout Mercado Libre'!AH988:AM988)</f>
        <v>2</v>
      </c>
      <c r="O988" s="2" t="s">
        <v>13886</v>
      </c>
      <c r="P988" s="2" t="n">
        <v>0</v>
      </c>
      <c r="Q988" s="2" t="s">
        <v>16951</v>
      </c>
    </row>
    <row r="989" customFormat="false" ht="15" hidden="false" customHeight="false" outlineLevel="0" collapsed="false">
      <c r="A989" s="8" t="s">
        <v>11689</v>
      </c>
      <c r="B989" s="10" t="str">
        <f aca="false">'Layout Mercado Libre'!C989</f>
        <v>Shampoo Palmolive Optims Extra Intensivo 2 en 1 400 ml</v>
      </c>
      <c r="C989" s="2" t="s">
        <v>89</v>
      </c>
      <c r="D989" s="2" t="s">
        <v>13868</v>
      </c>
      <c r="E989" s="2" t="s">
        <v>13869</v>
      </c>
      <c r="F989" s="2" t="s">
        <v>13877</v>
      </c>
      <c r="G989" s="2"/>
      <c r="H989" s="2"/>
      <c r="I989" s="2" t="s">
        <v>16952</v>
      </c>
      <c r="J989" s="2"/>
      <c r="K989" s="2" t="n">
        <v>83</v>
      </c>
      <c r="L989" s="2"/>
      <c r="M989" s="2" t="s">
        <v>16953</v>
      </c>
      <c r="N989" s="2" t="n">
        <f aca="false">COUNTA('Layout Mercado Libre'!AH989:AM989)</f>
        <v>1</v>
      </c>
      <c r="O989" s="2" t="s">
        <v>13942</v>
      </c>
      <c r="P989" s="2" t="n">
        <v>0</v>
      </c>
      <c r="Q989" s="2" t="s">
        <v>16954</v>
      </c>
    </row>
    <row r="990" customFormat="false" ht="15" hidden="false" customHeight="false" outlineLevel="0" collapsed="false">
      <c r="A990" s="8" t="s">
        <v>11699</v>
      </c>
      <c r="B990" s="10" t="str">
        <f aca="false">'Layout Mercado Libre'!C990</f>
        <v>Caramelos Bronco Fresh Sabores Surtidos 33 g 12 Piezas</v>
      </c>
      <c r="C990" s="2" t="s">
        <v>89</v>
      </c>
      <c r="D990" s="2" t="s">
        <v>13949</v>
      </c>
      <c r="E990" s="2" t="s">
        <v>13950</v>
      </c>
      <c r="F990" s="2" t="s">
        <v>13877</v>
      </c>
      <c r="G990" s="2"/>
      <c r="H990" s="2"/>
      <c r="I990" s="2" t="s">
        <v>16955</v>
      </c>
      <c r="J990" s="2"/>
      <c r="K990" s="2" t="n">
        <v>19</v>
      </c>
      <c r="L990" s="2"/>
      <c r="M990" s="2" t="s">
        <v>16956</v>
      </c>
      <c r="N990" s="2" t="n">
        <f aca="false">COUNTA('Layout Mercado Libre'!AH990:AM990)</f>
        <v>1</v>
      </c>
      <c r="O990" s="2" t="s">
        <v>13904</v>
      </c>
      <c r="P990" s="2" t="n">
        <v>0</v>
      </c>
      <c r="Q990" s="2" t="s">
        <v>16957</v>
      </c>
    </row>
    <row r="991" customFormat="false" ht="15" hidden="false" customHeight="false" outlineLevel="0" collapsed="false">
      <c r="A991" s="8" t="s">
        <v>11710</v>
      </c>
      <c r="B991" s="10" t="str">
        <f aca="false">'Layout Mercado Libre'!C991</f>
        <v>Fórmula Infantil Enfamil Premium Confort Etapa 1 800 g</v>
      </c>
      <c r="C991" s="2" t="s">
        <v>89</v>
      </c>
      <c r="D991" s="2" t="s">
        <v>13868</v>
      </c>
      <c r="E991" s="2" t="s">
        <v>13869</v>
      </c>
      <c r="F991" s="2" t="s">
        <v>13877</v>
      </c>
      <c r="G991" s="2"/>
      <c r="H991" s="2"/>
      <c r="I991" s="2" t="s">
        <v>16958</v>
      </c>
      <c r="J991" s="2"/>
      <c r="K991" s="2" t="n">
        <v>0</v>
      </c>
      <c r="L991" s="2"/>
      <c r="M991" s="2" t="s">
        <v>16959</v>
      </c>
      <c r="N991" s="2" t="n">
        <f aca="false">COUNTA('Layout Mercado Libre'!AH991:AM991)</f>
        <v>1</v>
      </c>
      <c r="O991" s="2" t="s">
        <v>13942</v>
      </c>
      <c r="P991" s="2" t="n">
        <v>0</v>
      </c>
      <c r="Q991" s="2" t="s">
        <v>16960</v>
      </c>
    </row>
    <row r="992" customFormat="false" ht="15" hidden="false" customHeight="false" outlineLevel="0" collapsed="false">
      <c r="A992" s="8" t="s">
        <v>11721</v>
      </c>
      <c r="B992" s="10" t="str">
        <f aca="false">'Layout Mercado Libre'!C992</f>
        <v>Evocs III Levofloxacino 750 mg 7 Tabletas</v>
      </c>
      <c r="C992" s="2" t="s">
        <v>89</v>
      </c>
      <c r="D992" s="2" t="s">
        <v>13868</v>
      </c>
      <c r="E992" s="2" t="s">
        <v>13869</v>
      </c>
      <c r="F992" s="2" t="s">
        <v>13870</v>
      </c>
      <c r="G992" s="2" t="s">
        <v>13971</v>
      </c>
      <c r="H992" s="2" t="s">
        <v>13972</v>
      </c>
      <c r="I992" s="2" t="s">
        <v>16961</v>
      </c>
      <c r="J992" s="2"/>
      <c r="K992" s="2" t="n">
        <v>43</v>
      </c>
      <c r="L992" s="2"/>
      <c r="M992" s="2" t="s">
        <v>16962</v>
      </c>
      <c r="N992" s="2" t="n">
        <f aca="false">COUNTA('Layout Mercado Libre'!AH992:AM992)</f>
        <v>3</v>
      </c>
      <c r="O992" s="2" t="s">
        <v>13875</v>
      </c>
      <c r="P992" s="2" t="n">
        <v>0</v>
      </c>
      <c r="Q992" s="2" t="s">
        <v>16963</v>
      </c>
    </row>
    <row r="993" customFormat="false" ht="15" hidden="false" customHeight="false" outlineLevel="0" collapsed="false">
      <c r="A993" s="8" t="s">
        <v>11732</v>
      </c>
      <c r="B993" s="10" t="str">
        <f aca="false">'Layout Mercado Libre'!C993</f>
        <v>Paramix Nitazoxanida 500 mg 6 Tabletas</v>
      </c>
      <c r="C993" s="2" t="s">
        <v>89</v>
      </c>
      <c r="D993" s="2" t="s">
        <v>13868</v>
      </c>
      <c r="E993" s="2" t="s">
        <v>13869</v>
      </c>
      <c r="F993" s="2" t="s">
        <v>13870</v>
      </c>
      <c r="G993" s="2" t="s">
        <v>14852</v>
      </c>
      <c r="H993" s="2" t="s">
        <v>14853</v>
      </c>
      <c r="I993" s="2" t="s">
        <v>16964</v>
      </c>
      <c r="J993" s="2"/>
      <c r="K993" s="2" t="n">
        <v>9</v>
      </c>
      <c r="L993" s="2"/>
      <c r="M993" s="2" t="s">
        <v>16965</v>
      </c>
      <c r="N993" s="2" t="n">
        <f aca="false">COUNTA('Layout Mercado Libre'!AH993:AM993)</f>
        <v>3</v>
      </c>
      <c r="O993" s="2" t="s">
        <v>13875</v>
      </c>
      <c r="P993" s="2" t="n">
        <v>0</v>
      </c>
      <c r="Q993" s="2" t="s">
        <v>16966</v>
      </c>
    </row>
    <row r="994" customFormat="false" ht="15" hidden="false" customHeight="false" outlineLevel="0" collapsed="false">
      <c r="A994" s="8" t="s">
        <v>11743</v>
      </c>
      <c r="B994" s="10" t="str">
        <f aca="false">'Layout Mercado Libre'!C994</f>
        <v>Premid Prednisolona Sulfacetamida Suspensión Oftálmica 10 ml</v>
      </c>
      <c r="C994" s="2" t="s">
        <v>89</v>
      </c>
      <c r="D994" s="2" t="s">
        <v>13868</v>
      </c>
      <c r="E994" s="2" t="s">
        <v>13869</v>
      </c>
      <c r="F994" s="2" t="s">
        <v>13870</v>
      </c>
      <c r="G994" s="2" t="s">
        <v>14082</v>
      </c>
      <c r="H994" s="2" t="s">
        <v>14083</v>
      </c>
      <c r="I994" s="2" t="s">
        <v>16967</v>
      </c>
      <c r="J994" s="2"/>
      <c r="K994" s="2" t="n">
        <v>18</v>
      </c>
      <c r="L994" s="2"/>
      <c r="M994" s="2" t="s">
        <v>16968</v>
      </c>
      <c r="N994" s="2" t="n">
        <f aca="false">COUNTA('Layout Mercado Libre'!AH994:AM994)</f>
        <v>3</v>
      </c>
      <c r="O994" s="2" t="s">
        <v>13886</v>
      </c>
      <c r="P994" s="2" t="n">
        <v>0</v>
      </c>
      <c r="Q994" s="2" t="s">
        <v>16969</v>
      </c>
    </row>
    <row r="995" customFormat="false" ht="15" hidden="false" customHeight="false" outlineLevel="0" collapsed="false">
      <c r="A995" s="8" t="s">
        <v>11756</v>
      </c>
      <c r="B995" s="10" t="str">
        <f aca="false">'Layout Mercado Libre'!C995</f>
        <v>Centrum Gender +50 Multivitamínico Hombres 60 Tabletas</v>
      </c>
      <c r="C995" s="2" t="s">
        <v>89</v>
      </c>
      <c r="D995" s="2" t="s">
        <v>13868</v>
      </c>
      <c r="E995" s="2" t="s">
        <v>13869</v>
      </c>
      <c r="F995" s="2" t="s">
        <v>13877</v>
      </c>
      <c r="G995" s="2"/>
      <c r="H995" s="2"/>
      <c r="I995" s="2" t="s">
        <v>16970</v>
      </c>
      <c r="J995" s="2"/>
      <c r="K995" s="2" t="n">
        <v>0</v>
      </c>
      <c r="L995" s="2"/>
      <c r="M995" s="2" t="s">
        <v>16971</v>
      </c>
      <c r="N995" s="2" t="n">
        <f aca="false">COUNTA('Layout Mercado Libre'!AH995:AM995)</f>
        <v>1</v>
      </c>
      <c r="O995" s="2" t="s">
        <v>13875</v>
      </c>
      <c r="P995" s="2" t="n">
        <v>0</v>
      </c>
      <c r="Q995" s="2" t="s">
        <v>16972</v>
      </c>
    </row>
    <row r="996" customFormat="false" ht="15" hidden="false" customHeight="false" outlineLevel="0" collapsed="false">
      <c r="A996" s="8" t="s">
        <v>11766</v>
      </c>
      <c r="B996" s="10" t="str">
        <f aca="false">'Layout Mercado Libre'!C996</f>
        <v>Sensibit XP Loratadina Ambroxol Solución 120 ml Durazno</v>
      </c>
      <c r="C996" s="2" t="s">
        <v>89</v>
      </c>
      <c r="D996" s="2" t="s">
        <v>13868</v>
      </c>
      <c r="E996" s="2" t="s">
        <v>13869</v>
      </c>
      <c r="F996" s="2" t="s">
        <v>13918</v>
      </c>
      <c r="G996" s="2"/>
      <c r="H996" s="2"/>
      <c r="I996" s="2" t="s">
        <v>16973</v>
      </c>
      <c r="J996" s="2"/>
      <c r="K996" s="2" t="n">
        <v>42</v>
      </c>
      <c r="L996" s="2"/>
      <c r="M996" s="2" t="s">
        <v>16974</v>
      </c>
      <c r="N996" s="2" t="n">
        <f aca="false">COUNTA('Layout Mercado Libre'!AH996:AM996)</f>
        <v>3</v>
      </c>
      <c r="O996" s="2" t="s">
        <v>13875</v>
      </c>
      <c r="P996" s="2" t="n">
        <v>0</v>
      </c>
      <c r="Q996" s="2" t="s">
        <v>16975</v>
      </c>
    </row>
    <row r="997" customFormat="false" ht="15" hidden="false" customHeight="false" outlineLevel="0" collapsed="false">
      <c r="A997" s="8" t="s">
        <v>11781</v>
      </c>
      <c r="B997" s="10" t="str">
        <f aca="false">'Layout Mercado Libre'!C997</f>
        <v>Toallitas Húmedas KleenBebé Suavelastic Durazno 300 Piezas</v>
      </c>
      <c r="C997" s="2" t="s">
        <v>89</v>
      </c>
      <c r="D997" s="2" t="s">
        <v>13868</v>
      </c>
      <c r="E997" s="2" t="s">
        <v>13869</v>
      </c>
      <c r="F997" s="2" t="s">
        <v>13877</v>
      </c>
      <c r="G997" s="2"/>
      <c r="H997" s="2"/>
      <c r="I997" s="2" t="s">
        <v>16976</v>
      </c>
      <c r="J997" s="2"/>
      <c r="K997" s="2" t="n">
        <v>195</v>
      </c>
      <c r="L997" s="2"/>
      <c r="M997" s="2" t="s">
        <v>16977</v>
      </c>
      <c r="N997" s="2" t="n">
        <f aca="false">COUNTA('Layout Mercado Libre'!AH997:AM997)</f>
        <v>3</v>
      </c>
      <c r="O997" s="2" t="s">
        <v>13875</v>
      </c>
      <c r="P997" s="2" t="n">
        <v>0</v>
      </c>
      <c r="Q997" s="2" t="s">
        <v>16978</v>
      </c>
    </row>
    <row r="998" customFormat="false" ht="15" hidden="false" customHeight="false" outlineLevel="0" collapsed="false">
      <c r="A998" s="8" t="s">
        <v>11791</v>
      </c>
      <c r="B998" s="10" t="str">
        <f aca="false">'Layout Mercado Libre'!C998</f>
        <v>Spasmopriv Fenoverina 200 mg 12 Cápsulas</v>
      </c>
      <c r="C998" s="2" t="s">
        <v>89</v>
      </c>
      <c r="D998" s="2" t="s">
        <v>13868</v>
      </c>
      <c r="E998" s="2" t="s">
        <v>13869</v>
      </c>
      <c r="F998" s="2" t="s">
        <v>13870</v>
      </c>
      <c r="G998" s="2" t="s">
        <v>13893</v>
      </c>
      <c r="H998" s="2" t="s">
        <v>13894</v>
      </c>
      <c r="I998" s="2" t="s">
        <v>16979</v>
      </c>
      <c r="J998" s="2"/>
      <c r="K998" s="2" t="n">
        <v>82</v>
      </c>
      <c r="L998" s="2"/>
      <c r="M998" s="2" t="s">
        <v>16980</v>
      </c>
      <c r="N998" s="2" t="n">
        <f aca="false">COUNTA('Layout Mercado Libre'!AH998:AM998)</f>
        <v>2</v>
      </c>
      <c r="O998" s="2" t="s">
        <v>13875</v>
      </c>
      <c r="P998" s="2" t="n">
        <v>0</v>
      </c>
      <c r="Q998" s="2" t="s">
        <v>16981</v>
      </c>
    </row>
    <row r="999" customFormat="false" ht="15" hidden="false" customHeight="false" outlineLevel="0" collapsed="false">
      <c r="A999" s="8" t="s">
        <v>11800</v>
      </c>
      <c r="B999" s="10" t="str">
        <f aca="false">'Layout Mercado Libre'!C999</f>
        <v>Celestamine NS Loratadina Betametasona 20 Tabletas</v>
      </c>
      <c r="C999" s="2" t="s">
        <v>89</v>
      </c>
      <c r="D999" s="2" t="s">
        <v>13868</v>
      </c>
      <c r="E999" s="2" t="s">
        <v>13869</v>
      </c>
      <c r="F999" s="2" t="s">
        <v>13870</v>
      </c>
      <c r="G999" s="2" t="s">
        <v>14399</v>
      </c>
      <c r="H999" s="2" t="s">
        <v>14400</v>
      </c>
      <c r="I999" s="2" t="s">
        <v>16982</v>
      </c>
      <c r="J999" s="2"/>
      <c r="K999" s="2" t="n">
        <v>170</v>
      </c>
      <c r="L999" s="2"/>
      <c r="M999" s="2" t="s">
        <v>16983</v>
      </c>
      <c r="N999" s="2" t="n">
        <f aca="false">COUNTA('Layout Mercado Libre'!AH999:AM999)</f>
        <v>4</v>
      </c>
      <c r="O999" s="2" t="s">
        <v>13875</v>
      </c>
      <c r="P999" s="2" t="n">
        <v>0</v>
      </c>
      <c r="Q999" s="2" t="s">
        <v>16984</v>
      </c>
    </row>
    <row r="1000" customFormat="false" ht="15" hidden="false" customHeight="false" outlineLevel="0" collapsed="false">
      <c r="A1000" s="8" t="s">
        <v>11811</v>
      </c>
      <c r="B1000" s="10" t="str">
        <f aca="false">'Layout Mercado Libre'!C1000</f>
        <v>Tylenol Paracetamol 500 mg 20 Tabletas</v>
      </c>
      <c r="C1000" s="2" t="s">
        <v>89</v>
      </c>
      <c r="D1000" s="2" t="s">
        <v>13868</v>
      </c>
      <c r="E1000" s="2" t="s">
        <v>13869</v>
      </c>
      <c r="F1000" s="2" t="s">
        <v>13918</v>
      </c>
      <c r="G1000" s="2"/>
      <c r="H1000" s="2"/>
      <c r="I1000" s="2" t="s">
        <v>16985</v>
      </c>
      <c r="J1000" s="2"/>
      <c r="K1000" s="2" t="n">
        <v>0</v>
      </c>
      <c r="L1000" s="2" t="s">
        <v>16986</v>
      </c>
      <c r="M1000" s="2" t="s">
        <v>16987</v>
      </c>
      <c r="N1000" s="2" t="n">
        <f aca="false">COUNTA('Layout Mercado Libre'!AH1000:AM1000)</f>
        <v>3</v>
      </c>
      <c r="O1000" s="2" t="s">
        <v>13904</v>
      </c>
      <c r="P1000" s="2" t="n">
        <v>0</v>
      </c>
      <c r="Q1000" s="2" t="s">
        <v>16988</v>
      </c>
    </row>
    <row r="1001" customFormat="false" ht="15" hidden="false" customHeight="false" outlineLevel="0" collapsed="false">
      <c r="A1001" s="8" t="s">
        <v>11823</v>
      </c>
      <c r="B1001" s="10" t="str">
        <f aca="false">'Layout Mercado Libre'!C1001</f>
        <v>Toallitas Húmedas Bebé The Honeykeeper Miel 72 Piezas</v>
      </c>
      <c r="C1001" s="2" t="s">
        <v>89</v>
      </c>
      <c r="D1001" s="2" t="s">
        <v>13868</v>
      </c>
      <c r="E1001" s="2" t="s">
        <v>13869</v>
      </c>
      <c r="F1001" s="2" t="s">
        <v>13877</v>
      </c>
      <c r="G1001" s="2"/>
      <c r="H1001" s="2"/>
      <c r="I1001" s="2" t="s">
        <v>16989</v>
      </c>
      <c r="J1001" s="2"/>
      <c r="K1001" s="2" t="n">
        <v>552</v>
      </c>
      <c r="L1001" s="2"/>
      <c r="M1001" s="2" t="s">
        <v>16990</v>
      </c>
      <c r="N1001" s="2" t="n">
        <f aca="false">COUNTA('Layout Mercado Libre'!AH1001:AM1001)</f>
        <v>3</v>
      </c>
      <c r="O1001" s="2" t="s">
        <v>13942</v>
      </c>
      <c r="P1001" s="2" t="n">
        <v>0</v>
      </c>
      <c r="Q1001" s="2" t="s">
        <v>16991</v>
      </c>
    </row>
    <row r="1002" customFormat="false" ht="15" hidden="false" customHeight="false" outlineLevel="0" collapsed="false">
      <c r="A1002" s="8" t="s">
        <v>11834</v>
      </c>
      <c r="B1002" s="10" t="str">
        <f aca="false">'Layout Mercado Libre'!C1002</f>
        <v>Pastillas Broncolin Bicoestol Eucalipto 16 Piezas</v>
      </c>
      <c r="C1002" s="2" t="s">
        <v>89</v>
      </c>
      <c r="D1002" s="2" t="s">
        <v>13868</v>
      </c>
      <c r="E1002" s="2" t="s">
        <v>13869</v>
      </c>
      <c r="F1002" s="2" t="s">
        <v>13918</v>
      </c>
      <c r="G1002" s="2"/>
      <c r="H1002" s="2"/>
      <c r="I1002" s="2" t="s">
        <v>16992</v>
      </c>
      <c r="J1002" s="2"/>
      <c r="K1002" s="2" t="n">
        <v>329</v>
      </c>
      <c r="L1002" s="2"/>
      <c r="M1002" s="2" t="s">
        <v>16993</v>
      </c>
      <c r="N1002" s="2" t="n">
        <f aca="false">COUNTA('Layout Mercado Libre'!AH1002:AM1002)</f>
        <v>3</v>
      </c>
      <c r="O1002" s="2" t="s">
        <v>13875</v>
      </c>
      <c r="P1002" s="2" t="n">
        <v>0</v>
      </c>
      <c r="Q1002" s="2" t="s">
        <v>16994</v>
      </c>
    </row>
    <row r="1003" customFormat="false" ht="15" hidden="false" customHeight="false" outlineLevel="0" collapsed="false">
      <c r="A1003" s="8" t="s">
        <v>11847</v>
      </c>
      <c r="B1003" s="10" t="str">
        <f aca="false">'Layout Mercado Libre'!C1003</f>
        <v>Vitacilina Bebé Pomada Rozaduras de Pañal 50 g</v>
      </c>
      <c r="C1003" s="2" t="s">
        <v>89</v>
      </c>
      <c r="D1003" s="2" t="s">
        <v>13868</v>
      </c>
      <c r="E1003" s="2" t="s">
        <v>13869</v>
      </c>
      <c r="F1003" s="2" t="s">
        <v>13877</v>
      </c>
      <c r="G1003" s="2"/>
      <c r="H1003" s="2"/>
      <c r="I1003" s="2" t="s">
        <v>16995</v>
      </c>
      <c r="J1003" s="2"/>
      <c r="K1003" s="2" t="n">
        <v>337</v>
      </c>
      <c r="L1003" s="2"/>
      <c r="M1003" s="2" t="s">
        <v>16996</v>
      </c>
      <c r="N1003" s="2" t="n">
        <f aca="false">COUNTA('Layout Mercado Libre'!AH1003:AM1003)</f>
        <v>4</v>
      </c>
      <c r="O1003" s="2" t="s">
        <v>13875</v>
      </c>
      <c r="P1003" s="2" t="n">
        <v>0</v>
      </c>
      <c r="Q1003" s="2" t="s">
        <v>16997</v>
      </c>
    </row>
    <row r="1004" customFormat="false" ht="15" hidden="false" customHeight="false" outlineLevel="0" collapsed="false">
      <c r="A1004" s="8" t="s">
        <v>11860</v>
      </c>
      <c r="B1004" s="10" t="str">
        <f aca="false">'Layout Mercado Libre'!C1004</f>
        <v>Atacand Plus 16 mg/12.5 mg Candesartán 28 Tabletas</v>
      </c>
      <c r="C1004" s="2" t="s">
        <v>89</v>
      </c>
      <c r="D1004" s="2" t="s">
        <v>13868</v>
      </c>
      <c r="E1004" s="2" t="s">
        <v>13869</v>
      </c>
      <c r="F1004" s="2" t="s">
        <v>13870</v>
      </c>
      <c r="G1004" s="2" t="s">
        <v>14469</v>
      </c>
      <c r="H1004" s="2" t="s">
        <v>14470</v>
      </c>
      <c r="I1004" s="2" t="s">
        <v>16998</v>
      </c>
      <c r="J1004" s="2"/>
      <c r="K1004" s="2" t="n">
        <v>0</v>
      </c>
      <c r="L1004" s="2"/>
      <c r="M1004" s="2" t="s">
        <v>16999</v>
      </c>
      <c r="N1004" s="2" t="n">
        <f aca="false">COUNTA('Layout Mercado Libre'!AH1004:AM1004)</f>
        <v>2</v>
      </c>
      <c r="O1004" s="2" t="s">
        <v>13875</v>
      </c>
      <c r="P1004" s="2" t="n">
        <v>0</v>
      </c>
      <c r="Q1004" s="2" t="s">
        <v>17000</v>
      </c>
    </row>
    <row r="1005" customFormat="false" ht="15" hidden="false" customHeight="false" outlineLevel="0" collapsed="false">
      <c r="A1005" s="8" t="s">
        <v>11873</v>
      </c>
      <c r="B1005" s="10" t="str">
        <f aca="false">'Layout Mercado Libre'!C1005</f>
        <v>Amoxibron Amoxicilina Bromhexina 250 mg Suspensión 75 ml</v>
      </c>
      <c r="C1005" s="2" t="s">
        <v>89</v>
      </c>
      <c r="D1005" s="2" t="s">
        <v>13868</v>
      </c>
      <c r="E1005" s="2" t="s">
        <v>13869</v>
      </c>
      <c r="F1005" s="2" t="s">
        <v>13870</v>
      </c>
      <c r="G1005" s="2" t="s">
        <v>13971</v>
      </c>
      <c r="H1005" s="2" t="s">
        <v>13972</v>
      </c>
      <c r="I1005" s="2" t="s">
        <v>17001</v>
      </c>
      <c r="J1005" s="2"/>
      <c r="K1005" s="2" t="n">
        <v>15</v>
      </c>
      <c r="L1005" s="2"/>
      <c r="M1005" s="2" t="s">
        <v>17002</v>
      </c>
      <c r="N1005" s="2" t="n">
        <f aca="false">COUNTA('Layout Mercado Libre'!AH1005:AM1005)</f>
        <v>2</v>
      </c>
      <c r="O1005" s="2" t="s">
        <v>13875</v>
      </c>
      <c r="P1005" s="2" t="n">
        <v>0</v>
      </c>
      <c r="Q1005" s="2" t="s">
        <v>17003</v>
      </c>
    </row>
    <row r="1006" customFormat="false" ht="15" hidden="false" customHeight="false" outlineLevel="0" collapsed="false">
      <c r="A1006" s="8" t="s">
        <v>11888</v>
      </c>
      <c r="B1006" s="10" t="str">
        <f aca="false">'Layout Mercado Libre'!C1006</f>
        <v>Tylenol Pediátrico Paracetamol Suspensión 100 mg/ml 15 ml</v>
      </c>
      <c r="C1006" s="2" t="s">
        <v>89</v>
      </c>
      <c r="D1006" s="2" t="s">
        <v>13868</v>
      </c>
      <c r="E1006" s="2" t="s">
        <v>13869</v>
      </c>
      <c r="F1006" s="2" t="s">
        <v>13918</v>
      </c>
      <c r="G1006" s="2"/>
      <c r="H1006" s="2"/>
      <c r="I1006" s="2" t="s">
        <v>17004</v>
      </c>
      <c r="J1006" s="2"/>
      <c r="K1006" s="2" t="n">
        <v>99</v>
      </c>
      <c r="L1006" s="2" t="s">
        <v>17005</v>
      </c>
      <c r="M1006" s="2" t="s">
        <v>17006</v>
      </c>
      <c r="N1006" s="2" t="n">
        <f aca="false">COUNTA('Layout Mercado Libre'!AH1006:AM1006)</f>
        <v>3</v>
      </c>
      <c r="O1006" s="2" t="s">
        <v>13904</v>
      </c>
      <c r="P1006" s="2" t="n">
        <v>0</v>
      </c>
      <c r="Q1006" s="2" t="s">
        <v>17007</v>
      </c>
    </row>
    <row r="1007" customFormat="false" ht="15" hidden="false" customHeight="false" outlineLevel="0" collapsed="false">
      <c r="A1007" s="8" t="s">
        <v>11901</v>
      </c>
      <c r="B1007" s="10" t="str">
        <f aca="false">'Layout Mercado Libre'!C1007</f>
        <v>Buscapina Duo Hioscina Paracetamol 10 mg/500 mg 10 Tabletas</v>
      </c>
      <c r="C1007" s="2" t="s">
        <v>89</v>
      </c>
      <c r="D1007" s="2" t="s">
        <v>13949</v>
      </c>
      <c r="E1007" s="2" t="s">
        <v>13950</v>
      </c>
      <c r="F1007" s="2" t="s">
        <v>13936</v>
      </c>
      <c r="G1007" s="2"/>
      <c r="H1007" s="2"/>
      <c r="I1007" s="2" t="s">
        <v>17008</v>
      </c>
      <c r="J1007" s="2"/>
      <c r="K1007" s="2" t="n">
        <v>250</v>
      </c>
      <c r="L1007" s="2"/>
      <c r="M1007" s="2" t="s">
        <v>17009</v>
      </c>
      <c r="N1007" s="2" t="n">
        <f aca="false">COUNTA('Layout Mercado Libre'!AH1007:AM1007)</f>
        <v>1</v>
      </c>
      <c r="O1007" s="2" t="s">
        <v>13875</v>
      </c>
      <c r="P1007" s="2" t="n">
        <v>0</v>
      </c>
      <c r="Q1007" s="2" t="s">
        <v>17010</v>
      </c>
    </row>
    <row r="1008" customFormat="false" ht="15" hidden="false" customHeight="false" outlineLevel="0" collapsed="false">
      <c r="A1008" s="8" t="s">
        <v>11910</v>
      </c>
      <c r="B1008" s="10" t="str">
        <f aca="false">'Layout Mercado Libre'!C1008</f>
        <v>Crema Corporal Lubriderm Reparación Intensiva 200 ml</v>
      </c>
      <c r="C1008" s="2" t="s">
        <v>89</v>
      </c>
      <c r="D1008" s="2" t="s">
        <v>13868</v>
      </c>
      <c r="E1008" s="2" t="s">
        <v>13869</v>
      </c>
      <c r="F1008" s="2" t="s">
        <v>13877</v>
      </c>
      <c r="G1008" s="2"/>
      <c r="H1008" s="2"/>
      <c r="I1008" s="2" t="s">
        <v>17011</v>
      </c>
      <c r="J1008" s="2"/>
      <c r="K1008" s="2" t="n">
        <v>49</v>
      </c>
      <c r="L1008" s="2" t="s">
        <v>15530</v>
      </c>
      <c r="M1008" s="2" t="s">
        <v>17012</v>
      </c>
      <c r="N1008" s="2" t="n">
        <f aca="false">COUNTA('Layout Mercado Libre'!AH1008:AM1008)</f>
        <v>2</v>
      </c>
      <c r="O1008" s="2" t="s">
        <v>13875</v>
      </c>
      <c r="P1008" s="2" t="n">
        <v>0</v>
      </c>
      <c r="Q1008" s="2" t="s">
        <v>17013</v>
      </c>
    </row>
    <row r="1009" customFormat="false" ht="15" hidden="false" customHeight="false" outlineLevel="0" collapsed="false">
      <c r="A1009" s="8" t="s">
        <v>11920</v>
      </c>
      <c r="B1009" s="10" t="str">
        <f aca="false">'Layout Mercado Libre'!C1009</f>
        <v>Evocs III Levofloxacino 500 mg 7 Tabletas</v>
      </c>
      <c r="C1009" s="2" t="s">
        <v>89</v>
      </c>
      <c r="D1009" s="2" t="s">
        <v>13868</v>
      </c>
      <c r="E1009" s="2" t="s">
        <v>13869</v>
      </c>
      <c r="F1009" s="2" t="s">
        <v>13870</v>
      </c>
      <c r="G1009" s="2" t="s">
        <v>13971</v>
      </c>
      <c r="H1009" s="2" t="s">
        <v>13972</v>
      </c>
      <c r="I1009" s="2" t="s">
        <v>17014</v>
      </c>
      <c r="J1009" s="2"/>
      <c r="K1009" s="2" t="n">
        <v>10</v>
      </c>
      <c r="L1009" s="2"/>
      <c r="M1009" s="2" t="s">
        <v>17015</v>
      </c>
      <c r="N1009" s="2" t="n">
        <f aca="false">COUNTA('Layout Mercado Libre'!AH1009:AM1009)</f>
        <v>4</v>
      </c>
      <c r="O1009" s="2" t="s">
        <v>13875</v>
      </c>
      <c r="P1009" s="2" t="n">
        <v>0</v>
      </c>
      <c r="Q1009" s="2" t="s">
        <v>17016</v>
      </c>
    </row>
    <row r="1010" customFormat="false" ht="15" hidden="false" customHeight="false" outlineLevel="0" collapsed="false">
      <c r="A1010" s="8" t="s">
        <v>11930</v>
      </c>
      <c r="B1010" s="10" t="str">
        <f aca="false">'Layout Mercado Libre'!C1010</f>
        <v>Caudaline Cilostazol 100 mg 30 Tabletas</v>
      </c>
      <c r="C1010" s="2" t="s">
        <v>89</v>
      </c>
      <c r="D1010" s="2" t="s">
        <v>13868</v>
      </c>
      <c r="E1010" s="2" t="s">
        <v>13869</v>
      </c>
      <c r="F1010" s="2" t="s">
        <v>13870</v>
      </c>
      <c r="G1010" s="2" t="s">
        <v>13888</v>
      </c>
      <c r="H1010" s="2" t="s">
        <v>13889</v>
      </c>
      <c r="I1010" s="2" t="s">
        <v>17017</v>
      </c>
      <c r="J1010" s="2"/>
      <c r="K1010" s="2" t="n">
        <v>13</v>
      </c>
      <c r="L1010" s="2"/>
      <c r="M1010" s="2" t="s">
        <v>17018</v>
      </c>
      <c r="N1010" s="2" t="n">
        <f aca="false">COUNTA('Layout Mercado Libre'!AH1010:AM1010)</f>
        <v>4</v>
      </c>
      <c r="O1010" s="2" t="s">
        <v>13875</v>
      </c>
      <c r="P1010" s="2" t="n">
        <v>0</v>
      </c>
      <c r="Q1010" s="2" t="s">
        <v>17019</v>
      </c>
    </row>
    <row r="1011" customFormat="false" ht="15" hidden="false" customHeight="false" outlineLevel="0" collapsed="false">
      <c r="A1011" s="8" t="s">
        <v>11943</v>
      </c>
      <c r="B1011" s="10" t="str">
        <f aca="false">'Layout Mercado Libre'!C1011</f>
        <v>Advil Max Ibuprofeno 400 mg 20 Cápsulas</v>
      </c>
      <c r="C1011" s="2" t="s">
        <v>89</v>
      </c>
      <c r="D1011" s="2" t="s">
        <v>13868</v>
      </c>
      <c r="E1011" s="2" t="s">
        <v>13869</v>
      </c>
      <c r="F1011" s="2" t="s">
        <v>13918</v>
      </c>
      <c r="G1011" s="2"/>
      <c r="H1011" s="2"/>
      <c r="I1011" s="2" t="s">
        <v>17020</v>
      </c>
      <c r="J1011" s="2"/>
      <c r="K1011" s="2" t="n">
        <v>141</v>
      </c>
      <c r="L1011" s="2" t="s">
        <v>17021</v>
      </c>
      <c r="M1011" s="2" t="s">
        <v>17022</v>
      </c>
      <c r="N1011" s="2" t="n">
        <f aca="false">COUNTA('Layout Mercado Libre'!AH1011:AM1011)</f>
        <v>3</v>
      </c>
      <c r="O1011" s="2" t="s">
        <v>13875</v>
      </c>
      <c r="P1011" s="2" t="n">
        <v>0</v>
      </c>
      <c r="Q1011" s="2" t="s">
        <v>17023</v>
      </c>
    </row>
    <row r="1012" customFormat="false" ht="15" hidden="false" customHeight="false" outlineLevel="0" collapsed="false">
      <c r="A1012" s="8" t="s">
        <v>11955</v>
      </c>
      <c r="B1012" s="10" t="str">
        <f aca="false">'Layout Mercado Libre'!C1012</f>
        <v>Shampoo Bebé Ricitos de Oro Lavanda y Lechuga 2 x 400 ml</v>
      </c>
      <c r="C1012" s="2" t="s">
        <v>89</v>
      </c>
      <c r="D1012" s="2" t="s">
        <v>13868</v>
      </c>
      <c r="E1012" s="2" t="s">
        <v>13869</v>
      </c>
      <c r="F1012" s="2" t="s">
        <v>13877</v>
      </c>
      <c r="G1012" s="2"/>
      <c r="H1012" s="2"/>
      <c r="I1012" s="2" t="s">
        <v>17024</v>
      </c>
      <c r="J1012" s="2"/>
      <c r="K1012" s="2" t="n">
        <v>97</v>
      </c>
      <c r="L1012" s="2"/>
      <c r="M1012" s="2" t="s">
        <v>17025</v>
      </c>
      <c r="N1012" s="2" t="n">
        <f aca="false">COUNTA('Layout Mercado Libre'!AH1012:AM1012)</f>
        <v>2</v>
      </c>
      <c r="O1012" s="2" t="s">
        <v>13875</v>
      </c>
      <c r="P1012" s="2" t="n">
        <v>0</v>
      </c>
      <c r="Q1012" s="2" t="s">
        <v>17026</v>
      </c>
    </row>
    <row r="1013" customFormat="false" ht="15" hidden="false" customHeight="false" outlineLevel="0" collapsed="false">
      <c r="A1013" s="8" t="s">
        <v>11969</v>
      </c>
      <c r="B1013" s="10" t="str">
        <f aca="false">'Layout Mercado Libre'!C1013</f>
        <v>Tempra Fen Ibuprofeno 200 mg/5 ml Suspensión 100 ml Fresa</v>
      </c>
      <c r="C1013" s="2" t="s">
        <v>89</v>
      </c>
      <c r="D1013" s="2" t="s">
        <v>13868</v>
      </c>
      <c r="E1013" s="2" t="s">
        <v>13869</v>
      </c>
      <c r="F1013" s="2" t="s">
        <v>13918</v>
      </c>
      <c r="G1013" s="2"/>
      <c r="H1013" s="2"/>
      <c r="I1013" s="2" t="s">
        <v>17027</v>
      </c>
      <c r="J1013" s="2"/>
      <c r="K1013" s="2" t="n">
        <v>58</v>
      </c>
      <c r="L1013" s="2" t="s">
        <v>17028</v>
      </c>
      <c r="M1013" s="2" t="s">
        <v>17029</v>
      </c>
      <c r="N1013" s="2" t="n">
        <f aca="false">COUNTA('Layout Mercado Libre'!AH1013:AM1013)</f>
        <v>4</v>
      </c>
      <c r="O1013" s="2" t="s">
        <v>13909</v>
      </c>
      <c r="P1013" s="2" t="n">
        <v>0</v>
      </c>
      <c r="Q1013" s="2" t="s">
        <v>17030</v>
      </c>
    </row>
    <row r="1014" customFormat="false" ht="15" hidden="false" customHeight="false" outlineLevel="0" collapsed="false">
      <c r="A1014" s="8" t="s">
        <v>11984</v>
      </c>
      <c r="B1014" s="10" t="str">
        <f aca="false">'Layout Mercado Libre'!C1014</f>
        <v>Enjuague Bucal Colgate Orthogard Ortodoncia 250 ml</v>
      </c>
      <c r="C1014" s="2" t="s">
        <v>89</v>
      </c>
      <c r="D1014" s="2" t="s">
        <v>13868</v>
      </c>
      <c r="E1014" s="2" t="s">
        <v>13869</v>
      </c>
      <c r="F1014" s="2" t="s">
        <v>13877</v>
      </c>
      <c r="G1014" s="2"/>
      <c r="H1014" s="2"/>
      <c r="I1014" s="2" t="s">
        <v>17031</v>
      </c>
      <c r="J1014" s="2"/>
      <c r="K1014" s="2" t="n">
        <v>53</v>
      </c>
      <c r="L1014" s="2"/>
      <c r="M1014" s="2" t="s">
        <v>17032</v>
      </c>
      <c r="N1014" s="2" t="n">
        <f aca="false">COUNTA('Layout Mercado Libre'!AH1014:AM1014)</f>
        <v>3</v>
      </c>
      <c r="O1014" s="2" t="s">
        <v>13942</v>
      </c>
      <c r="P1014" s="2" t="n">
        <v>0</v>
      </c>
      <c r="Q1014" s="2" t="s">
        <v>17033</v>
      </c>
    </row>
    <row r="1015" customFormat="false" ht="15" hidden="false" customHeight="false" outlineLevel="0" collapsed="false">
      <c r="A1015" s="8" t="s">
        <v>11996</v>
      </c>
      <c r="B1015" s="10" t="str">
        <f aca="false">'Layout Mercado Libre'!C1015</f>
        <v>Hilo Dental GUM Encerado Sabor Menta 129 m</v>
      </c>
      <c r="C1015" s="2" t="s">
        <v>89</v>
      </c>
      <c r="D1015" s="2" t="s">
        <v>13868</v>
      </c>
      <c r="E1015" s="2" t="s">
        <v>13869</v>
      </c>
      <c r="F1015" s="2" t="s">
        <v>13877</v>
      </c>
      <c r="G1015" s="2"/>
      <c r="H1015" s="2"/>
      <c r="I1015" s="2"/>
      <c r="J1015" s="2"/>
      <c r="K1015" s="2" t="n">
        <v>346</v>
      </c>
      <c r="L1015" s="2" t="s">
        <v>17034</v>
      </c>
      <c r="M1015" s="2" t="s">
        <v>17034</v>
      </c>
      <c r="N1015" s="2" t="n">
        <f aca="false">COUNTA('Layout Mercado Libre'!AH1015:AM1015)</f>
        <v>3</v>
      </c>
      <c r="O1015" s="2" t="s">
        <v>14021</v>
      </c>
      <c r="P1015" s="2" t="n">
        <v>0</v>
      </c>
      <c r="Q1015" s="2" t="s">
        <v>17035</v>
      </c>
    </row>
    <row r="1016" customFormat="false" ht="15" hidden="false" customHeight="false" outlineLevel="0" collapsed="false">
      <c r="A1016" s="8" t="s">
        <v>12007</v>
      </c>
      <c r="B1016" s="10" t="str">
        <f aca="false">'Layout Mercado Libre'!C1016</f>
        <v>Alin Depot Dexametasona 4 mg/ml Inyectable 2 ml</v>
      </c>
      <c r="C1016" s="2" t="s">
        <v>89</v>
      </c>
      <c r="D1016" s="2" t="s">
        <v>13868</v>
      </c>
      <c r="E1016" s="2" t="s">
        <v>13869</v>
      </c>
      <c r="F1016" s="2" t="s">
        <v>13870</v>
      </c>
      <c r="G1016" s="2" t="s">
        <v>14229</v>
      </c>
      <c r="H1016" s="2" t="s">
        <v>14230</v>
      </c>
      <c r="I1016" s="2" t="s">
        <v>17036</v>
      </c>
      <c r="J1016" s="2"/>
      <c r="K1016" s="2" t="n">
        <v>0</v>
      </c>
      <c r="L1016" s="2"/>
      <c r="M1016" s="2" t="s">
        <v>17037</v>
      </c>
      <c r="N1016" s="2" t="n">
        <f aca="false">COUNTA('Layout Mercado Libre'!AH1016:AM1016)</f>
        <v>4</v>
      </c>
      <c r="O1016" s="2" t="s">
        <v>13886</v>
      </c>
      <c r="P1016" s="2" t="n">
        <v>1</v>
      </c>
      <c r="Q1016" s="2" t="s">
        <v>17038</v>
      </c>
    </row>
    <row r="1017" customFormat="false" ht="15" hidden="false" customHeight="false" outlineLevel="0" collapsed="false">
      <c r="A1017" s="8" t="s">
        <v>12018</v>
      </c>
      <c r="B1017" s="10" t="str">
        <f aca="false">'Layout Mercado Libre'!C1017</f>
        <v>A.M.K. Amikacina 500 mg/2 ml Solución Inyectable</v>
      </c>
      <c r="C1017" s="2" t="s">
        <v>89</v>
      </c>
      <c r="D1017" s="2" t="s">
        <v>13868</v>
      </c>
      <c r="E1017" s="2" t="s">
        <v>13869</v>
      </c>
      <c r="F1017" s="2" t="s">
        <v>13870</v>
      </c>
      <c r="G1017" s="2" t="s">
        <v>13971</v>
      </c>
      <c r="H1017" s="2" t="s">
        <v>13972</v>
      </c>
      <c r="I1017" s="2" t="s">
        <v>17039</v>
      </c>
      <c r="J1017" s="2"/>
      <c r="K1017" s="2" t="n">
        <v>503</v>
      </c>
      <c r="L1017" s="2"/>
      <c r="M1017" s="2" t="s">
        <v>17040</v>
      </c>
      <c r="N1017" s="2" t="n">
        <f aca="false">COUNTA('Layout Mercado Libre'!AH1017:AM1017)</f>
        <v>2</v>
      </c>
      <c r="O1017" s="2" t="s">
        <v>13886</v>
      </c>
      <c r="P1017" s="2" t="n">
        <v>0</v>
      </c>
      <c r="Q1017" s="2" t="s">
        <v>17041</v>
      </c>
    </row>
    <row r="1018" customFormat="false" ht="15" hidden="false" customHeight="false" outlineLevel="0" collapsed="false">
      <c r="A1018" s="8" t="s">
        <v>12030</v>
      </c>
      <c r="B1018" s="10" t="str">
        <f aca="false">'Layout Mercado Libre'!C1018</f>
        <v>Shampoo Palmolive Optims 2 en 1 Extra Intensivo 200 ml</v>
      </c>
      <c r="C1018" s="2" t="s">
        <v>89</v>
      </c>
      <c r="D1018" s="2" t="s">
        <v>13868</v>
      </c>
      <c r="E1018" s="2" t="s">
        <v>13869</v>
      </c>
      <c r="F1018" s="2" t="s">
        <v>13877</v>
      </c>
      <c r="G1018" s="2"/>
      <c r="H1018" s="2"/>
      <c r="I1018" s="2" t="s">
        <v>17042</v>
      </c>
      <c r="J1018" s="2"/>
      <c r="K1018" s="2" t="n">
        <v>72</v>
      </c>
      <c r="L1018" s="2"/>
      <c r="M1018" s="2" t="s">
        <v>17043</v>
      </c>
      <c r="N1018" s="2" t="n">
        <f aca="false">COUNTA('Layout Mercado Libre'!AH1018:AM1018)</f>
        <v>1</v>
      </c>
      <c r="O1018" s="2" t="s">
        <v>13942</v>
      </c>
      <c r="P1018" s="2" t="n">
        <v>0</v>
      </c>
      <c r="Q1018" s="2" t="s">
        <v>17044</v>
      </c>
    </row>
    <row r="1019" customFormat="false" ht="15" hidden="false" customHeight="false" outlineLevel="0" collapsed="false">
      <c r="A1019" s="8" t="s">
        <v>12039</v>
      </c>
      <c r="B1019" s="10" t="str">
        <f aca="false">'Layout Mercado Libre'!C1019</f>
        <v>Broncolin Bicoestol Sabor Cereza 16 Pastillas</v>
      </c>
      <c r="C1019" s="2" t="s">
        <v>89</v>
      </c>
      <c r="D1019" s="2" t="s">
        <v>13868</v>
      </c>
      <c r="E1019" s="2" t="s">
        <v>13869</v>
      </c>
      <c r="F1019" s="2" t="s">
        <v>13918</v>
      </c>
      <c r="G1019" s="2"/>
      <c r="H1019" s="2"/>
      <c r="I1019" s="2" t="s">
        <v>17045</v>
      </c>
      <c r="J1019" s="2"/>
      <c r="K1019" s="2" t="n">
        <v>420</v>
      </c>
      <c r="L1019" s="2" t="s">
        <v>17046</v>
      </c>
      <c r="M1019" s="2" t="s">
        <v>17047</v>
      </c>
      <c r="N1019" s="2" t="n">
        <f aca="false">COUNTA('Layout Mercado Libre'!AH1019:AM1019)</f>
        <v>2</v>
      </c>
      <c r="O1019" s="2" t="s">
        <v>13886</v>
      </c>
      <c r="P1019" s="2" t="n">
        <v>0</v>
      </c>
      <c r="Q1019" s="2" t="s">
        <v>17048</v>
      </c>
    </row>
    <row r="1020" customFormat="false" ht="15" hidden="false" customHeight="false" outlineLevel="0" collapsed="false">
      <c r="A1020" s="8" t="s">
        <v>12049</v>
      </c>
      <c r="B1020" s="10" t="str">
        <f aca="false">'Layout Mercado Libre'!C1020</f>
        <v>Broncolin Bicoestol Sabor Limón 16 Pastillas</v>
      </c>
      <c r="C1020" s="2" t="s">
        <v>89</v>
      </c>
      <c r="D1020" s="2" t="s">
        <v>13868</v>
      </c>
      <c r="E1020" s="2" t="s">
        <v>13869</v>
      </c>
      <c r="F1020" s="2" t="s">
        <v>13918</v>
      </c>
      <c r="G1020" s="2"/>
      <c r="H1020" s="2"/>
      <c r="I1020" s="2" t="s">
        <v>17049</v>
      </c>
      <c r="J1020" s="2"/>
      <c r="K1020" s="2" t="n">
        <v>148</v>
      </c>
      <c r="L1020" s="2" t="s">
        <v>17046</v>
      </c>
      <c r="M1020" s="2" t="s">
        <v>17050</v>
      </c>
      <c r="N1020" s="2" t="n">
        <f aca="false">COUNTA('Layout Mercado Libre'!AH1020:AM1020)</f>
        <v>2</v>
      </c>
      <c r="O1020" s="2" t="s">
        <v>13886</v>
      </c>
      <c r="P1020" s="2" t="n">
        <v>0</v>
      </c>
      <c r="Q1020" s="2" t="s">
        <v>17051</v>
      </c>
    </row>
    <row r="1021" customFormat="false" ht="15" hidden="false" customHeight="false" outlineLevel="0" collapsed="false">
      <c r="A1021" s="8" t="s">
        <v>12056</v>
      </c>
      <c r="B1021" s="10" t="str">
        <f aca="false">'Layout Mercado Libre'!C1021</f>
        <v>Taza Entrenadora Evenflo Animal con Popote 11 oz</v>
      </c>
      <c r="C1021" s="2" t="s">
        <v>89</v>
      </c>
      <c r="D1021" s="2" t="s">
        <v>13868</v>
      </c>
      <c r="E1021" s="2" t="s">
        <v>13869</v>
      </c>
      <c r="F1021" s="2" t="s">
        <v>13877</v>
      </c>
      <c r="G1021" s="2"/>
      <c r="H1021" s="2"/>
      <c r="I1021" s="2" t="s">
        <v>17052</v>
      </c>
      <c r="J1021" s="2"/>
      <c r="K1021" s="2" t="n">
        <v>40</v>
      </c>
      <c r="L1021" s="2"/>
      <c r="M1021" s="2" t="s">
        <v>17053</v>
      </c>
      <c r="N1021" s="2" t="n">
        <f aca="false">COUNTA('Layout Mercado Libre'!AH1021:AM1021)</f>
        <v>2</v>
      </c>
      <c r="O1021" s="2" t="s">
        <v>13875</v>
      </c>
      <c r="P1021" s="2" t="n">
        <v>0</v>
      </c>
      <c r="Q1021" s="2" t="s">
        <v>17054</v>
      </c>
    </row>
    <row r="1022" customFormat="false" ht="15" hidden="false" customHeight="false" outlineLevel="0" collapsed="false">
      <c r="A1022" s="8" t="s">
        <v>12067</v>
      </c>
      <c r="B1022" s="10" t="str">
        <f aca="false">'Layout Mercado Libre'!C1022</f>
        <v>Janumet Sitagliptina/Metformina 50 mg/850 mg 28 Tabletas</v>
      </c>
      <c r="C1022" s="2" t="s">
        <v>89</v>
      </c>
      <c r="D1022" s="2" t="s">
        <v>13868</v>
      </c>
      <c r="E1022" s="2" t="s">
        <v>13869</v>
      </c>
      <c r="F1022" s="2" t="s">
        <v>13870</v>
      </c>
      <c r="G1022" s="2" t="s">
        <v>13893</v>
      </c>
      <c r="H1022" s="2" t="s">
        <v>13894</v>
      </c>
      <c r="I1022" s="2" t="s">
        <v>17055</v>
      </c>
      <c r="J1022" s="2"/>
      <c r="K1022" s="2" t="n">
        <v>0</v>
      </c>
      <c r="L1022" s="2"/>
      <c r="M1022" s="2" t="s">
        <v>17056</v>
      </c>
      <c r="N1022" s="2" t="n">
        <f aca="false">COUNTA('Layout Mercado Libre'!AH1022:AM1022)</f>
        <v>3</v>
      </c>
      <c r="O1022" s="2" t="s">
        <v>13875</v>
      </c>
      <c r="P1022" s="2" t="n">
        <v>0</v>
      </c>
      <c r="Q1022" s="2" t="s">
        <v>17057</v>
      </c>
    </row>
    <row r="1023" customFormat="false" ht="15" hidden="false" customHeight="false" outlineLevel="0" collapsed="false">
      <c r="A1023" s="8" t="s">
        <v>12077</v>
      </c>
      <c r="B1023" s="10" t="str">
        <f aca="false">'Layout Mercado Libre'!C1023</f>
        <v>Jarabe Ajolotius Ajolomiel con Propóleo 250 ml</v>
      </c>
      <c r="C1023" s="2" t="s">
        <v>89</v>
      </c>
      <c r="D1023" s="2" t="s">
        <v>13868</v>
      </c>
      <c r="E1023" s="2" t="s">
        <v>13869</v>
      </c>
      <c r="F1023" s="2" t="s">
        <v>13877</v>
      </c>
      <c r="G1023" s="2"/>
      <c r="H1023" s="2"/>
      <c r="I1023" s="2" t="s">
        <v>17058</v>
      </c>
      <c r="J1023" s="2"/>
      <c r="K1023" s="2" t="n">
        <v>143</v>
      </c>
      <c r="L1023" s="2" t="s">
        <v>17059</v>
      </c>
      <c r="M1023" s="2" t="s">
        <v>17060</v>
      </c>
      <c r="N1023" s="2" t="n">
        <f aca="false">COUNTA('Layout Mercado Libre'!AH1023:AM1023)</f>
        <v>2</v>
      </c>
      <c r="O1023" s="2" t="s">
        <v>13875</v>
      </c>
      <c r="P1023" s="2" t="n">
        <v>0</v>
      </c>
      <c r="Q1023" s="2" t="s">
        <v>17061</v>
      </c>
    </row>
    <row r="1024" customFormat="false" ht="15" hidden="false" customHeight="false" outlineLevel="0" collapsed="false">
      <c r="A1024" s="8" t="s">
        <v>12090</v>
      </c>
      <c r="B1024" s="10" t="str">
        <f aca="false">'Layout Mercado Libre'!C1024</f>
        <v>Charyn Azitromicina 500 mg 3 Tabletas</v>
      </c>
      <c r="C1024" s="2" t="s">
        <v>89</v>
      </c>
      <c r="D1024" s="2" t="s">
        <v>13868</v>
      </c>
      <c r="E1024" s="2" t="s">
        <v>13869</v>
      </c>
      <c r="F1024" s="2" t="s">
        <v>13870</v>
      </c>
      <c r="G1024" s="2" t="s">
        <v>13971</v>
      </c>
      <c r="H1024" s="2" t="s">
        <v>13972</v>
      </c>
      <c r="I1024" s="2" t="s">
        <v>17062</v>
      </c>
      <c r="J1024" s="2"/>
      <c r="K1024" s="2" t="n">
        <v>153</v>
      </c>
      <c r="L1024" s="2"/>
      <c r="M1024" s="2" t="s">
        <v>17063</v>
      </c>
      <c r="N1024" s="2" t="n">
        <f aca="false">COUNTA('Layout Mercado Libre'!AH1024:AM1024)</f>
        <v>2</v>
      </c>
      <c r="O1024" s="2" t="s">
        <v>13886</v>
      </c>
      <c r="P1024" s="2" t="n">
        <v>0</v>
      </c>
      <c r="Q1024" s="2" t="s">
        <v>17064</v>
      </c>
    </row>
    <row r="1025" customFormat="false" ht="15" hidden="false" customHeight="false" outlineLevel="0" collapsed="false">
      <c r="A1025" s="8" t="s">
        <v>12100</v>
      </c>
      <c r="B1025" s="10" t="str">
        <f aca="false">'Layout Mercado Libre'!C1025</f>
        <v>Desodorante Axe Young en Aerosol 150 ml</v>
      </c>
      <c r="C1025" s="2" t="s">
        <v>89</v>
      </c>
      <c r="D1025" s="2" t="s">
        <v>13868</v>
      </c>
      <c r="E1025" s="2" t="s">
        <v>13869</v>
      </c>
      <c r="F1025" s="2" t="s">
        <v>13877</v>
      </c>
      <c r="G1025" s="2"/>
      <c r="H1025" s="2"/>
      <c r="I1025" s="2" t="s">
        <v>17065</v>
      </c>
      <c r="J1025" s="2"/>
      <c r="K1025" s="2" t="n">
        <v>295</v>
      </c>
      <c r="L1025" s="2" t="s">
        <v>17066</v>
      </c>
      <c r="M1025" s="2" t="s">
        <v>17066</v>
      </c>
      <c r="N1025" s="2" t="n">
        <f aca="false">COUNTA('Layout Mercado Libre'!AH1025:AM1025)</f>
        <v>1</v>
      </c>
      <c r="O1025" s="2" t="s">
        <v>13875</v>
      </c>
      <c r="P1025" s="2" t="n">
        <v>0</v>
      </c>
      <c r="Q1025" s="2" t="s">
        <v>17067</v>
      </c>
    </row>
    <row r="1026" customFormat="false" ht="15" hidden="false" customHeight="false" outlineLevel="0" collapsed="false">
      <c r="A1026" s="8" t="s">
        <v>12109</v>
      </c>
      <c r="B1026" s="10" t="str">
        <f aca="false">'Layout Mercado Libre'!C1026</f>
        <v>Shampoo Mennen Lavanda y Avena Hidratación 700 ml</v>
      </c>
      <c r="C1026" s="2" t="s">
        <v>89</v>
      </c>
      <c r="D1026" s="2" t="s">
        <v>13868</v>
      </c>
      <c r="E1026" s="2" t="s">
        <v>13869</v>
      </c>
      <c r="F1026" s="2" t="s">
        <v>13877</v>
      </c>
      <c r="G1026" s="2"/>
      <c r="H1026" s="2"/>
      <c r="I1026" s="2" t="s">
        <v>17068</v>
      </c>
      <c r="J1026" s="2"/>
      <c r="K1026" s="2" t="n">
        <v>25</v>
      </c>
      <c r="L1026" s="2"/>
      <c r="M1026" s="2" t="s">
        <v>17069</v>
      </c>
      <c r="N1026" s="2" t="n">
        <f aca="false">COUNTA('Layout Mercado Libre'!AH1026:AM1026)</f>
        <v>2</v>
      </c>
      <c r="O1026" s="2" t="s">
        <v>13886</v>
      </c>
      <c r="P1026" s="2" t="n">
        <v>0</v>
      </c>
      <c r="Q1026" s="2" t="s">
        <v>17070</v>
      </c>
    </row>
    <row r="1027" customFormat="false" ht="15" hidden="false" customHeight="false" outlineLevel="0" collapsed="false">
      <c r="A1027" s="8" t="s">
        <v>12120</v>
      </c>
      <c r="B1027" s="10" t="str">
        <f aca="false">'Layout Mercado Libre'!C1027</f>
        <v>Ki-Cab Tegoprazán 50 mg 10 Tabletas</v>
      </c>
      <c r="C1027" s="2" t="s">
        <v>89</v>
      </c>
      <c r="D1027" s="2" t="s">
        <v>13868</v>
      </c>
      <c r="E1027" s="2" t="s">
        <v>13869</v>
      </c>
      <c r="F1027" s="2" t="s">
        <v>13870</v>
      </c>
      <c r="G1027" s="2" t="s">
        <v>13893</v>
      </c>
      <c r="H1027" s="2" t="s">
        <v>13894</v>
      </c>
      <c r="I1027" s="2" t="s">
        <v>17071</v>
      </c>
      <c r="J1027" s="2"/>
      <c r="K1027" s="2" t="n">
        <v>0</v>
      </c>
      <c r="L1027" s="2"/>
      <c r="M1027" s="2" t="s">
        <v>17072</v>
      </c>
      <c r="N1027" s="2" t="n">
        <f aca="false">COUNTA('Layout Mercado Libre'!AH1027:AM1027)</f>
        <v>2</v>
      </c>
      <c r="O1027" s="2" t="s">
        <v>13875</v>
      </c>
      <c r="P1027" s="2" t="n">
        <v>0</v>
      </c>
      <c r="Q1027" s="2" t="s">
        <v>17073</v>
      </c>
    </row>
    <row r="1028" customFormat="false" ht="15" hidden="false" customHeight="false" outlineLevel="0" collapsed="false">
      <c r="A1028" s="8" t="s">
        <v>12130</v>
      </c>
      <c r="B1028" s="10" t="str">
        <f aca="false">'Layout Mercado Libre'!C1028</f>
        <v>Sensibit XP Loratadina Ambroxol 5 mg/30 mg 20 Tabletas</v>
      </c>
      <c r="C1028" s="2" t="s">
        <v>89</v>
      </c>
      <c r="D1028" s="2" t="s">
        <v>13868</v>
      </c>
      <c r="E1028" s="2" t="s">
        <v>13869</v>
      </c>
      <c r="F1028" s="2" t="s">
        <v>13936</v>
      </c>
      <c r="G1028" s="2"/>
      <c r="H1028" s="2"/>
      <c r="I1028" s="2" t="s">
        <v>17074</v>
      </c>
      <c r="J1028" s="2"/>
      <c r="K1028" s="2" t="n">
        <v>84</v>
      </c>
      <c r="L1028" s="2"/>
      <c r="M1028" s="2" t="s">
        <v>17075</v>
      </c>
      <c r="N1028" s="2" t="n">
        <f aca="false">COUNTA('Layout Mercado Libre'!AH1028:AM1028)</f>
        <v>2</v>
      </c>
      <c r="O1028" s="2" t="s">
        <v>13886</v>
      </c>
      <c r="P1028" s="2" t="n">
        <v>0</v>
      </c>
      <c r="Q1028" s="2" t="s">
        <v>17076</v>
      </c>
    </row>
    <row r="1029" customFormat="false" ht="15" hidden="false" customHeight="false" outlineLevel="0" collapsed="false">
      <c r="A1029" s="8" t="s">
        <v>12141</v>
      </c>
      <c r="B1029" s="10" t="str">
        <f aca="false">'Layout Mercado Libre'!C1029</f>
        <v>Flagenase 400 Pediátrico Suspensión 120 ml</v>
      </c>
      <c r="C1029" s="2" t="s">
        <v>89</v>
      </c>
      <c r="D1029" s="2" t="s">
        <v>13868</v>
      </c>
      <c r="E1029" s="2" t="s">
        <v>13869</v>
      </c>
      <c r="F1029" s="2" t="s">
        <v>13870</v>
      </c>
      <c r="G1029" s="2" t="s">
        <v>14852</v>
      </c>
      <c r="H1029" s="2" t="s">
        <v>14853</v>
      </c>
      <c r="I1029" s="2"/>
      <c r="J1029" s="2"/>
      <c r="K1029" s="2" t="n">
        <v>23</v>
      </c>
      <c r="L1029" s="2"/>
      <c r="M1029" s="2" t="s">
        <v>17077</v>
      </c>
      <c r="N1029" s="2" t="n">
        <f aca="false">COUNTA('Layout Mercado Libre'!AH1029:AM1029)</f>
        <v>4</v>
      </c>
      <c r="O1029" s="2" t="s">
        <v>13875</v>
      </c>
      <c r="P1029" s="2" t="n">
        <v>0</v>
      </c>
      <c r="Q1029" s="2" t="s">
        <v>17078</v>
      </c>
    </row>
    <row r="1030" customFormat="false" ht="15" hidden="false" customHeight="false" outlineLevel="0" collapsed="false">
      <c r="A1030" s="8" t="s">
        <v>12156</v>
      </c>
      <c r="B1030" s="10" t="str">
        <f aca="false">'Layout Mercado Libre'!C1030</f>
        <v>Enjuague Bucal Listerine Cuidado Total 500 ml</v>
      </c>
      <c r="C1030" s="2" t="s">
        <v>89</v>
      </c>
      <c r="D1030" s="2" t="s">
        <v>13868</v>
      </c>
      <c r="E1030" s="2" t="s">
        <v>13869</v>
      </c>
      <c r="F1030" s="2" t="s">
        <v>13877</v>
      </c>
      <c r="G1030" s="2"/>
      <c r="H1030" s="2"/>
      <c r="I1030" s="2" t="s">
        <v>17079</v>
      </c>
      <c r="J1030" s="2"/>
      <c r="K1030" s="2" t="n">
        <v>125</v>
      </c>
      <c r="L1030" s="2"/>
      <c r="M1030" s="2" t="s">
        <v>17080</v>
      </c>
      <c r="N1030" s="2" t="n">
        <f aca="false">COUNTA('Layout Mercado Libre'!AH1030:AM1030)</f>
        <v>1</v>
      </c>
      <c r="O1030" s="2" t="s">
        <v>13875</v>
      </c>
      <c r="P1030" s="2" t="n">
        <v>0</v>
      </c>
      <c r="Q1030" s="2" t="s">
        <v>17081</v>
      </c>
    </row>
    <row r="1031" customFormat="false" ht="15" hidden="false" customHeight="false" outlineLevel="0" collapsed="false">
      <c r="A1031" s="8" t="s">
        <v>12164</v>
      </c>
      <c r="B1031" s="10" t="str">
        <f aca="false">'Layout Mercado Libre'!C1031</f>
        <v>Jabón Líquido Corporal Grisi Neutro Hipoalergénico 450 ml</v>
      </c>
      <c r="C1031" s="2" t="s">
        <v>89</v>
      </c>
      <c r="D1031" s="2" t="s">
        <v>13868</v>
      </c>
      <c r="E1031" s="2" t="s">
        <v>13869</v>
      </c>
      <c r="F1031" s="2" t="s">
        <v>13877</v>
      </c>
      <c r="G1031" s="2"/>
      <c r="H1031" s="2"/>
      <c r="I1031" s="2" t="s">
        <v>17082</v>
      </c>
      <c r="J1031" s="2"/>
      <c r="K1031" s="2" t="n">
        <v>30</v>
      </c>
      <c r="L1031" s="2"/>
      <c r="M1031" s="2" t="s">
        <v>17083</v>
      </c>
      <c r="N1031" s="2" t="n">
        <f aca="false">COUNTA('Layout Mercado Libre'!AH1031:AM1031)</f>
        <v>2</v>
      </c>
      <c r="O1031" s="2" t="s">
        <v>13886</v>
      </c>
      <c r="P1031" s="2" t="n">
        <v>0</v>
      </c>
      <c r="Q1031" s="2" t="s">
        <v>17084</v>
      </c>
    </row>
    <row r="1032" customFormat="false" ht="15" hidden="false" customHeight="false" outlineLevel="0" collapsed="false">
      <c r="A1032" s="8" t="s">
        <v>12177</v>
      </c>
      <c r="B1032" s="10" t="str">
        <f aca="false">'Layout Mercado Libre'!C1032</f>
        <v>Espuma Modeladora Caprice Final Touch 200 g</v>
      </c>
      <c r="C1032" s="2" t="s">
        <v>89</v>
      </c>
      <c r="D1032" s="2" t="s">
        <v>13868</v>
      </c>
      <c r="E1032" s="2" t="s">
        <v>13869</v>
      </c>
      <c r="F1032" s="2" t="s">
        <v>13877</v>
      </c>
      <c r="G1032" s="2"/>
      <c r="H1032" s="2"/>
      <c r="I1032" s="2" t="s">
        <v>17085</v>
      </c>
      <c r="J1032" s="2"/>
      <c r="K1032" s="2" t="n">
        <v>131</v>
      </c>
      <c r="L1032" s="2"/>
      <c r="M1032" s="2" t="s">
        <v>17086</v>
      </c>
      <c r="N1032" s="2" t="n">
        <f aca="false">COUNTA('Layout Mercado Libre'!AH1032:AM1032)</f>
        <v>2</v>
      </c>
      <c r="O1032" s="2" t="s">
        <v>13886</v>
      </c>
      <c r="P1032" s="2" t="n">
        <v>0</v>
      </c>
      <c r="Q1032" s="2" t="s">
        <v>17087</v>
      </c>
    </row>
    <row r="1033" customFormat="false" ht="15" hidden="false" customHeight="false" outlineLevel="0" collapsed="false">
      <c r="A1033" s="8" t="s">
        <v>12187</v>
      </c>
      <c r="B1033" s="10" t="str">
        <f aca="false">'Layout Mercado Libre'!C1033</f>
        <v>Madecassol C Metronidazol 300 mg/15 mg/6 mg 12 Óvulos</v>
      </c>
      <c r="C1033" s="2" t="s">
        <v>89</v>
      </c>
      <c r="D1033" s="2" t="s">
        <v>13949</v>
      </c>
      <c r="E1033" s="2" t="s">
        <v>13950</v>
      </c>
      <c r="F1033" s="2" t="s">
        <v>13870</v>
      </c>
      <c r="G1033" s="2" t="s">
        <v>14146</v>
      </c>
      <c r="H1033" s="2" t="s">
        <v>14147</v>
      </c>
      <c r="I1033" s="2" t="s">
        <v>17088</v>
      </c>
      <c r="J1033" s="2"/>
      <c r="K1033" s="2" t="n">
        <v>0</v>
      </c>
      <c r="L1033" s="2"/>
      <c r="M1033" s="2" t="s">
        <v>17089</v>
      </c>
      <c r="N1033" s="2" t="n">
        <f aca="false">COUNTA('Layout Mercado Libre'!AH1033:AM1033)</f>
        <v>1</v>
      </c>
      <c r="O1033" s="2" t="s">
        <v>13875</v>
      </c>
      <c r="P1033" s="2" t="n">
        <v>0</v>
      </c>
      <c r="Q1033" s="2" t="s">
        <v>17090</v>
      </c>
    </row>
    <row r="1034" customFormat="false" ht="15" hidden="false" customHeight="false" outlineLevel="0" collapsed="false">
      <c r="A1034" s="8" t="s">
        <v>12197</v>
      </c>
      <c r="B1034" s="10" t="str">
        <f aca="false">'Layout Mercado Libre'!C1034</f>
        <v>Plaquenil Hidroxicloroquina 200 mg 20 Tabletas</v>
      </c>
      <c r="C1034" s="2" t="s">
        <v>89</v>
      </c>
      <c r="D1034" s="2" t="s">
        <v>13868</v>
      </c>
      <c r="E1034" s="2" t="s">
        <v>13869</v>
      </c>
      <c r="F1034" s="2" t="s">
        <v>13870</v>
      </c>
      <c r="G1034" s="2" t="s">
        <v>13944</v>
      </c>
      <c r="H1034" s="2" t="s">
        <v>13945</v>
      </c>
      <c r="I1034" s="2" t="s">
        <v>17091</v>
      </c>
      <c r="J1034" s="2"/>
      <c r="K1034" s="2" t="n">
        <v>28</v>
      </c>
      <c r="L1034" s="2"/>
      <c r="M1034" s="2" t="s">
        <v>17092</v>
      </c>
      <c r="N1034" s="2" t="n">
        <f aca="false">COUNTA('Layout Mercado Libre'!AH1034:AM1034)</f>
        <v>2</v>
      </c>
      <c r="O1034" s="2" t="s">
        <v>13886</v>
      </c>
      <c r="P1034" s="2" t="n">
        <v>1</v>
      </c>
      <c r="Q1034" s="2" t="s">
        <v>17093</v>
      </c>
    </row>
    <row r="1035" customFormat="false" ht="15" hidden="false" customHeight="false" outlineLevel="0" collapsed="false">
      <c r="A1035" s="8" t="s">
        <v>12207</v>
      </c>
      <c r="B1035" s="10" t="str">
        <f aca="false">'Layout Mercado Libre'!C1035</f>
        <v>Edarbi Azilsartán Medoxomilo 80 mg 28 Tabletas</v>
      </c>
      <c r="C1035" s="2" t="s">
        <v>89</v>
      </c>
      <c r="D1035" s="2" t="s">
        <v>13868</v>
      </c>
      <c r="E1035" s="2" t="s">
        <v>13869</v>
      </c>
      <c r="F1035" s="2" t="s">
        <v>13870</v>
      </c>
      <c r="G1035" s="2" t="s">
        <v>14469</v>
      </c>
      <c r="H1035" s="2" t="s">
        <v>14470</v>
      </c>
      <c r="I1035" s="2"/>
      <c r="J1035" s="2"/>
      <c r="K1035" s="2" t="n">
        <v>12</v>
      </c>
      <c r="L1035" s="2"/>
      <c r="M1035" s="2" t="s">
        <v>17094</v>
      </c>
      <c r="N1035" s="2" t="n">
        <f aca="false">COUNTA('Layout Mercado Libre'!AH1035:AM1035)</f>
        <v>2</v>
      </c>
      <c r="O1035" s="2" t="s">
        <v>13875</v>
      </c>
      <c r="P1035" s="2" t="n">
        <v>1</v>
      </c>
      <c r="Q1035" s="2" t="s">
        <v>17095</v>
      </c>
    </row>
    <row r="1036" customFormat="false" ht="15" hidden="false" customHeight="false" outlineLevel="0" collapsed="false">
      <c r="A1036" s="8" t="s">
        <v>12219</v>
      </c>
      <c r="B1036" s="10" t="str">
        <f aca="false">'Layout Mercado Libre'!C1036</f>
        <v>Cepillo Dental Oral-B Indicator 40 Suave 2 Piezas</v>
      </c>
      <c r="C1036" s="2" t="s">
        <v>89</v>
      </c>
      <c r="D1036" s="2" t="s">
        <v>13868</v>
      </c>
      <c r="E1036" s="2" t="s">
        <v>13869</v>
      </c>
      <c r="F1036" s="2" t="s">
        <v>13877</v>
      </c>
      <c r="G1036" s="2"/>
      <c r="H1036" s="2"/>
      <c r="I1036" s="2" t="s">
        <v>17096</v>
      </c>
      <c r="J1036" s="2"/>
      <c r="K1036" s="2" t="n">
        <v>18</v>
      </c>
      <c r="L1036" s="2"/>
      <c r="M1036" s="2" t="s">
        <v>17097</v>
      </c>
      <c r="N1036" s="2" t="n">
        <f aca="false">COUNTA('Layout Mercado Libre'!AH1036:AM1036)</f>
        <v>1</v>
      </c>
      <c r="O1036" s="2" t="s">
        <v>13875</v>
      </c>
      <c r="P1036" s="2" t="n">
        <v>0</v>
      </c>
      <c r="Q1036" s="2" t="s">
        <v>17098</v>
      </c>
    </row>
    <row r="1037" customFormat="false" ht="15" hidden="false" customHeight="false" outlineLevel="0" collapsed="false">
      <c r="A1037" s="8" t="s">
        <v>12228</v>
      </c>
      <c r="B1037" s="10" t="str">
        <f aca="false">'Layout Mercado Libre'!C1037</f>
        <v>Xarelto Rivaroxabán 10 mg 30 Comprimidos</v>
      </c>
      <c r="C1037" s="2" t="s">
        <v>89</v>
      </c>
      <c r="D1037" s="2" t="s">
        <v>13868</v>
      </c>
      <c r="E1037" s="2" t="s">
        <v>13869</v>
      </c>
      <c r="F1037" s="2" t="s">
        <v>13870</v>
      </c>
      <c r="G1037" s="2" t="s">
        <v>13888</v>
      </c>
      <c r="H1037" s="2" t="s">
        <v>13889</v>
      </c>
      <c r="I1037" s="2" t="s">
        <v>17099</v>
      </c>
      <c r="J1037" s="2"/>
      <c r="K1037" s="2" t="n">
        <v>0</v>
      </c>
      <c r="L1037" s="2"/>
      <c r="M1037" s="2" t="s">
        <v>17100</v>
      </c>
      <c r="N1037" s="2" t="n">
        <f aca="false">COUNTA('Layout Mercado Libre'!AH1037:AM1037)</f>
        <v>1</v>
      </c>
      <c r="O1037" s="2" t="s">
        <v>13942</v>
      </c>
      <c r="P1037" s="2" t="n">
        <v>0</v>
      </c>
      <c r="Q1037" s="2" t="s">
        <v>17101</v>
      </c>
    </row>
    <row r="1038" customFormat="false" ht="15" hidden="false" customHeight="false" outlineLevel="0" collapsed="false">
      <c r="A1038" s="8" t="s">
        <v>12235</v>
      </c>
      <c r="B1038" s="10" t="str">
        <f aca="false">'Layout Mercado Libre'!C1038</f>
        <v>Clobesol Crema Clobetasol 0.05% 30 g</v>
      </c>
      <c r="C1038" s="2" t="s">
        <v>89</v>
      </c>
      <c r="D1038" s="2" t="s">
        <v>13868</v>
      </c>
      <c r="E1038" s="2" t="s">
        <v>13869</v>
      </c>
      <c r="F1038" s="2" t="s">
        <v>13870</v>
      </c>
      <c r="G1038" s="2" t="s">
        <v>14497</v>
      </c>
      <c r="H1038" s="2" t="s">
        <v>14498</v>
      </c>
      <c r="I1038" s="2" t="s">
        <v>17102</v>
      </c>
      <c r="J1038" s="2"/>
      <c r="K1038" s="2" t="n">
        <v>48</v>
      </c>
      <c r="L1038" s="2"/>
      <c r="M1038" s="2" t="s">
        <v>17103</v>
      </c>
      <c r="N1038" s="2" t="n">
        <f aca="false">COUNTA('Layout Mercado Libre'!AH1038:AM1038)</f>
        <v>2</v>
      </c>
      <c r="O1038" s="2" t="s">
        <v>13886</v>
      </c>
      <c r="P1038" s="2" t="n">
        <v>0</v>
      </c>
      <c r="Q1038" s="2" t="s">
        <v>17104</v>
      </c>
    </row>
    <row r="1039" customFormat="false" ht="15" hidden="false" customHeight="false" outlineLevel="0" collapsed="false">
      <c r="A1039" s="8" t="s">
        <v>12247</v>
      </c>
      <c r="B1039" s="10" t="str">
        <f aca="false">'Layout Mercado Libre'!C1039</f>
        <v>Degregan Clopidogrel 75 mg 28 Tabletas</v>
      </c>
      <c r="C1039" s="2" t="s">
        <v>89</v>
      </c>
      <c r="D1039" s="2" t="s">
        <v>13868</v>
      </c>
      <c r="E1039" s="2" t="s">
        <v>13869</v>
      </c>
      <c r="F1039" s="2" t="s">
        <v>13870</v>
      </c>
      <c r="G1039" s="2" t="s">
        <v>14469</v>
      </c>
      <c r="H1039" s="2" t="s">
        <v>14470</v>
      </c>
      <c r="I1039" s="2" t="s">
        <v>17105</v>
      </c>
      <c r="J1039" s="2"/>
      <c r="K1039" s="2" t="n">
        <v>12</v>
      </c>
      <c r="L1039" s="2"/>
      <c r="M1039" s="2" t="s">
        <v>17106</v>
      </c>
      <c r="N1039" s="2" t="n">
        <f aca="false">COUNTA('Layout Mercado Libre'!AH1039:AM1039)</f>
        <v>2</v>
      </c>
      <c r="O1039" s="2" t="s">
        <v>13886</v>
      </c>
      <c r="P1039" s="2" t="n">
        <v>0</v>
      </c>
      <c r="Q1039" s="2" t="s">
        <v>17107</v>
      </c>
    </row>
    <row r="1040" customFormat="false" ht="15" hidden="false" customHeight="false" outlineLevel="0" collapsed="false">
      <c r="A1040" s="8" t="s">
        <v>12259</v>
      </c>
      <c r="B1040" s="10" t="str">
        <f aca="false">'Layout Mercado Libre'!C1040</f>
        <v>Pañales Kleenbebé Movilastic Extra Jumbo Etapa 6 40 Piezas</v>
      </c>
      <c r="C1040" s="2" t="s">
        <v>89</v>
      </c>
      <c r="D1040" s="2" t="s">
        <v>13949</v>
      </c>
      <c r="E1040" s="2" t="s">
        <v>13950</v>
      </c>
      <c r="F1040" s="2" t="s">
        <v>13877</v>
      </c>
      <c r="G1040" s="2"/>
      <c r="H1040" s="2"/>
      <c r="I1040" s="2" t="s">
        <v>17108</v>
      </c>
      <c r="J1040" s="2"/>
      <c r="K1040" s="2" t="n">
        <v>59</v>
      </c>
      <c r="L1040" s="2"/>
      <c r="M1040" s="2" t="s">
        <v>17109</v>
      </c>
      <c r="N1040" s="2" t="n">
        <f aca="false">COUNTA('Layout Mercado Libre'!AH1040:AM1040)</f>
        <v>1</v>
      </c>
      <c r="O1040" s="2" t="s">
        <v>13875</v>
      </c>
      <c r="P1040" s="2" t="n">
        <v>0</v>
      </c>
      <c r="Q1040" s="2" t="s">
        <v>17110</v>
      </c>
    </row>
    <row r="1041" customFormat="false" ht="15" hidden="false" customHeight="false" outlineLevel="0" collapsed="false">
      <c r="A1041" s="8" t="s">
        <v>12268</v>
      </c>
      <c r="B1041" s="10" t="str">
        <f aca="false">'Layout Mercado Libre'!C1041</f>
        <v>Divelgel Pinaverio 100 mg Dimeticona 300 mg 16 Cápsulas</v>
      </c>
      <c r="C1041" s="2" t="s">
        <v>89</v>
      </c>
      <c r="D1041" s="2" t="s">
        <v>13868</v>
      </c>
      <c r="E1041" s="2" t="s">
        <v>13869</v>
      </c>
      <c r="F1041" s="2" t="s">
        <v>13918</v>
      </c>
      <c r="G1041" s="2"/>
      <c r="H1041" s="2"/>
      <c r="I1041" s="2" t="s">
        <v>17111</v>
      </c>
      <c r="J1041" s="2"/>
      <c r="K1041" s="2" t="n">
        <v>272</v>
      </c>
      <c r="L1041" s="2"/>
      <c r="M1041" s="2" t="s">
        <v>17112</v>
      </c>
      <c r="N1041" s="2" t="n">
        <f aca="false">COUNTA('Layout Mercado Libre'!AH1041:AM1041)</f>
        <v>3</v>
      </c>
      <c r="O1041" s="2" t="s">
        <v>13886</v>
      </c>
      <c r="P1041" s="2" t="n">
        <v>0</v>
      </c>
      <c r="Q1041" s="2" t="s">
        <v>17113</v>
      </c>
    </row>
    <row r="1042" customFormat="false" ht="15" hidden="false" customHeight="false" outlineLevel="0" collapsed="false">
      <c r="A1042" s="8" t="s">
        <v>12282</v>
      </c>
      <c r="B1042" s="10" t="str">
        <f aca="false">'Layout Mercado Libre'!C1042</f>
        <v>Ulsen Omeprazol 20 mg 28 Cápsulas Duo Pack</v>
      </c>
      <c r="C1042" s="2" t="s">
        <v>89</v>
      </c>
      <c r="D1042" s="2" t="s">
        <v>13868</v>
      </c>
      <c r="E1042" s="2" t="s">
        <v>13869</v>
      </c>
      <c r="F1042" s="2" t="s">
        <v>13936</v>
      </c>
      <c r="G1042" s="2"/>
      <c r="H1042" s="2"/>
      <c r="I1042" s="2" t="s">
        <v>17114</v>
      </c>
      <c r="J1042" s="2"/>
      <c r="K1042" s="2" t="n">
        <v>67</v>
      </c>
      <c r="L1042" s="2"/>
      <c r="M1042" s="2" t="s">
        <v>17115</v>
      </c>
      <c r="N1042" s="2" t="n">
        <f aca="false">COUNTA('Layout Mercado Libre'!AH1042:AM1042)</f>
        <v>2</v>
      </c>
      <c r="O1042" s="2" t="s">
        <v>13886</v>
      </c>
      <c r="P1042" s="2" t="n">
        <v>0</v>
      </c>
      <c r="Q1042" s="2" t="s">
        <v>17116</v>
      </c>
    </row>
    <row r="1043" customFormat="false" ht="15" hidden="false" customHeight="false" outlineLevel="0" collapsed="false">
      <c r="A1043" s="8" t="s">
        <v>12294</v>
      </c>
      <c r="B1043" s="10" t="str">
        <f aca="false">'Layout Mercado Libre'!C1043</f>
        <v>Jabón en Barra Grisi Neutro 3 Piezas de 150 g</v>
      </c>
      <c r="C1043" s="2" t="s">
        <v>89</v>
      </c>
      <c r="D1043" s="2" t="s">
        <v>13868</v>
      </c>
      <c r="E1043" s="2" t="s">
        <v>13869</v>
      </c>
      <c r="F1043" s="2" t="s">
        <v>13877</v>
      </c>
      <c r="G1043" s="2"/>
      <c r="H1043" s="2"/>
      <c r="I1043" s="2"/>
      <c r="J1043" s="2"/>
      <c r="K1043" s="2" t="n">
        <v>311</v>
      </c>
      <c r="L1043" s="2"/>
      <c r="M1043" s="2" t="s">
        <v>17117</v>
      </c>
      <c r="N1043" s="2" t="n">
        <f aca="false">COUNTA('Layout Mercado Libre'!AH1043:AM1043)</f>
        <v>2</v>
      </c>
      <c r="O1043" s="2" t="s">
        <v>13875</v>
      </c>
      <c r="P1043" s="2" t="n">
        <v>0</v>
      </c>
      <c r="Q1043" s="2" t="s">
        <v>17118</v>
      </c>
    </row>
    <row r="1044" customFormat="false" ht="15" hidden="false" customHeight="false" outlineLevel="0" collapsed="false">
      <c r="A1044" s="8" t="s">
        <v>12305</v>
      </c>
      <c r="B1044" s="10" t="str">
        <f aca="false">'Layout Mercado Libre'!C1044</f>
        <v>Inhibitron Dual Omeprazol 20 mg 14 Cápsulas</v>
      </c>
      <c r="C1044" s="2" t="s">
        <v>89</v>
      </c>
      <c r="D1044" s="2" t="s">
        <v>13949</v>
      </c>
      <c r="E1044" s="2" t="s">
        <v>13869</v>
      </c>
      <c r="F1044" s="2" t="s">
        <v>13918</v>
      </c>
      <c r="G1044" s="2"/>
      <c r="H1044" s="2"/>
      <c r="I1044" s="2" t="s">
        <v>17119</v>
      </c>
      <c r="J1044" s="2"/>
      <c r="K1044" s="2" t="n">
        <v>10</v>
      </c>
      <c r="L1044" s="2" t="s">
        <v>17120</v>
      </c>
      <c r="M1044" s="2" t="s">
        <v>17121</v>
      </c>
      <c r="N1044" s="2" t="n">
        <f aca="false">COUNTA('Layout Mercado Libre'!AH1044:AM1044)</f>
        <v>2</v>
      </c>
      <c r="O1044" s="2" t="s">
        <v>13886</v>
      </c>
      <c r="P1044" s="2" t="n">
        <v>0</v>
      </c>
      <c r="Q1044" s="2" t="s">
        <v>17122</v>
      </c>
    </row>
    <row r="1045" customFormat="false" ht="15" hidden="false" customHeight="false" outlineLevel="0" collapsed="false">
      <c r="A1045" s="8" t="s">
        <v>12314</v>
      </c>
      <c r="B1045" s="10" t="str">
        <f aca="false">'Layout Mercado Libre'!C1045</f>
        <v>Desodorante Axe Anarchy Mujer Aerosol 150 ml</v>
      </c>
      <c r="C1045" s="2" t="s">
        <v>89</v>
      </c>
      <c r="D1045" s="2" t="s">
        <v>13868</v>
      </c>
      <c r="E1045" s="2" t="s">
        <v>13869</v>
      </c>
      <c r="F1045" s="2" t="s">
        <v>13877</v>
      </c>
      <c r="G1045" s="2"/>
      <c r="H1045" s="2"/>
      <c r="I1045" s="2" t="s">
        <v>17123</v>
      </c>
      <c r="J1045" s="2"/>
      <c r="K1045" s="2" t="n">
        <v>73</v>
      </c>
      <c r="L1045" s="2" t="s">
        <v>17124</v>
      </c>
      <c r="M1045" s="2" t="s">
        <v>17125</v>
      </c>
      <c r="N1045" s="2" t="n">
        <f aca="false">COUNTA('Layout Mercado Libre'!AH1045:AM1045)</f>
        <v>2</v>
      </c>
      <c r="O1045" s="2" t="s">
        <v>13875</v>
      </c>
      <c r="P1045" s="2" t="n">
        <v>0</v>
      </c>
      <c r="Q1045" s="2" t="s">
        <v>17126</v>
      </c>
    </row>
    <row r="1046" customFormat="false" ht="15" hidden="false" customHeight="false" outlineLevel="0" collapsed="false">
      <c r="A1046" s="8" t="s">
        <v>12325</v>
      </c>
      <c r="B1046" s="10" t="str">
        <f aca="false">'Layout Mercado Libre'!C1046</f>
        <v>Cepillo Dental Oral-B Indicator Suave 60 1 Pieza</v>
      </c>
      <c r="C1046" s="2" t="s">
        <v>89</v>
      </c>
      <c r="D1046" s="2" t="s">
        <v>13868</v>
      </c>
      <c r="E1046" s="2" t="s">
        <v>13869</v>
      </c>
      <c r="F1046" s="2" t="s">
        <v>13877</v>
      </c>
      <c r="G1046" s="2"/>
      <c r="H1046" s="2"/>
      <c r="I1046" s="2" t="s">
        <v>17127</v>
      </c>
      <c r="J1046" s="2"/>
      <c r="K1046" s="2" t="n">
        <v>410</v>
      </c>
      <c r="L1046" s="2" t="s">
        <v>17128</v>
      </c>
      <c r="M1046" s="2" t="s">
        <v>17129</v>
      </c>
      <c r="N1046" s="2" t="n">
        <f aca="false">COUNTA('Layout Mercado Libre'!AH1046:AM1046)</f>
        <v>1</v>
      </c>
      <c r="O1046" s="2" t="s">
        <v>13875</v>
      </c>
      <c r="P1046" s="2" t="n">
        <v>0</v>
      </c>
      <c r="Q1046" s="2" t="s">
        <v>17130</v>
      </c>
    </row>
    <row r="1047" customFormat="false" ht="15" hidden="false" customHeight="false" outlineLevel="0" collapsed="false">
      <c r="A1047" s="8" t="s">
        <v>12334</v>
      </c>
      <c r="B1047" s="10" t="str">
        <f aca="false">'Layout Mercado Libre'!C1047</f>
        <v>Cicloferon Xtrm Aciclovir Lidocaína Spray 50 ml</v>
      </c>
      <c r="C1047" s="2" t="s">
        <v>89</v>
      </c>
      <c r="D1047" s="2" t="s">
        <v>13868</v>
      </c>
      <c r="E1047" s="2" t="s">
        <v>13869</v>
      </c>
      <c r="F1047" s="2" t="s">
        <v>13918</v>
      </c>
      <c r="G1047" s="2"/>
      <c r="H1047" s="2"/>
      <c r="I1047" s="2" t="s">
        <v>17131</v>
      </c>
      <c r="J1047" s="2"/>
      <c r="K1047" s="2" t="n">
        <v>14</v>
      </c>
      <c r="L1047" s="2" t="s">
        <v>17132</v>
      </c>
      <c r="M1047" s="2" t="s">
        <v>17133</v>
      </c>
      <c r="N1047" s="2" t="n">
        <f aca="false">COUNTA('Layout Mercado Libre'!AH1047:AM1047)</f>
        <v>2</v>
      </c>
      <c r="O1047" s="2" t="s">
        <v>13875</v>
      </c>
      <c r="P1047" s="2" t="n">
        <v>0</v>
      </c>
      <c r="Q1047" s="2" t="s">
        <v>17134</v>
      </c>
    </row>
    <row r="1048" customFormat="false" ht="15" hidden="false" customHeight="false" outlineLevel="0" collapsed="false">
      <c r="A1048" s="8" t="s">
        <v>12346</v>
      </c>
      <c r="B1048" s="10" t="str">
        <f aca="false">'Layout Mercado Libre'!C1048</f>
        <v>Amoxiclav 250 mg/62.5 mg por 5 ml Suspensión 75 ml</v>
      </c>
      <c r="C1048" s="2" t="s">
        <v>89</v>
      </c>
      <c r="D1048" s="2" t="s">
        <v>13868</v>
      </c>
      <c r="E1048" s="2" t="s">
        <v>13869</v>
      </c>
      <c r="F1048" s="2" t="s">
        <v>13870</v>
      </c>
      <c r="G1048" s="2" t="s">
        <v>13971</v>
      </c>
      <c r="H1048" s="2" t="s">
        <v>13972</v>
      </c>
      <c r="I1048" s="2" t="s">
        <v>17135</v>
      </c>
      <c r="J1048" s="2"/>
      <c r="K1048" s="2" t="n">
        <v>87</v>
      </c>
      <c r="L1048" s="2"/>
      <c r="M1048" s="2" t="s">
        <v>17136</v>
      </c>
      <c r="N1048" s="2" t="n">
        <f aca="false">COUNTA('Layout Mercado Libre'!AH1048:AM1048)</f>
        <v>3</v>
      </c>
      <c r="O1048" s="2" t="s">
        <v>13875</v>
      </c>
      <c r="P1048" s="2" t="n">
        <v>0</v>
      </c>
      <c r="Q1048" s="2" t="s">
        <v>17137</v>
      </c>
    </row>
    <row r="1049" customFormat="false" ht="15" hidden="false" customHeight="false" outlineLevel="0" collapsed="false">
      <c r="A1049" s="8" t="s">
        <v>12358</v>
      </c>
      <c r="B1049" s="10" t="str">
        <f aca="false">'Layout Mercado Libre'!C1049</f>
        <v>Aderogyl C Infantil Gotas Vitaminas A C D 30 ml</v>
      </c>
      <c r="C1049" s="2" t="s">
        <v>89</v>
      </c>
      <c r="D1049" s="2" t="s">
        <v>13868</v>
      </c>
      <c r="E1049" s="2" t="s">
        <v>13869</v>
      </c>
      <c r="F1049" s="2" t="s">
        <v>13918</v>
      </c>
      <c r="G1049" s="2"/>
      <c r="H1049" s="2"/>
      <c r="I1049" s="2" t="s">
        <v>17138</v>
      </c>
      <c r="J1049" s="2"/>
      <c r="K1049" s="2" t="n">
        <v>170</v>
      </c>
      <c r="L1049" s="2"/>
      <c r="M1049" s="2" t="s">
        <v>17139</v>
      </c>
      <c r="N1049" s="2" t="n">
        <f aca="false">COUNTA('Layout Mercado Libre'!AH1049:AM1049)</f>
        <v>1</v>
      </c>
      <c r="O1049" s="2" t="s">
        <v>13875</v>
      </c>
      <c r="P1049" s="2" t="n">
        <v>0</v>
      </c>
      <c r="Q1049" s="2" t="s">
        <v>17140</v>
      </c>
    </row>
    <row r="1050" customFormat="false" ht="15" hidden="false" customHeight="false" outlineLevel="0" collapsed="false">
      <c r="A1050" s="8" t="s">
        <v>12370</v>
      </c>
      <c r="B1050" s="10" t="str">
        <f aca="false">'Layout Mercado Libre'!C1050</f>
        <v>Gasas Estériles Dibar Monarca 10 x 10 cm 100 Piezas</v>
      </c>
      <c r="C1050" s="2" t="s">
        <v>89</v>
      </c>
      <c r="D1050" s="2" t="s">
        <v>13949</v>
      </c>
      <c r="E1050" s="2" t="s">
        <v>13950</v>
      </c>
      <c r="F1050" s="2" t="s">
        <v>13877</v>
      </c>
      <c r="G1050" s="2"/>
      <c r="H1050" s="2"/>
      <c r="I1050" s="2" t="s">
        <v>17141</v>
      </c>
      <c r="J1050" s="2"/>
      <c r="K1050" s="2" t="n">
        <v>281</v>
      </c>
      <c r="L1050" s="2" t="s">
        <v>15459</v>
      </c>
      <c r="M1050" s="2" t="s">
        <v>15460</v>
      </c>
      <c r="N1050" s="2" t="n">
        <f aca="false">COUNTA('Layout Mercado Libre'!AH1050:AM1050)</f>
        <v>4</v>
      </c>
      <c r="O1050" s="2" t="s">
        <v>13909</v>
      </c>
      <c r="P1050" s="2" t="n">
        <v>0</v>
      </c>
      <c r="Q1050" s="2" t="s">
        <v>17142</v>
      </c>
    </row>
    <row r="1051" customFormat="false" ht="15" hidden="false" customHeight="false" outlineLevel="0" collapsed="false">
      <c r="A1051" s="8" t="s">
        <v>12380</v>
      </c>
      <c r="B1051" s="10" t="str">
        <f aca="false">'Layout Mercado Libre'!C1051</f>
        <v>Jabón en Barra Grisi Neutro 150 g</v>
      </c>
      <c r="C1051" s="2" t="s">
        <v>89</v>
      </c>
      <c r="D1051" s="2" t="s">
        <v>13868</v>
      </c>
      <c r="E1051" s="2" t="s">
        <v>13869</v>
      </c>
      <c r="F1051" s="2" t="s">
        <v>13877</v>
      </c>
      <c r="G1051" s="2"/>
      <c r="H1051" s="2"/>
      <c r="I1051" s="2"/>
      <c r="J1051" s="2"/>
      <c r="K1051" s="2" t="n">
        <v>325</v>
      </c>
      <c r="L1051" s="2"/>
      <c r="M1051" s="2" t="s">
        <v>17143</v>
      </c>
      <c r="N1051" s="2" t="n">
        <f aca="false">COUNTA('Layout Mercado Libre'!AH1051:AM1051)</f>
        <v>3</v>
      </c>
      <c r="O1051" s="2" t="s">
        <v>13886</v>
      </c>
      <c r="P1051" s="2" t="n">
        <v>0</v>
      </c>
      <c r="Q1051" s="2" t="s">
        <v>17144</v>
      </c>
    </row>
    <row r="1052" customFormat="false" ht="15" hidden="false" customHeight="false" outlineLevel="0" collapsed="false">
      <c r="A1052" s="8" t="s">
        <v>12390</v>
      </c>
      <c r="B1052" s="10" t="str">
        <f aca="false">'Layout Mercado Libre'!C1052</f>
        <v>Mascarilla Garnier Fructis Hair Food Banana 350 ml</v>
      </c>
      <c r="C1052" s="2" t="s">
        <v>89</v>
      </c>
      <c r="D1052" s="2" t="s">
        <v>13868</v>
      </c>
      <c r="E1052" s="2" t="s">
        <v>13869</v>
      </c>
      <c r="F1052" s="2" t="s">
        <v>13877</v>
      </c>
      <c r="G1052" s="2"/>
      <c r="H1052" s="2"/>
      <c r="I1052" s="2" t="s">
        <v>17145</v>
      </c>
      <c r="J1052" s="2"/>
      <c r="K1052" s="2" t="n">
        <v>132</v>
      </c>
      <c r="L1052" s="2" t="s">
        <v>17146</v>
      </c>
      <c r="M1052" s="2" t="s">
        <v>17147</v>
      </c>
      <c r="N1052" s="2" t="n">
        <f aca="false">COUNTA('Layout Mercado Libre'!AH1052:AM1052)</f>
        <v>2</v>
      </c>
      <c r="O1052" s="2" t="s">
        <v>13886</v>
      </c>
      <c r="P1052" s="2" t="n">
        <v>0</v>
      </c>
      <c r="Q1052" s="2" t="s">
        <v>17148</v>
      </c>
    </row>
    <row r="1053" customFormat="false" ht="15" hidden="false" customHeight="false" outlineLevel="0" collapsed="false">
      <c r="A1053" s="8" t="s">
        <v>12403</v>
      </c>
      <c r="B1053" s="10" t="str">
        <f aca="false">'Layout Mercado Libre'!C1053</f>
        <v>Sensibit D NF Antigripal 12 Tabletas</v>
      </c>
      <c r="C1053" s="2" t="s">
        <v>89</v>
      </c>
      <c r="D1053" s="2" t="s">
        <v>13868</v>
      </c>
      <c r="E1053" s="2" t="s">
        <v>13869</v>
      </c>
      <c r="F1053" s="2" t="s">
        <v>13918</v>
      </c>
      <c r="G1053" s="2"/>
      <c r="H1053" s="2"/>
      <c r="I1053" s="2" t="s">
        <v>17149</v>
      </c>
      <c r="J1053" s="2"/>
      <c r="K1053" s="2" t="n">
        <v>0</v>
      </c>
      <c r="L1053" s="2" t="s">
        <v>17120</v>
      </c>
      <c r="M1053" s="2" t="s">
        <v>17150</v>
      </c>
      <c r="N1053" s="2" t="n">
        <f aca="false">COUNTA('Layout Mercado Libre'!AH1053:AM1053)</f>
        <v>3</v>
      </c>
      <c r="O1053" s="2" t="s">
        <v>13875</v>
      </c>
      <c r="P1053" s="2" t="n">
        <v>0</v>
      </c>
      <c r="Q1053" s="2" t="s">
        <v>17151</v>
      </c>
    </row>
    <row r="1054" customFormat="false" ht="15" hidden="false" customHeight="false" outlineLevel="0" collapsed="false">
      <c r="A1054" s="8" t="s">
        <v>12415</v>
      </c>
      <c r="B1054" s="10" t="str">
        <f aca="false">'Layout Mercado Libre'!C1054</f>
        <v>Spiolto Respimat Tiotropio Olodaterol Cartucho 4 ml</v>
      </c>
      <c r="C1054" s="2" t="s">
        <v>89</v>
      </c>
      <c r="D1054" s="2" t="s">
        <v>13868</v>
      </c>
      <c r="E1054" s="2" t="s">
        <v>13869</v>
      </c>
      <c r="F1054" s="2" t="s">
        <v>13870</v>
      </c>
      <c r="G1054" s="2" t="s">
        <v>14399</v>
      </c>
      <c r="H1054" s="2" t="s">
        <v>14400</v>
      </c>
      <c r="I1054" s="2" t="s">
        <v>17152</v>
      </c>
      <c r="J1054" s="2"/>
      <c r="K1054" s="2" t="n">
        <v>4</v>
      </c>
      <c r="L1054" s="2"/>
      <c r="M1054" s="2" t="s">
        <v>17153</v>
      </c>
      <c r="N1054" s="2" t="n">
        <f aca="false">COUNTA('Layout Mercado Libre'!AH1054:AM1054)</f>
        <v>3</v>
      </c>
      <c r="O1054" s="2" t="s">
        <v>13886</v>
      </c>
      <c r="P1054" s="2" t="n">
        <v>1</v>
      </c>
      <c r="Q1054" s="2" t="s">
        <v>17154</v>
      </c>
    </row>
    <row r="1055" customFormat="false" ht="15" hidden="false" customHeight="false" outlineLevel="0" collapsed="false">
      <c r="A1055" s="8" t="s">
        <v>12429</v>
      </c>
      <c r="B1055" s="10" t="str">
        <f aca="false">'Layout Mercado Libre'!C1055</f>
        <v>Femisan Crema Vaginal Ketoconazol Clindamicina 30 g</v>
      </c>
      <c r="C1055" s="2" t="s">
        <v>89</v>
      </c>
      <c r="D1055" s="2" t="s">
        <v>13868</v>
      </c>
      <c r="E1055" s="2" t="s">
        <v>13869</v>
      </c>
      <c r="F1055" s="2" t="s">
        <v>13870</v>
      </c>
      <c r="G1055" s="2" t="s">
        <v>14146</v>
      </c>
      <c r="H1055" s="2" t="s">
        <v>14147</v>
      </c>
      <c r="I1055" s="2" t="s">
        <v>17155</v>
      </c>
      <c r="J1055" s="2"/>
      <c r="K1055" s="2" t="n">
        <v>52</v>
      </c>
      <c r="L1055" s="2"/>
      <c r="M1055" s="2" t="s">
        <v>17156</v>
      </c>
      <c r="N1055" s="2" t="n">
        <f aca="false">COUNTA('Layout Mercado Libre'!AH1055:AM1055)</f>
        <v>2</v>
      </c>
      <c r="O1055" s="2" t="s">
        <v>13875</v>
      </c>
      <c r="P1055" s="2" t="n">
        <v>0</v>
      </c>
      <c r="Q1055" s="2" t="s">
        <v>17157</v>
      </c>
    </row>
    <row r="1056" customFormat="false" ht="15" hidden="false" customHeight="false" outlineLevel="0" collapsed="false">
      <c r="A1056" s="8" t="s">
        <v>12442</v>
      </c>
      <c r="B1056" s="10" t="str">
        <f aca="false">'Layout Mercado Libre'!C1056</f>
        <v>Carnotprim Metoclopramida 10 mg 20 Comprimidos</v>
      </c>
      <c r="C1056" s="2" t="s">
        <v>89</v>
      </c>
      <c r="D1056" s="2" t="s">
        <v>13868</v>
      </c>
      <c r="E1056" s="2" t="s">
        <v>13869</v>
      </c>
      <c r="F1056" s="2" t="s">
        <v>13870</v>
      </c>
      <c r="G1056" s="2" t="s">
        <v>13893</v>
      </c>
      <c r="H1056" s="2" t="s">
        <v>13894</v>
      </c>
      <c r="I1056" s="2" t="s">
        <v>17158</v>
      </c>
      <c r="J1056" s="2"/>
      <c r="K1056" s="2" t="n">
        <v>23</v>
      </c>
      <c r="L1056" s="2" t="s">
        <v>17159</v>
      </c>
      <c r="M1056" s="2" t="s">
        <v>17160</v>
      </c>
      <c r="N1056" s="2" t="n">
        <f aca="false">COUNTA('Layout Mercado Libre'!AH1056:AM1056)</f>
        <v>2</v>
      </c>
      <c r="O1056" s="2" t="s">
        <v>13886</v>
      </c>
      <c r="P1056" s="2" t="n">
        <v>0</v>
      </c>
      <c r="Q1056" s="2" t="s">
        <v>17161</v>
      </c>
    </row>
    <row r="1057" customFormat="false" ht="15" hidden="false" customHeight="false" outlineLevel="0" collapsed="false">
      <c r="A1057" s="8" t="s">
        <v>12454</v>
      </c>
      <c r="B1057" s="10" t="str">
        <f aca="false">'Layout Mercado Libre'!C1057</f>
        <v>Crema Facial Pond's Rejuveness Antiarrugas Día 200 g</v>
      </c>
      <c r="C1057" s="2" t="s">
        <v>89</v>
      </c>
      <c r="D1057" s="2" t="s">
        <v>13868</v>
      </c>
      <c r="E1057" s="2" t="s">
        <v>13869</v>
      </c>
      <c r="F1057" s="2" t="s">
        <v>13877</v>
      </c>
      <c r="G1057" s="2"/>
      <c r="H1057" s="2"/>
      <c r="I1057" s="2" t="s">
        <v>17162</v>
      </c>
      <c r="J1057" s="2"/>
      <c r="K1057" s="2" t="n">
        <v>97</v>
      </c>
      <c r="L1057" s="2"/>
      <c r="M1057" s="2" t="s">
        <v>17163</v>
      </c>
      <c r="N1057" s="2" t="n">
        <f aca="false">COUNTA('Layout Mercado Libre'!AH1057:AM1057)</f>
        <v>2</v>
      </c>
      <c r="O1057" s="2" t="s">
        <v>13886</v>
      </c>
      <c r="P1057" s="2" t="n">
        <v>0</v>
      </c>
      <c r="Q1057" s="2" t="s">
        <v>17164</v>
      </c>
    </row>
    <row r="1058" customFormat="false" ht="15" hidden="false" customHeight="false" outlineLevel="0" collapsed="false">
      <c r="A1058" s="8" t="s">
        <v>12463</v>
      </c>
      <c r="B1058" s="10" t="str">
        <f aca="false">'Layout Mercado Libre'!C1058</f>
        <v>Unasal Terbinafina 250 mg 30 Tabletas</v>
      </c>
      <c r="C1058" s="2" t="s">
        <v>89</v>
      </c>
      <c r="D1058" s="2" t="s">
        <v>13868</v>
      </c>
      <c r="E1058" s="2" t="s">
        <v>13869</v>
      </c>
      <c r="F1058" s="2" t="s">
        <v>13870</v>
      </c>
      <c r="G1058" s="2" t="s">
        <v>13971</v>
      </c>
      <c r="H1058" s="2" t="s">
        <v>13972</v>
      </c>
      <c r="I1058" s="2" t="s">
        <v>17165</v>
      </c>
      <c r="J1058" s="2"/>
      <c r="K1058" s="2" t="n">
        <v>41</v>
      </c>
      <c r="L1058" s="2"/>
      <c r="M1058" s="2" t="s">
        <v>17166</v>
      </c>
      <c r="N1058" s="2" t="n">
        <f aca="false">COUNTA('Layout Mercado Libre'!AH1058:AM1058)</f>
        <v>3</v>
      </c>
      <c r="O1058" s="2" t="s">
        <v>13875</v>
      </c>
      <c r="P1058" s="2" t="n">
        <v>1</v>
      </c>
      <c r="Q1058" s="2" t="s">
        <v>17167</v>
      </c>
    </row>
    <row r="1059" customFormat="false" ht="15" hidden="false" customHeight="false" outlineLevel="0" collapsed="false">
      <c r="A1059" s="8" t="s">
        <v>12476</v>
      </c>
      <c r="B1059" s="10" t="str">
        <f aca="false">'Layout Mercado Libre'!C1059</f>
        <v>Azulfidina Sulfasalazina 500 mg 60 Tabletas</v>
      </c>
      <c r="C1059" s="2" t="s">
        <v>89</v>
      </c>
      <c r="D1059" s="2" t="s">
        <v>13949</v>
      </c>
      <c r="E1059" s="2" t="s">
        <v>13950</v>
      </c>
      <c r="F1059" s="2" t="s">
        <v>13870</v>
      </c>
      <c r="G1059" s="2" t="s">
        <v>13893</v>
      </c>
      <c r="H1059" s="2" t="s">
        <v>13894</v>
      </c>
      <c r="I1059" s="2" t="s">
        <v>17168</v>
      </c>
      <c r="J1059" s="2"/>
      <c r="K1059" s="2" t="n">
        <v>32</v>
      </c>
      <c r="L1059" s="2" t="s">
        <v>17169</v>
      </c>
      <c r="M1059" s="2" t="s">
        <v>17170</v>
      </c>
      <c r="N1059" s="2" t="n">
        <f aca="false">COUNTA('Layout Mercado Libre'!AH1059:AM1059)</f>
        <v>3</v>
      </c>
      <c r="O1059" s="2" t="s">
        <v>13886</v>
      </c>
      <c r="P1059" s="2" t="n">
        <v>0</v>
      </c>
      <c r="Q1059" s="2" t="s">
        <v>17171</v>
      </c>
    </row>
    <row r="1060" customFormat="false" ht="15" hidden="false" customHeight="false" outlineLevel="0" collapsed="false">
      <c r="A1060" s="8" t="s">
        <v>12490</v>
      </c>
      <c r="B1060" s="10" t="str">
        <f aca="false">'Layout Mercado Libre'!C1060</f>
        <v>Libertrim Pediátrico Trimebutina Suspensión 30 ml</v>
      </c>
      <c r="C1060" s="2" t="s">
        <v>89</v>
      </c>
      <c r="D1060" s="2" t="s">
        <v>13868</v>
      </c>
      <c r="E1060" s="2" t="s">
        <v>13869</v>
      </c>
      <c r="F1060" s="2" t="s">
        <v>13870</v>
      </c>
      <c r="G1060" s="2" t="s">
        <v>13893</v>
      </c>
      <c r="H1060" s="2" t="s">
        <v>13894</v>
      </c>
      <c r="I1060" s="2" t="s">
        <v>17172</v>
      </c>
      <c r="J1060" s="2"/>
      <c r="K1060" s="2" t="n">
        <v>50</v>
      </c>
      <c r="L1060" s="2" t="s">
        <v>17173</v>
      </c>
      <c r="M1060" s="2" t="s">
        <v>17174</v>
      </c>
      <c r="N1060" s="2" t="n">
        <f aca="false">COUNTA('Layout Mercado Libre'!AH1060:AM1060)</f>
        <v>2</v>
      </c>
      <c r="O1060" s="2" t="s">
        <v>13886</v>
      </c>
      <c r="P1060" s="2" t="n">
        <v>0</v>
      </c>
      <c r="Q1060" s="2" t="s">
        <v>17175</v>
      </c>
    </row>
    <row r="1061" customFormat="false" ht="15" hidden="false" customHeight="false" outlineLevel="0" collapsed="false">
      <c r="A1061" s="8" t="s">
        <v>12504</v>
      </c>
      <c r="B1061" s="10" t="str">
        <f aca="false">'Layout Mercado Libre'!C1061</f>
        <v>Jeringa BD Plastipak 10 ml 22G x 32 mm Caja 100 Piezas</v>
      </c>
      <c r="C1061" s="2" t="s">
        <v>89</v>
      </c>
      <c r="D1061" s="2" t="s">
        <v>13949</v>
      </c>
      <c r="E1061" s="2" t="s">
        <v>13950</v>
      </c>
      <c r="F1061" s="2" t="s">
        <v>13877</v>
      </c>
      <c r="G1061" s="2"/>
      <c r="H1061" s="2"/>
      <c r="I1061" s="2" t="s">
        <v>17176</v>
      </c>
      <c r="J1061" s="2"/>
      <c r="K1061" s="2" t="n">
        <v>0</v>
      </c>
      <c r="L1061" s="2"/>
      <c r="M1061" s="2" t="s">
        <v>17177</v>
      </c>
      <c r="N1061" s="2" t="n">
        <f aca="false">COUNTA('Layout Mercado Libre'!AH1061:AM1061)</f>
        <v>2</v>
      </c>
      <c r="O1061" s="2" t="s">
        <v>13942</v>
      </c>
      <c r="P1061" s="2" t="n">
        <v>0</v>
      </c>
      <c r="Q1061" s="2" t="s">
        <v>17178</v>
      </c>
    </row>
    <row r="1062" customFormat="false" ht="15" hidden="false" customHeight="false" outlineLevel="0" collapsed="false">
      <c r="A1062" s="8" t="s">
        <v>12512</v>
      </c>
      <c r="B1062" s="10" t="str">
        <f aca="false">'Layout Mercado Libre'!C1062</f>
        <v>Ajolotius Jarabe Sin Azúcar Suplemento 250 ml</v>
      </c>
      <c r="C1062" s="2" t="s">
        <v>89</v>
      </c>
      <c r="D1062" s="2" t="s">
        <v>13868</v>
      </c>
      <c r="E1062" s="2" t="s">
        <v>13869</v>
      </c>
      <c r="F1062" s="2" t="s">
        <v>13877</v>
      </c>
      <c r="G1062" s="2"/>
      <c r="H1062" s="2"/>
      <c r="I1062" s="2" t="s">
        <v>17179</v>
      </c>
      <c r="J1062" s="2"/>
      <c r="K1062" s="2" t="n">
        <v>617</v>
      </c>
      <c r="L1062" s="2"/>
      <c r="M1062" s="2" t="s">
        <v>17180</v>
      </c>
      <c r="N1062" s="2" t="n">
        <f aca="false">COUNTA('Layout Mercado Libre'!AH1062:AM1062)</f>
        <v>1</v>
      </c>
      <c r="O1062" s="2" t="s">
        <v>13875</v>
      </c>
      <c r="P1062" s="2" t="n">
        <v>0</v>
      </c>
      <c r="Q1062" s="2" t="s">
        <v>17181</v>
      </c>
    </row>
    <row r="1063" customFormat="false" ht="15" hidden="false" customHeight="false" outlineLevel="0" collapsed="false">
      <c r="A1063" s="8" t="s">
        <v>12521</v>
      </c>
      <c r="B1063" s="10" t="str">
        <f aca="false">'Layout Mercado Libre'!C1063</f>
        <v>Rastrillos Bic Soleil Color Collection 3 Hojas 12 Piezas</v>
      </c>
      <c r="C1063" s="2" t="s">
        <v>89</v>
      </c>
      <c r="D1063" s="2" t="s">
        <v>13949</v>
      </c>
      <c r="E1063" s="2" t="s">
        <v>13950</v>
      </c>
      <c r="F1063" s="2" t="s">
        <v>13877</v>
      </c>
      <c r="G1063" s="2"/>
      <c r="H1063" s="2"/>
      <c r="I1063" s="2" t="s">
        <v>17182</v>
      </c>
      <c r="J1063" s="2"/>
      <c r="K1063" s="2" t="n">
        <v>192</v>
      </c>
      <c r="L1063" s="2"/>
      <c r="M1063" s="2" t="s">
        <v>17183</v>
      </c>
      <c r="N1063" s="2" t="n">
        <f aca="false">COUNTA('Layout Mercado Libre'!AH1063:AM1063)</f>
        <v>2</v>
      </c>
      <c r="O1063" s="2" t="s">
        <v>13875</v>
      </c>
      <c r="P1063" s="2" t="n">
        <v>0</v>
      </c>
      <c r="Q1063" s="2" t="s">
        <v>17184</v>
      </c>
    </row>
    <row r="1064" customFormat="false" ht="15" hidden="false" customHeight="false" outlineLevel="0" collapsed="false">
      <c r="A1064" s="8" t="s">
        <v>12532</v>
      </c>
      <c r="B1064" s="10" t="str">
        <f aca="false">'Layout Mercado Libre'!C1064</f>
        <v>Aldactone A 25 mg 30 Tabletas Espironolactona</v>
      </c>
      <c r="C1064" s="2" t="s">
        <v>89</v>
      </c>
      <c r="D1064" s="2" t="s">
        <v>13868</v>
      </c>
      <c r="E1064" s="2" t="s">
        <v>13869</v>
      </c>
      <c r="F1064" s="2" t="s">
        <v>13870</v>
      </c>
      <c r="G1064" s="2" t="s">
        <v>14469</v>
      </c>
      <c r="H1064" s="2" t="s">
        <v>14470</v>
      </c>
      <c r="I1064" s="2" t="s">
        <v>17185</v>
      </c>
      <c r="J1064" s="2"/>
      <c r="K1064" s="2" t="n">
        <v>0</v>
      </c>
      <c r="L1064" s="2"/>
      <c r="M1064" s="2" t="s">
        <v>17186</v>
      </c>
      <c r="N1064" s="2" t="n">
        <f aca="false">COUNTA('Layout Mercado Libre'!AH1064:AM1064)</f>
        <v>2</v>
      </c>
      <c r="O1064" s="2" t="s">
        <v>13875</v>
      </c>
      <c r="P1064" s="2" t="n">
        <v>0</v>
      </c>
      <c r="Q1064" s="2" t="s">
        <v>17187</v>
      </c>
    </row>
    <row r="1065" customFormat="false" ht="15" hidden="false" customHeight="false" outlineLevel="0" collapsed="false">
      <c r="A1065" s="8" t="s">
        <v>12540</v>
      </c>
      <c r="B1065" s="10" t="str">
        <f aca="false">'Layout Mercado Libre'!C1065</f>
        <v>Desodorante Rexona Men Clinical Sport Strength 58 g</v>
      </c>
      <c r="C1065" s="2" t="s">
        <v>89</v>
      </c>
      <c r="D1065" s="2" t="s">
        <v>13868</v>
      </c>
      <c r="E1065" s="2" t="s">
        <v>13869</v>
      </c>
      <c r="F1065" s="2" t="s">
        <v>13877</v>
      </c>
      <c r="G1065" s="2"/>
      <c r="H1065" s="2"/>
      <c r="I1065" s="2" t="s">
        <v>17188</v>
      </c>
      <c r="J1065" s="2"/>
      <c r="K1065" s="2" t="n">
        <v>165</v>
      </c>
      <c r="L1065" s="2" t="s">
        <v>17189</v>
      </c>
      <c r="M1065" s="2" t="s">
        <v>17190</v>
      </c>
      <c r="N1065" s="2" t="n">
        <f aca="false">COUNTA('Layout Mercado Libre'!AH1065:AM1065)</f>
        <v>2</v>
      </c>
      <c r="O1065" s="2" t="s">
        <v>13875</v>
      </c>
      <c r="P1065" s="2" t="n">
        <v>0</v>
      </c>
      <c r="Q1065" s="2" t="s">
        <v>17191</v>
      </c>
    </row>
    <row r="1066" customFormat="false" ht="15" hidden="false" customHeight="false" outlineLevel="0" collapsed="false">
      <c r="A1066" s="8" t="s">
        <v>12551</v>
      </c>
      <c r="B1066" s="10" t="str">
        <f aca="false">'Layout Mercado Libre'!C1066</f>
        <v>Pantiprotectores Saba Delicate Diarios Largos 50 Piezas</v>
      </c>
      <c r="C1066" s="2" t="s">
        <v>89</v>
      </c>
      <c r="D1066" s="2" t="s">
        <v>13868</v>
      </c>
      <c r="E1066" s="2" t="s">
        <v>13869</v>
      </c>
      <c r="F1066" s="2" t="s">
        <v>13877</v>
      </c>
      <c r="G1066" s="2"/>
      <c r="H1066" s="2"/>
      <c r="I1066" s="2" t="s">
        <v>17192</v>
      </c>
      <c r="J1066" s="2"/>
      <c r="K1066" s="2" t="n">
        <v>59</v>
      </c>
      <c r="L1066" s="2"/>
      <c r="M1066" s="2" t="s">
        <v>17193</v>
      </c>
      <c r="N1066" s="2" t="n">
        <f aca="false">COUNTA('Layout Mercado Libre'!AH1066:AM1066)</f>
        <v>2</v>
      </c>
      <c r="O1066" s="2" t="s">
        <v>13875</v>
      </c>
      <c r="P1066" s="2" t="n">
        <v>0</v>
      </c>
      <c r="Q1066" s="2" t="s">
        <v>17194</v>
      </c>
    </row>
    <row r="1067" customFormat="false" ht="15" hidden="false" customHeight="false" outlineLevel="0" collapsed="false">
      <c r="A1067" s="8" t="s">
        <v>12565</v>
      </c>
      <c r="B1067" s="10" t="str">
        <f aca="false">'Layout Mercado Libre'!C1067</f>
        <v>Daflon 450 mg/50 mg 60 Tabletas Diosmina Hesperidina</v>
      </c>
      <c r="C1067" s="2" t="s">
        <v>89</v>
      </c>
      <c r="D1067" s="2" t="s">
        <v>13868</v>
      </c>
      <c r="E1067" s="2" t="s">
        <v>13869</v>
      </c>
      <c r="F1067" s="2" t="s">
        <v>13870</v>
      </c>
      <c r="G1067" s="2" t="s">
        <v>14469</v>
      </c>
      <c r="H1067" s="2" t="s">
        <v>14470</v>
      </c>
      <c r="I1067" s="2" t="s">
        <v>17195</v>
      </c>
      <c r="J1067" s="2"/>
      <c r="K1067" s="2" t="n">
        <v>0</v>
      </c>
      <c r="L1067" s="2"/>
      <c r="M1067" s="2" t="s">
        <v>17196</v>
      </c>
      <c r="N1067" s="2" t="n">
        <f aca="false">COUNTA('Layout Mercado Libre'!AH1067:AM1067)</f>
        <v>2</v>
      </c>
      <c r="O1067" s="2" t="s">
        <v>13886</v>
      </c>
      <c r="P1067" s="2" t="n">
        <v>0</v>
      </c>
      <c r="Q1067" s="2" t="s">
        <v>17197</v>
      </c>
    </row>
    <row r="1068" customFormat="false" ht="15" hidden="false" customHeight="false" outlineLevel="0" collapsed="false">
      <c r="A1068" s="8" t="s">
        <v>12574</v>
      </c>
      <c r="B1068" s="10" t="str">
        <f aca="false">'Layout Mercado Libre'!C1068</f>
        <v>Crema Corporal Nivea Milk Nutritiva Piel Extra Seca 400 ml</v>
      </c>
      <c r="C1068" s="2" t="s">
        <v>89</v>
      </c>
      <c r="D1068" s="2" t="s">
        <v>13868</v>
      </c>
      <c r="E1068" s="2" t="s">
        <v>13869</v>
      </c>
      <c r="F1068" s="2" t="s">
        <v>13877</v>
      </c>
      <c r="G1068" s="2"/>
      <c r="H1068" s="2"/>
      <c r="I1068" s="2" t="s">
        <v>17198</v>
      </c>
      <c r="J1068" s="2"/>
      <c r="K1068" s="2" t="n">
        <v>216</v>
      </c>
      <c r="L1068" s="2" t="s">
        <v>16100</v>
      </c>
      <c r="M1068" s="2" t="s">
        <v>17199</v>
      </c>
      <c r="N1068" s="2" t="n">
        <f aca="false">COUNTA('Layout Mercado Libre'!AH1068:AM1068)</f>
        <v>2</v>
      </c>
      <c r="O1068" s="2" t="s">
        <v>13904</v>
      </c>
      <c r="P1068" s="2" t="n">
        <v>0</v>
      </c>
      <c r="Q1068" s="2" t="s">
        <v>17200</v>
      </c>
    </row>
    <row r="1069" customFormat="false" ht="15" hidden="false" customHeight="false" outlineLevel="0" collapsed="false">
      <c r="A1069" s="8" t="s">
        <v>12583</v>
      </c>
      <c r="B1069" s="10" t="str">
        <f aca="false">'Layout Mercado Libre'!C1069</f>
        <v>Trimebutina Simeticona 100 mg/37.5 mg 20 Comprimidos Maver</v>
      </c>
      <c r="C1069" s="2" t="s">
        <v>89</v>
      </c>
      <c r="D1069" s="2" t="s">
        <v>13868</v>
      </c>
      <c r="E1069" s="2" t="s">
        <v>13869</v>
      </c>
      <c r="F1069" s="2" t="s">
        <v>13870</v>
      </c>
      <c r="G1069" s="2" t="s">
        <v>13893</v>
      </c>
      <c r="H1069" s="2" t="s">
        <v>13894</v>
      </c>
      <c r="I1069" s="2" t="s">
        <v>17201</v>
      </c>
      <c r="J1069" s="2"/>
      <c r="K1069" s="2" t="n">
        <v>271</v>
      </c>
      <c r="L1069" s="2"/>
      <c r="M1069" s="2" t="s">
        <v>17202</v>
      </c>
      <c r="N1069" s="2" t="n">
        <f aca="false">COUNTA('Layout Mercado Libre'!AH1069:AM1069)</f>
        <v>2</v>
      </c>
      <c r="O1069" s="2" t="s">
        <v>13886</v>
      </c>
      <c r="P1069" s="2" t="n">
        <v>0</v>
      </c>
      <c r="Q1069" s="2" t="s">
        <v>17203</v>
      </c>
    </row>
    <row r="1070" customFormat="false" ht="15" hidden="false" customHeight="false" outlineLevel="0" collapsed="false">
      <c r="A1070" s="8" t="s">
        <v>12594</v>
      </c>
      <c r="B1070" s="10" t="str">
        <f aca="false">'Layout Mercado Libre'!C1070</f>
        <v>Cera para Ortodoncia GUM Orthodontic Sabor Menta</v>
      </c>
      <c r="C1070" s="2" t="s">
        <v>89</v>
      </c>
      <c r="D1070" s="2" t="s">
        <v>13868</v>
      </c>
      <c r="E1070" s="2" t="s">
        <v>13869</v>
      </c>
      <c r="F1070" s="2" t="s">
        <v>13877</v>
      </c>
      <c r="G1070" s="2"/>
      <c r="H1070" s="2"/>
      <c r="I1070" s="2" t="s">
        <v>17204</v>
      </c>
      <c r="J1070" s="2"/>
      <c r="K1070" s="2" t="n">
        <v>686</v>
      </c>
      <c r="L1070" s="2" t="s">
        <v>17205</v>
      </c>
      <c r="M1070" s="2" t="s">
        <v>17206</v>
      </c>
      <c r="N1070" s="2" t="n">
        <f aca="false">COUNTA('Layout Mercado Libre'!AH1070:AM1070)</f>
        <v>2</v>
      </c>
      <c r="O1070" s="2" t="s">
        <v>13909</v>
      </c>
      <c r="P1070" s="2" t="n">
        <v>0</v>
      </c>
      <c r="Q1070" s="2" t="s">
        <v>17207</v>
      </c>
    </row>
    <row r="1071" customFormat="false" ht="15" hidden="false" customHeight="false" outlineLevel="0" collapsed="false">
      <c r="A1071" s="8" t="s">
        <v>12607</v>
      </c>
      <c r="B1071" s="10" t="str">
        <f aca="false">'Layout Mercado Libre'!C1071</f>
        <v>Histiacil GR3 Ambroxol 20 mg Sabor Limón 18 Pastillas</v>
      </c>
      <c r="C1071" s="2" t="s">
        <v>89</v>
      </c>
      <c r="D1071" s="2" t="s">
        <v>13868</v>
      </c>
      <c r="E1071" s="2" t="s">
        <v>13869</v>
      </c>
      <c r="F1071" s="2" t="s">
        <v>13918</v>
      </c>
      <c r="G1071" s="2"/>
      <c r="H1071" s="2"/>
      <c r="I1071" s="2" t="s">
        <v>17208</v>
      </c>
      <c r="J1071" s="2"/>
      <c r="K1071" s="2" t="n">
        <v>152</v>
      </c>
      <c r="L1071" s="2"/>
      <c r="M1071" s="2" t="s">
        <v>17209</v>
      </c>
      <c r="N1071" s="2" t="n">
        <f aca="false">COUNTA('Layout Mercado Libre'!AH1071:AM1071)</f>
        <v>1</v>
      </c>
      <c r="O1071" s="2" t="s">
        <v>13875</v>
      </c>
      <c r="P1071" s="2" t="n">
        <v>0</v>
      </c>
      <c r="Q1071" s="2" t="s">
        <v>17210</v>
      </c>
    </row>
    <row r="1072" customFormat="false" ht="15" hidden="false" customHeight="false" outlineLevel="0" collapsed="false">
      <c r="A1072" s="8" t="s">
        <v>12618</v>
      </c>
      <c r="B1072" s="10" t="str">
        <f aca="false">'Layout Mercado Libre'!C1072</f>
        <v>Talco Desodorante Rexona Efficient Antibacterial Pies 200 g</v>
      </c>
      <c r="C1072" s="2" t="s">
        <v>89</v>
      </c>
      <c r="D1072" s="2" t="s">
        <v>13949</v>
      </c>
      <c r="E1072" s="2" t="s">
        <v>13950</v>
      </c>
      <c r="F1072" s="2" t="s">
        <v>13877</v>
      </c>
      <c r="G1072" s="2"/>
      <c r="H1072" s="2"/>
      <c r="I1072" s="2" t="s">
        <v>17211</v>
      </c>
      <c r="J1072" s="2"/>
      <c r="K1072" s="2" t="n">
        <v>75</v>
      </c>
      <c r="L1072" s="2"/>
      <c r="M1072" s="2" t="s">
        <v>17212</v>
      </c>
      <c r="N1072" s="2" t="n">
        <f aca="false">COUNTA('Layout Mercado Libre'!AH1072:AM1072)</f>
        <v>3</v>
      </c>
      <c r="O1072" s="2" t="s">
        <v>13886</v>
      </c>
      <c r="P1072" s="2" t="n">
        <v>0</v>
      </c>
      <c r="Q1072" s="2" t="s">
        <v>17213</v>
      </c>
    </row>
    <row r="1073" customFormat="false" ht="15" hidden="false" customHeight="false" outlineLevel="0" collapsed="false">
      <c r="A1073" s="8" t="s">
        <v>12628</v>
      </c>
      <c r="B1073" s="10" t="str">
        <f aca="false">'Layout Mercado Libre'!C1073</f>
        <v>Biberones Evenflo Cuello Ancho 9 oz 3 Piezas</v>
      </c>
      <c r="C1073" s="2" t="s">
        <v>89</v>
      </c>
      <c r="D1073" s="2" t="s">
        <v>13868</v>
      </c>
      <c r="E1073" s="2" t="s">
        <v>13869</v>
      </c>
      <c r="F1073" s="2" t="s">
        <v>13877</v>
      </c>
      <c r="G1073" s="2"/>
      <c r="H1073" s="2"/>
      <c r="I1073" s="2" t="s">
        <v>17214</v>
      </c>
      <c r="J1073" s="2"/>
      <c r="K1073" s="2" t="n">
        <v>19</v>
      </c>
      <c r="L1073" s="2"/>
      <c r="M1073" s="2" t="s">
        <v>17215</v>
      </c>
      <c r="N1073" s="2" t="n">
        <f aca="false">COUNTA('Layout Mercado Libre'!AH1073:AM1073)</f>
        <v>1</v>
      </c>
      <c r="O1073" s="2" t="s">
        <v>13875</v>
      </c>
      <c r="P1073" s="2" t="n">
        <v>0</v>
      </c>
      <c r="Q1073" s="2" t="s">
        <v>17216</v>
      </c>
    </row>
    <row r="1074" customFormat="false" ht="15" hidden="false" customHeight="false" outlineLevel="0" collapsed="false">
      <c r="A1074" s="8" t="s">
        <v>12637</v>
      </c>
      <c r="B1074" s="10" t="str">
        <f aca="false">'Layout Mercado Libre'!C1074</f>
        <v>Bellafem Plenitud Calcio con Isoflavonas 60 Tabletas</v>
      </c>
      <c r="C1074" s="2" t="s">
        <v>89</v>
      </c>
      <c r="D1074" s="2" t="s">
        <v>13868</v>
      </c>
      <c r="E1074" s="2" t="s">
        <v>13869</v>
      </c>
      <c r="F1074" s="2" t="s">
        <v>13877</v>
      </c>
      <c r="G1074" s="2"/>
      <c r="H1074" s="2"/>
      <c r="I1074" s="2" t="s">
        <v>17217</v>
      </c>
      <c r="J1074" s="2"/>
      <c r="K1074" s="2" t="n">
        <v>40</v>
      </c>
      <c r="L1074" s="2"/>
      <c r="M1074" s="2" t="s">
        <v>17218</v>
      </c>
      <c r="N1074" s="2" t="n">
        <f aca="false">COUNTA('Layout Mercado Libre'!AH1074:AM1074)</f>
        <v>4</v>
      </c>
      <c r="O1074" s="2" t="s">
        <v>13875</v>
      </c>
      <c r="P1074" s="2" t="n">
        <v>0</v>
      </c>
      <c r="Q1074" s="2" t="s">
        <v>17219</v>
      </c>
    </row>
    <row r="1075" customFormat="false" ht="15" hidden="false" customHeight="false" outlineLevel="0" collapsed="false">
      <c r="A1075" s="8" t="s">
        <v>12650</v>
      </c>
      <c r="B1075" s="10" t="str">
        <f aca="false">'Layout Mercado Libre'!C1075</f>
        <v>Fluxedan Jarabe Bromhexina Oxeladina 225 ml</v>
      </c>
      <c r="C1075" s="2" t="s">
        <v>89</v>
      </c>
      <c r="D1075" s="2" t="s">
        <v>13868</v>
      </c>
      <c r="E1075" s="2" t="s">
        <v>13869</v>
      </c>
      <c r="F1075" s="2" t="s">
        <v>13870</v>
      </c>
      <c r="G1075" s="2" t="s">
        <v>14399</v>
      </c>
      <c r="H1075" s="2" t="s">
        <v>14400</v>
      </c>
      <c r="I1075" s="2" t="s">
        <v>17220</v>
      </c>
      <c r="J1075" s="2"/>
      <c r="K1075" s="2" t="n">
        <v>45</v>
      </c>
      <c r="L1075" s="2"/>
      <c r="M1075" s="2" t="s">
        <v>17221</v>
      </c>
      <c r="N1075" s="2" t="n">
        <f aca="false">COUNTA('Layout Mercado Libre'!AH1075:AM1075)</f>
        <v>3</v>
      </c>
      <c r="O1075" s="2" t="s">
        <v>13875</v>
      </c>
      <c r="P1075" s="2" t="n">
        <v>1</v>
      </c>
      <c r="Q1075" s="2" t="s">
        <v>17222</v>
      </c>
    </row>
    <row r="1076" customFormat="false" ht="15" hidden="false" customHeight="false" outlineLevel="0" collapsed="false">
      <c r="A1076" s="8" t="s">
        <v>12664</v>
      </c>
      <c r="B1076" s="10" t="str">
        <f aca="false">'Layout Mercado Libre'!C1076</f>
        <v>Corega Ultra Crema Adhesiva Sin Sabor 70 g</v>
      </c>
      <c r="C1076" s="2" t="s">
        <v>89</v>
      </c>
      <c r="D1076" s="2" t="s">
        <v>13868</v>
      </c>
      <c r="E1076" s="2" t="s">
        <v>13869</v>
      </c>
      <c r="F1076" s="2" t="s">
        <v>13877</v>
      </c>
      <c r="G1076" s="2"/>
      <c r="H1076" s="2"/>
      <c r="I1076" s="2" t="s">
        <v>17223</v>
      </c>
      <c r="J1076" s="2"/>
      <c r="K1076" s="2" t="n">
        <v>156</v>
      </c>
      <c r="L1076" s="2"/>
      <c r="M1076" s="2" t="s">
        <v>17224</v>
      </c>
      <c r="N1076" s="2" t="n">
        <f aca="false">COUNTA('Layout Mercado Libre'!AH1076:AM1076)</f>
        <v>2</v>
      </c>
      <c r="O1076" s="2" t="s">
        <v>13875</v>
      </c>
      <c r="P1076" s="2" t="n">
        <v>0</v>
      </c>
      <c r="Q1076" s="2" t="s">
        <v>17225</v>
      </c>
    </row>
    <row r="1077" customFormat="false" ht="15" hidden="false" customHeight="false" outlineLevel="0" collapsed="false">
      <c r="A1077" s="8" t="s">
        <v>12673</v>
      </c>
      <c r="B1077" s="10" t="str">
        <f aca="false">'Layout Mercado Libre'!C1077</f>
        <v>Termómetro Digital Neutek MT-201C a Prueba de Agua</v>
      </c>
      <c r="C1077" s="2" t="s">
        <v>89</v>
      </c>
      <c r="D1077" s="2" t="s">
        <v>13868</v>
      </c>
      <c r="E1077" s="2" t="s">
        <v>13869</v>
      </c>
      <c r="F1077" s="2" t="s">
        <v>13877</v>
      </c>
      <c r="G1077" s="2"/>
      <c r="H1077" s="2"/>
      <c r="I1077" s="2" t="s">
        <v>17226</v>
      </c>
      <c r="J1077" s="2"/>
      <c r="K1077" s="2" t="n">
        <v>551</v>
      </c>
      <c r="L1077" s="2"/>
      <c r="M1077" s="2" t="s">
        <v>17227</v>
      </c>
      <c r="N1077" s="2" t="n">
        <f aca="false">COUNTA('Layout Mercado Libre'!AH1077:AM1077)</f>
        <v>3</v>
      </c>
      <c r="O1077" s="2" t="s">
        <v>13875</v>
      </c>
      <c r="P1077" s="2" t="n">
        <v>0</v>
      </c>
      <c r="Q1077" s="2" t="s">
        <v>17228</v>
      </c>
    </row>
    <row r="1078" customFormat="false" ht="15" hidden="false" customHeight="false" outlineLevel="0" collapsed="false">
      <c r="A1078" s="8" t="s">
        <v>12687</v>
      </c>
      <c r="B1078" s="10" t="str">
        <f aca="false">'Layout Mercado Libre'!C1078</f>
        <v>Talco Desodorante Rexona Efficient Original Pies 50 g</v>
      </c>
      <c r="C1078" s="2" t="s">
        <v>89</v>
      </c>
      <c r="D1078" s="2" t="s">
        <v>13949</v>
      </c>
      <c r="E1078" s="2" t="s">
        <v>13950</v>
      </c>
      <c r="F1078" s="2" t="s">
        <v>13877</v>
      </c>
      <c r="G1078" s="2"/>
      <c r="H1078" s="2"/>
      <c r="I1078" s="2" t="s">
        <v>17229</v>
      </c>
      <c r="J1078" s="2"/>
      <c r="K1078" s="2" t="n">
        <v>210</v>
      </c>
      <c r="L1078" s="2"/>
      <c r="M1078" s="2" t="s">
        <v>17230</v>
      </c>
      <c r="N1078" s="2" t="n">
        <f aca="false">COUNTA('Layout Mercado Libre'!AH1078:AM1078)</f>
        <v>3</v>
      </c>
      <c r="O1078" s="2" t="s">
        <v>13875</v>
      </c>
      <c r="P1078" s="2" t="n">
        <v>0</v>
      </c>
      <c r="Q1078" s="2" t="s">
        <v>17231</v>
      </c>
    </row>
    <row r="1079" customFormat="false" ht="15" hidden="false" customHeight="false" outlineLevel="0" collapsed="false">
      <c r="A1079" s="8" t="s">
        <v>12695</v>
      </c>
      <c r="B1079" s="10" t="str">
        <f aca="false">'Layout Mercado Libre'!C1079</f>
        <v>Shampoo Mennen Zero% Cabello Saludable 400 ml</v>
      </c>
      <c r="C1079" s="2" t="s">
        <v>89</v>
      </c>
      <c r="D1079" s="2" t="s">
        <v>13868</v>
      </c>
      <c r="E1079" s="2" t="s">
        <v>13869</v>
      </c>
      <c r="F1079" s="2" t="s">
        <v>13877</v>
      </c>
      <c r="G1079" s="2"/>
      <c r="H1079" s="2"/>
      <c r="I1079" s="2" t="s">
        <v>17232</v>
      </c>
      <c r="J1079" s="2"/>
      <c r="K1079" s="2" t="n">
        <v>333</v>
      </c>
      <c r="L1079" s="2"/>
      <c r="M1079" s="2" t="s">
        <v>17233</v>
      </c>
      <c r="N1079" s="2" t="n">
        <f aca="false">COUNTA('Layout Mercado Libre'!AH1079:AM1079)</f>
        <v>2</v>
      </c>
      <c r="O1079" s="2" t="s">
        <v>13875</v>
      </c>
      <c r="P1079" s="2" t="n">
        <v>0</v>
      </c>
      <c r="Q1079" s="2" t="s">
        <v>17234</v>
      </c>
    </row>
    <row r="1080" customFormat="false" ht="15" hidden="false" customHeight="false" outlineLevel="0" collapsed="false">
      <c r="A1080" s="8" t="s">
        <v>12705</v>
      </c>
      <c r="B1080" s="10" t="str">
        <f aca="false">'Layout Mercado Libre'!C1080</f>
        <v>Ting Crema Ácido Undecilénico Triclosán 28 g</v>
      </c>
      <c r="C1080" s="2" t="s">
        <v>89</v>
      </c>
      <c r="D1080" s="2" t="s">
        <v>13868</v>
      </c>
      <c r="E1080" s="2" t="s">
        <v>13869</v>
      </c>
      <c r="F1080" s="2" t="s">
        <v>13918</v>
      </c>
      <c r="G1080" s="2"/>
      <c r="H1080" s="2"/>
      <c r="I1080" s="2" t="s">
        <v>17235</v>
      </c>
      <c r="J1080" s="2"/>
      <c r="K1080" s="2" t="n">
        <v>184</v>
      </c>
      <c r="L1080" s="2"/>
      <c r="M1080" s="2" t="s">
        <v>17236</v>
      </c>
      <c r="N1080" s="2" t="n">
        <f aca="false">COUNTA('Layout Mercado Libre'!AH1080:AM1080)</f>
        <v>2</v>
      </c>
      <c r="O1080" s="2" t="s">
        <v>13886</v>
      </c>
      <c r="P1080" s="2" t="n">
        <v>0</v>
      </c>
      <c r="Q1080" s="2" t="s">
        <v>17237</v>
      </c>
    </row>
    <row r="1081" customFormat="false" ht="15" hidden="false" customHeight="false" outlineLevel="0" collapsed="false">
      <c r="A1081" s="8" t="s">
        <v>12716</v>
      </c>
      <c r="B1081" s="10" t="str">
        <f aca="false">'Layout Mercado Libre'!C1081</f>
        <v>Mucoflux Solución Salbutamol Ambroxol 120 ml</v>
      </c>
      <c r="C1081" s="2" t="s">
        <v>89</v>
      </c>
      <c r="D1081" s="2" t="s">
        <v>13868</v>
      </c>
      <c r="E1081" s="2" t="s">
        <v>13869</v>
      </c>
      <c r="F1081" s="2" t="s">
        <v>13870</v>
      </c>
      <c r="G1081" s="2" t="s">
        <v>14399</v>
      </c>
      <c r="H1081" s="2" t="s">
        <v>14400</v>
      </c>
      <c r="I1081" s="2" t="s">
        <v>17238</v>
      </c>
      <c r="J1081" s="2"/>
      <c r="K1081" s="2" t="n">
        <v>4</v>
      </c>
      <c r="L1081" s="2"/>
      <c r="M1081" s="2" t="s">
        <v>17239</v>
      </c>
      <c r="N1081" s="2" t="n">
        <f aca="false">COUNTA('Layout Mercado Libre'!AH1081:AM1081)</f>
        <v>3</v>
      </c>
      <c r="O1081" s="2" t="s">
        <v>13875</v>
      </c>
      <c r="P1081" s="2" t="n">
        <v>0</v>
      </c>
      <c r="Q1081" s="2" t="s">
        <v>17240</v>
      </c>
    </row>
    <row r="1082" customFormat="false" ht="15" hidden="false" customHeight="false" outlineLevel="0" collapsed="false">
      <c r="A1082" s="8" t="s">
        <v>12728</v>
      </c>
      <c r="B1082" s="10" t="str">
        <f aca="false">'Layout Mercado Libre'!C1082</f>
        <v>Hi-Dex Hierro Solución Inyectable 100 mg/ml 3 Ampolletas</v>
      </c>
      <c r="C1082" s="2" t="s">
        <v>89</v>
      </c>
      <c r="D1082" s="2" t="s">
        <v>13868</v>
      </c>
      <c r="E1082" s="2" t="s">
        <v>13869</v>
      </c>
      <c r="F1082" s="2" t="s">
        <v>13870</v>
      </c>
      <c r="G1082" s="2" t="s">
        <v>13888</v>
      </c>
      <c r="H1082" s="2" t="s">
        <v>13889</v>
      </c>
      <c r="I1082" s="2" t="s">
        <v>17241</v>
      </c>
      <c r="J1082" s="2"/>
      <c r="K1082" s="2" t="n">
        <v>29</v>
      </c>
      <c r="L1082" s="2"/>
      <c r="M1082" s="2" t="s">
        <v>17242</v>
      </c>
      <c r="N1082" s="2" t="n">
        <f aca="false">COUNTA('Layout Mercado Libre'!AH1082:AM1082)</f>
        <v>2</v>
      </c>
      <c r="O1082" s="2" t="s">
        <v>13875</v>
      </c>
      <c r="P1082" s="2" t="n">
        <v>0</v>
      </c>
      <c r="Q1082" s="2" t="s">
        <v>17243</v>
      </c>
    </row>
    <row r="1083" customFormat="false" ht="15" hidden="false" customHeight="false" outlineLevel="0" collapsed="false">
      <c r="A1083" s="8" t="s">
        <v>12739</v>
      </c>
      <c r="B1083" s="10" t="str">
        <f aca="false">'Layout Mercado Libre'!C1083</f>
        <v>Desodorante Lady Speed Stick Pro 5 en 1 Aerosol 150 ml</v>
      </c>
      <c r="C1083" s="2" t="s">
        <v>89</v>
      </c>
      <c r="D1083" s="2" t="s">
        <v>13868</v>
      </c>
      <c r="E1083" s="2" t="s">
        <v>13869</v>
      </c>
      <c r="F1083" s="2" t="s">
        <v>13877</v>
      </c>
      <c r="G1083" s="2"/>
      <c r="H1083" s="2"/>
      <c r="I1083" s="2" t="s">
        <v>17244</v>
      </c>
      <c r="J1083" s="2"/>
      <c r="K1083" s="2" t="n">
        <v>420</v>
      </c>
      <c r="L1083" s="2"/>
      <c r="M1083" s="2" t="s">
        <v>17245</v>
      </c>
      <c r="N1083" s="2" t="n">
        <f aca="false">COUNTA('Layout Mercado Libre'!AH1083:AM1083)</f>
        <v>2</v>
      </c>
      <c r="O1083" s="2" t="s">
        <v>13875</v>
      </c>
      <c r="P1083" s="2" t="n">
        <v>0</v>
      </c>
      <c r="Q1083" s="2" t="s">
        <v>17246</v>
      </c>
    </row>
    <row r="1084" customFormat="false" ht="15" hidden="false" customHeight="false" outlineLevel="0" collapsed="false">
      <c r="A1084" s="8" t="s">
        <v>12748</v>
      </c>
      <c r="B1084" s="10" t="str">
        <f aca="false">'Layout Mercado Libre'!C1084</f>
        <v>Aspirina Efervescente 500 mg 60 Tabletas</v>
      </c>
      <c r="C1084" s="2" t="s">
        <v>89</v>
      </c>
      <c r="D1084" s="2" t="s">
        <v>13868</v>
      </c>
      <c r="E1084" s="2" t="s">
        <v>13869</v>
      </c>
      <c r="F1084" s="2" t="s">
        <v>13918</v>
      </c>
      <c r="G1084" s="2"/>
      <c r="H1084" s="2"/>
      <c r="I1084" s="2" t="s">
        <v>17247</v>
      </c>
      <c r="J1084" s="2"/>
      <c r="K1084" s="2" t="n">
        <v>111</v>
      </c>
      <c r="L1084" s="2"/>
      <c r="M1084" s="2" t="s">
        <v>17248</v>
      </c>
      <c r="N1084" s="2" t="n">
        <f aca="false">COUNTA('Layout Mercado Libre'!AH1084:AM1084)</f>
        <v>1</v>
      </c>
      <c r="O1084" s="2" t="s">
        <v>13942</v>
      </c>
      <c r="P1084" s="2" t="n">
        <v>0</v>
      </c>
      <c r="Q1084" s="2" t="s">
        <v>17249</v>
      </c>
    </row>
    <row r="1085" customFormat="false" ht="15" hidden="false" customHeight="false" outlineLevel="0" collapsed="false">
      <c r="A1085" s="8" t="s">
        <v>12755</v>
      </c>
      <c r="B1085" s="10" t="str">
        <f aca="false">'Layout Mercado Libre'!C1085</f>
        <v>Cepillo Dental Colgate 360 Black Suave 2 Piezas</v>
      </c>
      <c r="C1085" s="2" t="s">
        <v>89</v>
      </c>
      <c r="D1085" s="2" t="s">
        <v>13868</v>
      </c>
      <c r="E1085" s="2" t="s">
        <v>13869</v>
      </c>
      <c r="F1085" s="2" t="s">
        <v>13877</v>
      </c>
      <c r="G1085" s="2"/>
      <c r="H1085" s="2"/>
      <c r="I1085" s="2" t="s">
        <v>17250</v>
      </c>
      <c r="J1085" s="2"/>
      <c r="K1085" s="2" t="n">
        <v>27</v>
      </c>
      <c r="L1085" s="2"/>
      <c r="M1085" s="2" t="s">
        <v>17251</v>
      </c>
      <c r="N1085" s="2" t="n">
        <f aca="false">COUNTA('Layout Mercado Libre'!AH1085:AM1085)</f>
        <v>2</v>
      </c>
      <c r="O1085" s="2" t="s">
        <v>13875</v>
      </c>
      <c r="P1085" s="2" t="n">
        <v>0</v>
      </c>
      <c r="Q1085" s="2" t="s">
        <v>17252</v>
      </c>
    </row>
    <row r="1086" customFormat="false" ht="15" hidden="false" customHeight="false" outlineLevel="0" collapsed="false">
      <c r="A1086" s="8" t="s">
        <v>12765</v>
      </c>
      <c r="B1086" s="10" t="str">
        <f aca="false">'Layout Mercado Libre'!C1086</f>
        <v>Desodorante Stefano Midnight Aerosol para Caballero 113 g</v>
      </c>
      <c r="C1086" s="2" t="s">
        <v>89</v>
      </c>
      <c r="D1086" s="2" t="s">
        <v>13868</v>
      </c>
      <c r="E1086" s="2" t="s">
        <v>13869</v>
      </c>
      <c r="F1086" s="2" t="s">
        <v>13877</v>
      </c>
      <c r="G1086" s="2"/>
      <c r="H1086" s="2"/>
      <c r="I1086" s="2" t="s">
        <v>17253</v>
      </c>
      <c r="J1086" s="2"/>
      <c r="K1086" s="2" t="n">
        <v>434</v>
      </c>
      <c r="L1086" s="2"/>
      <c r="M1086" s="2" t="s">
        <v>17254</v>
      </c>
      <c r="N1086" s="2" t="n">
        <f aca="false">COUNTA('Layout Mercado Libre'!AH1086:AM1086)</f>
        <v>2</v>
      </c>
      <c r="O1086" s="2" t="s">
        <v>13875</v>
      </c>
      <c r="P1086" s="2" t="n">
        <v>0</v>
      </c>
      <c r="Q1086" s="2" t="s">
        <v>17255</v>
      </c>
    </row>
    <row r="1087" customFormat="false" ht="15" hidden="false" customHeight="false" outlineLevel="0" collapsed="false">
      <c r="A1087" s="8" t="s">
        <v>12774</v>
      </c>
      <c r="B1087" s="10" t="str">
        <f aca="false">'Layout Mercado Libre'!C1087</f>
        <v>Angeliq 1 mg/2 mg 28 Comprimidos Estradiol Drospirenona</v>
      </c>
      <c r="C1087" s="2" t="s">
        <v>89</v>
      </c>
      <c r="D1087" s="2" t="s">
        <v>13868</v>
      </c>
      <c r="E1087" s="2" t="s">
        <v>13869</v>
      </c>
      <c r="F1087" s="2" t="s">
        <v>13870</v>
      </c>
      <c r="G1087" s="2" t="s">
        <v>14229</v>
      </c>
      <c r="H1087" s="2" t="s">
        <v>14230</v>
      </c>
      <c r="I1087" s="2" t="s">
        <v>17256</v>
      </c>
      <c r="J1087" s="2"/>
      <c r="K1087" s="2" t="n">
        <v>0</v>
      </c>
      <c r="L1087" s="2"/>
      <c r="M1087" s="2" t="s">
        <v>17257</v>
      </c>
      <c r="N1087" s="2" t="n">
        <f aca="false">COUNTA('Layout Mercado Libre'!AH1087:AM1087)</f>
        <v>3</v>
      </c>
      <c r="O1087" s="2" t="s">
        <v>13875</v>
      </c>
      <c r="P1087" s="2" t="n">
        <v>0</v>
      </c>
      <c r="Q1087" s="2" t="s">
        <v>17258</v>
      </c>
    </row>
    <row r="1088" customFormat="false" ht="15" hidden="false" customHeight="false" outlineLevel="0" collapsed="false">
      <c r="A1088" s="8" t="s">
        <v>12786</v>
      </c>
      <c r="B1088" s="10" t="str">
        <f aca="false">'Layout Mercado Libre'!C1088</f>
        <v>Actron Plus Ibuprofeno Cafeína 400/100 mg 10 Cápsulas</v>
      </c>
      <c r="C1088" s="2" t="s">
        <v>89</v>
      </c>
      <c r="D1088" s="2" t="s">
        <v>13868</v>
      </c>
      <c r="E1088" s="2" t="s">
        <v>13869</v>
      </c>
      <c r="F1088" s="2" t="s">
        <v>13918</v>
      </c>
      <c r="G1088" s="2"/>
      <c r="H1088" s="2"/>
      <c r="I1088" s="2" t="s">
        <v>17259</v>
      </c>
      <c r="J1088" s="2"/>
      <c r="K1088" s="2" t="n">
        <v>1</v>
      </c>
      <c r="L1088" s="2"/>
      <c r="M1088" s="2" t="s">
        <v>17260</v>
      </c>
      <c r="N1088" s="2" t="n">
        <f aca="false">COUNTA('Layout Mercado Libre'!AH1088:AM1088)</f>
        <v>2</v>
      </c>
      <c r="O1088" s="2" t="s">
        <v>13886</v>
      </c>
      <c r="P1088" s="2" t="n">
        <v>0</v>
      </c>
      <c r="Q1088" s="2" t="s">
        <v>17261</v>
      </c>
    </row>
    <row r="1089" customFormat="false" ht="15" hidden="false" customHeight="false" outlineLevel="0" collapsed="false">
      <c r="A1089" s="8" t="s">
        <v>12797</v>
      </c>
      <c r="B1089" s="10" t="str">
        <f aca="false">'Layout Mercado Libre'!C1089</f>
        <v>Murreolak Acetilcisteína 600 mg 20 Tabletas Efervescentes</v>
      </c>
      <c r="C1089" s="2" t="s">
        <v>89</v>
      </c>
      <c r="D1089" s="2" t="s">
        <v>13868</v>
      </c>
      <c r="E1089" s="2" t="s">
        <v>13869</v>
      </c>
      <c r="F1089" s="2" t="s">
        <v>13936</v>
      </c>
      <c r="G1089" s="2"/>
      <c r="H1089" s="2"/>
      <c r="I1089" s="2" t="s">
        <v>17262</v>
      </c>
      <c r="J1089" s="2"/>
      <c r="K1089" s="2" t="n">
        <v>137</v>
      </c>
      <c r="L1089" s="2"/>
      <c r="M1089" s="2" t="s">
        <v>17263</v>
      </c>
      <c r="N1089" s="2" t="n">
        <f aca="false">COUNTA('Layout Mercado Libre'!AH1089:AM1089)</f>
        <v>2</v>
      </c>
      <c r="O1089" s="2" t="s">
        <v>13875</v>
      </c>
      <c r="P1089" s="2" t="n">
        <v>0</v>
      </c>
      <c r="Q1089" s="2" t="s">
        <v>17264</v>
      </c>
    </row>
    <row r="1090" customFormat="false" ht="15" hidden="false" customHeight="false" outlineLevel="0" collapsed="false">
      <c r="A1090" s="8" t="s">
        <v>12810</v>
      </c>
      <c r="B1090" s="10" t="str">
        <f aca="false">'Layout Mercado Libre'!C1090</f>
        <v>Contumax Macrogol 3350 Polvo 255 g</v>
      </c>
      <c r="C1090" s="2" t="s">
        <v>89</v>
      </c>
      <c r="D1090" s="2" t="s">
        <v>13868</v>
      </c>
      <c r="E1090" s="2" t="s">
        <v>13869</v>
      </c>
      <c r="F1090" s="2" t="s">
        <v>13918</v>
      </c>
      <c r="G1090" s="2"/>
      <c r="H1090" s="2"/>
      <c r="I1090" s="2" t="s">
        <v>17265</v>
      </c>
      <c r="J1090" s="2"/>
      <c r="K1090" s="2" t="n">
        <v>0</v>
      </c>
      <c r="L1090" s="2"/>
      <c r="M1090" s="2" t="s">
        <v>17266</v>
      </c>
      <c r="N1090" s="2" t="n">
        <f aca="false">COUNTA('Layout Mercado Libre'!AH1090:AM1090)</f>
        <v>2</v>
      </c>
      <c r="O1090" s="2" t="s">
        <v>13886</v>
      </c>
      <c r="P1090" s="2" t="n">
        <v>0</v>
      </c>
      <c r="Q1090" s="2" t="s">
        <v>17267</v>
      </c>
    </row>
    <row r="1091" customFormat="false" ht="15" hidden="false" customHeight="false" outlineLevel="0" collapsed="false">
      <c r="A1091" s="8" t="s">
        <v>12819</v>
      </c>
      <c r="B1091" s="10" t="str">
        <f aca="false">'Layout Mercado Libre'!C1091</f>
        <v>Triplixam 5 mg/1.25 mg/5 mg 30 Comprimidos</v>
      </c>
      <c r="C1091" s="2" t="s">
        <v>89</v>
      </c>
      <c r="D1091" s="2" t="s">
        <v>13868</v>
      </c>
      <c r="E1091" s="2" t="s">
        <v>13869</v>
      </c>
      <c r="F1091" s="2" t="s">
        <v>13870</v>
      </c>
      <c r="G1091" s="2" t="s">
        <v>14469</v>
      </c>
      <c r="H1091" s="2" t="s">
        <v>14470</v>
      </c>
      <c r="I1091" s="2" t="s">
        <v>17268</v>
      </c>
      <c r="J1091" s="2"/>
      <c r="K1091" s="2" t="n">
        <v>79</v>
      </c>
      <c r="L1091" s="2"/>
      <c r="M1091" s="2" t="s">
        <v>17269</v>
      </c>
      <c r="N1091" s="2" t="n">
        <f aca="false">COUNTA('Layout Mercado Libre'!AH1091:AM1091)</f>
        <v>2</v>
      </c>
      <c r="O1091" s="2" t="s">
        <v>13886</v>
      </c>
      <c r="P1091" s="2" t="n">
        <v>0</v>
      </c>
      <c r="Q1091" s="2" t="s">
        <v>17270</v>
      </c>
    </row>
    <row r="1092" customFormat="false" ht="15" hidden="false" customHeight="false" outlineLevel="0" collapsed="false">
      <c r="A1092" s="8" t="s">
        <v>12833</v>
      </c>
      <c r="B1092" s="10" t="str">
        <f aca="false">'Layout Mercado Libre'!C1092</f>
        <v>Seretide Diskus 50/250 mcg Polvo para Inhalación 60 Dosis</v>
      </c>
      <c r="C1092" s="2" t="s">
        <v>89</v>
      </c>
      <c r="D1092" s="2" t="s">
        <v>13868</v>
      </c>
      <c r="E1092" s="2" t="s">
        <v>13869</v>
      </c>
      <c r="F1092" s="2" t="s">
        <v>13870</v>
      </c>
      <c r="G1092" s="2" t="s">
        <v>14399</v>
      </c>
      <c r="H1092" s="2" t="s">
        <v>14400</v>
      </c>
      <c r="I1092" s="2" t="s">
        <v>17271</v>
      </c>
      <c r="J1092" s="2"/>
      <c r="K1092" s="2" t="n">
        <v>100</v>
      </c>
      <c r="L1092" s="2"/>
      <c r="M1092" s="2" t="s">
        <v>17272</v>
      </c>
      <c r="N1092" s="2" t="n">
        <f aca="false">COUNTA('Layout Mercado Libre'!AH1092:AM1092)</f>
        <v>3</v>
      </c>
      <c r="O1092" s="2" t="s">
        <v>13886</v>
      </c>
      <c r="P1092" s="2" t="n">
        <v>0</v>
      </c>
      <c r="Q1092" s="2" t="s">
        <v>17273</v>
      </c>
    </row>
    <row r="1093" customFormat="false" ht="15" hidden="false" customHeight="false" outlineLevel="0" collapsed="false">
      <c r="A1093" s="8" t="s">
        <v>12851</v>
      </c>
      <c r="B1093" s="10" t="str">
        <f aca="false">'Layout Mercado Libre'!C1093</f>
        <v>Macrofurin Nitrofurantoína 100 mg 40 Cápsulas</v>
      </c>
      <c r="C1093" s="2" t="s">
        <v>89</v>
      </c>
      <c r="D1093" s="2" t="s">
        <v>13868</v>
      </c>
      <c r="E1093" s="2" t="s">
        <v>13869</v>
      </c>
      <c r="F1093" s="2" t="s">
        <v>13870</v>
      </c>
      <c r="G1093" s="2" t="s">
        <v>13971</v>
      </c>
      <c r="H1093" s="2" t="s">
        <v>13972</v>
      </c>
      <c r="I1093" s="2" t="s">
        <v>17274</v>
      </c>
      <c r="J1093" s="2"/>
      <c r="K1093" s="2" t="n">
        <v>376</v>
      </c>
      <c r="L1093" s="2"/>
      <c r="M1093" s="2" t="s">
        <v>17275</v>
      </c>
      <c r="N1093" s="2" t="n">
        <f aca="false">COUNTA('Layout Mercado Libre'!AH1093:AM1093)</f>
        <v>2</v>
      </c>
      <c r="O1093" s="2" t="s">
        <v>13875</v>
      </c>
      <c r="P1093" s="2" t="n">
        <v>0</v>
      </c>
      <c r="Q1093" s="2" t="s">
        <v>17276</v>
      </c>
    </row>
    <row r="1094" customFormat="false" ht="15" hidden="false" customHeight="false" outlineLevel="0" collapsed="false">
      <c r="A1094" s="8" t="s">
        <v>12863</v>
      </c>
      <c r="B1094" s="10" t="str">
        <f aca="false">'Layout Mercado Libre'!C1094</f>
        <v>Bisolvon Adulto Bromhexina Solución 120 ml</v>
      </c>
      <c r="C1094" s="2" t="s">
        <v>89</v>
      </c>
      <c r="D1094" s="2" t="s">
        <v>13868</v>
      </c>
      <c r="E1094" s="2" t="s">
        <v>13869</v>
      </c>
      <c r="F1094" s="2" t="s">
        <v>13918</v>
      </c>
      <c r="G1094" s="2"/>
      <c r="H1094" s="2"/>
      <c r="I1094" s="2" t="s">
        <v>17277</v>
      </c>
      <c r="J1094" s="2"/>
      <c r="K1094" s="2" t="n">
        <v>0</v>
      </c>
      <c r="L1094" s="2"/>
      <c r="M1094" s="2" t="s">
        <v>17278</v>
      </c>
      <c r="N1094" s="2" t="n">
        <f aca="false">COUNTA('Layout Mercado Libre'!AH1094:AM1094)</f>
        <v>2</v>
      </c>
      <c r="O1094" s="2" t="s">
        <v>13875</v>
      </c>
      <c r="P1094" s="2" t="n">
        <v>0</v>
      </c>
      <c r="Q1094" s="2" t="s">
        <v>17279</v>
      </c>
    </row>
    <row r="1095" customFormat="false" ht="15" hidden="false" customHeight="false" outlineLevel="0" collapsed="false">
      <c r="A1095" s="8" t="s">
        <v>12875</v>
      </c>
      <c r="B1095" s="10" t="str">
        <f aca="false">'Layout Mercado Libre'!C1095</f>
        <v>Colgate Kit Portátil Cepillo Dental y Crema Dental</v>
      </c>
      <c r="C1095" s="2" t="s">
        <v>89</v>
      </c>
      <c r="D1095" s="2" t="s">
        <v>13868</v>
      </c>
      <c r="E1095" s="2" t="s">
        <v>13869</v>
      </c>
      <c r="F1095" s="2" t="s">
        <v>13877</v>
      </c>
      <c r="G1095" s="2"/>
      <c r="H1095" s="2"/>
      <c r="I1095" s="2" t="s">
        <v>17280</v>
      </c>
      <c r="J1095" s="2"/>
      <c r="K1095" s="2" t="n">
        <v>42</v>
      </c>
      <c r="L1095" s="2"/>
      <c r="M1095" s="2" t="s">
        <v>17281</v>
      </c>
      <c r="N1095" s="2" t="n">
        <f aca="false">COUNTA('Layout Mercado Libre'!AH1095:AM1095)</f>
        <v>2</v>
      </c>
      <c r="O1095" s="2" t="s">
        <v>13875</v>
      </c>
      <c r="P1095" s="2" t="n">
        <v>0</v>
      </c>
      <c r="Q1095" s="2" t="s">
        <v>17282</v>
      </c>
    </row>
    <row r="1096" customFormat="false" ht="15" hidden="false" customHeight="false" outlineLevel="0" collapsed="false">
      <c r="A1096" s="8" t="s">
        <v>12885</v>
      </c>
      <c r="B1096" s="10" t="str">
        <f aca="false">'Layout Mercado Libre'!C1096</f>
        <v>Samyr 500 mg Ademetionina 40 Tabletas</v>
      </c>
      <c r="C1096" s="2" t="s">
        <v>89</v>
      </c>
      <c r="D1096" s="2" t="s">
        <v>13868</v>
      </c>
      <c r="E1096" s="2" t="s">
        <v>13869</v>
      </c>
      <c r="F1096" s="2" t="s">
        <v>13936</v>
      </c>
      <c r="G1096" s="2"/>
      <c r="H1096" s="2"/>
      <c r="I1096" s="2" t="s">
        <v>17283</v>
      </c>
      <c r="J1096" s="2"/>
      <c r="K1096" s="2" t="n">
        <v>10</v>
      </c>
      <c r="L1096" s="2" t="s">
        <v>17284</v>
      </c>
      <c r="M1096" s="2" t="s">
        <v>17285</v>
      </c>
      <c r="N1096" s="2" t="n">
        <f aca="false">COUNTA('Layout Mercado Libre'!AH1096:AM1096)</f>
        <v>4</v>
      </c>
      <c r="O1096" s="2" t="s">
        <v>14021</v>
      </c>
      <c r="P1096" s="2" t="n">
        <v>0</v>
      </c>
      <c r="Q1096" s="2" t="s">
        <v>17286</v>
      </c>
    </row>
    <row r="1097" customFormat="false" ht="15" hidden="false" customHeight="false" outlineLevel="0" collapsed="false">
      <c r="A1097" s="8" t="s">
        <v>12898</v>
      </c>
      <c r="B1097" s="10" t="str">
        <f aca="false">'Layout Mercado Libre'!C1097</f>
        <v>Desodorante Stefano Black en Barra 60 g</v>
      </c>
      <c r="C1097" s="2" t="s">
        <v>89</v>
      </c>
      <c r="D1097" s="2" t="s">
        <v>13868</v>
      </c>
      <c r="E1097" s="2" t="s">
        <v>13869</v>
      </c>
      <c r="F1097" s="2" t="s">
        <v>13877</v>
      </c>
      <c r="G1097" s="2"/>
      <c r="H1097" s="2"/>
      <c r="I1097" s="2" t="s">
        <v>17287</v>
      </c>
      <c r="J1097" s="2"/>
      <c r="K1097" s="2" t="n">
        <v>75</v>
      </c>
      <c r="L1097" s="2"/>
      <c r="M1097" s="2" t="s">
        <v>17288</v>
      </c>
      <c r="N1097" s="2" t="n">
        <f aca="false">COUNTA('Layout Mercado Libre'!AH1097:AM1097)</f>
        <v>2</v>
      </c>
      <c r="O1097" s="2" t="s">
        <v>13886</v>
      </c>
      <c r="P1097" s="2" t="n">
        <v>0</v>
      </c>
      <c r="Q1097" s="2" t="s">
        <v>17289</v>
      </c>
    </row>
    <row r="1098" customFormat="false" ht="15" hidden="false" customHeight="false" outlineLevel="0" collapsed="false">
      <c r="A1098" s="8" t="s">
        <v>12907</v>
      </c>
      <c r="B1098" s="10" t="str">
        <f aca="false">'Layout Mercado Libre'!C1098</f>
        <v>Pañuelos Desechables Kleenex Hoja Doble 180 Piezas</v>
      </c>
      <c r="C1098" s="2" t="s">
        <v>89</v>
      </c>
      <c r="D1098" s="2" t="s">
        <v>13868</v>
      </c>
      <c r="E1098" s="2" t="s">
        <v>13869</v>
      </c>
      <c r="F1098" s="2" t="s">
        <v>13877</v>
      </c>
      <c r="G1098" s="2"/>
      <c r="H1098" s="2"/>
      <c r="I1098" s="2" t="s">
        <v>17290</v>
      </c>
      <c r="J1098" s="2"/>
      <c r="K1098" s="2" t="n">
        <v>34</v>
      </c>
      <c r="L1098" s="2"/>
      <c r="M1098" s="2" t="s">
        <v>17291</v>
      </c>
      <c r="N1098" s="2" t="n">
        <f aca="false">COUNTA('Layout Mercado Libre'!AH1098:AM1098)</f>
        <v>2</v>
      </c>
      <c r="O1098" s="2" t="s">
        <v>13886</v>
      </c>
      <c r="P1098" s="2" t="n">
        <v>0</v>
      </c>
      <c r="Q1098" s="2" t="s">
        <v>17292</v>
      </c>
    </row>
    <row r="1099" customFormat="false" ht="15" hidden="false" customHeight="false" outlineLevel="0" collapsed="false">
      <c r="A1099" s="8" t="s">
        <v>12919</v>
      </c>
      <c r="B1099" s="10" t="str">
        <f aca="false">'Layout Mercado Libre'!C1099</f>
        <v>Desodorante Neutro Balance + Colágeno Aerosol 91 g</v>
      </c>
      <c r="C1099" s="2" t="s">
        <v>89</v>
      </c>
      <c r="D1099" s="2" t="s">
        <v>13868</v>
      </c>
      <c r="E1099" s="2" t="s">
        <v>13869</v>
      </c>
      <c r="F1099" s="2" t="s">
        <v>13877</v>
      </c>
      <c r="G1099" s="2"/>
      <c r="H1099" s="2"/>
      <c r="I1099" s="2" t="s">
        <v>17293</v>
      </c>
      <c r="J1099" s="2"/>
      <c r="K1099" s="2" t="n">
        <v>155</v>
      </c>
      <c r="L1099" s="2" t="s">
        <v>17294</v>
      </c>
      <c r="M1099" s="2" t="s">
        <v>17295</v>
      </c>
      <c r="N1099" s="2" t="n">
        <f aca="false">COUNTA('Layout Mercado Libre'!AH1099:AM1099)</f>
        <v>1</v>
      </c>
      <c r="O1099" s="2" t="s">
        <v>13942</v>
      </c>
      <c r="P1099" s="2" t="n">
        <v>0</v>
      </c>
      <c r="Q1099" s="2" t="s">
        <v>17296</v>
      </c>
    </row>
    <row r="1100" customFormat="false" ht="15" hidden="false" customHeight="false" outlineLevel="0" collapsed="false">
      <c r="A1100" s="8" t="s">
        <v>12928</v>
      </c>
      <c r="B1100" s="10" t="str">
        <f aca="false">'Layout Mercado Libre'!C1100</f>
        <v>Tylex 750 mg Paracetamol 20 Tabletas</v>
      </c>
      <c r="C1100" s="2" t="s">
        <v>89</v>
      </c>
      <c r="D1100" s="2" t="s">
        <v>13868</v>
      </c>
      <c r="E1100" s="2" t="s">
        <v>13869</v>
      </c>
      <c r="F1100" s="2" t="s">
        <v>13870</v>
      </c>
      <c r="G1100" s="2" t="s">
        <v>13871</v>
      </c>
      <c r="H1100" s="2" t="s">
        <v>13872</v>
      </c>
      <c r="I1100" s="2" t="s">
        <v>17297</v>
      </c>
      <c r="J1100" s="2"/>
      <c r="K1100" s="2" t="n">
        <v>0</v>
      </c>
      <c r="L1100" s="2"/>
      <c r="M1100" s="2" t="s">
        <v>17298</v>
      </c>
      <c r="N1100" s="2" t="n">
        <f aca="false">COUNTA('Layout Mercado Libre'!AH1100:AM1100)</f>
        <v>1</v>
      </c>
      <c r="O1100" s="2" t="s">
        <v>13875</v>
      </c>
      <c r="P1100" s="2" t="n">
        <v>0</v>
      </c>
      <c r="Q1100" s="2" t="s">
        <v>17299</v>
      </c>
    </row>
    <row r="1101" customFormat="false" ht="15" hidden="false" customHeight="false" outlineLevel="0" collapsed="false">
      <c r="A1101" s="8" t="s">
        <v>12938</v>
      </c>
      <c r="B1101" s="10" t="str">
        <f aca="false">'Layout Mercado Libre'!C1101</f>
        <v>Biberón Evenflo Acuario 8 oz 240 ml</v>
      </c>
      <c r="C1101" s="2" t="s">
        <v>89</v>
      </c>
      <c r="D1101" s="2" t="s">
        <v>13868</v>
      </c>
      <c r="E1101" s="2" t="s">
        <v>13869</v>
      </c>
      <c r="F1101" s="2" t="s">
        <v>13877</v>
      </c>
      <c r="G1101" s="2"/>
      <c r="H1101" s="2"/>
      <c r="I1101" s="2" t="s">
        <v>17300</v>
      </c>
      <c r="J1101" s="2"/>
      <c r="K1101" s="2" t="n">
        <v>79</v>
      </c>
      <c r="L1101" s="2"/>
      <c r="M1101" s="2" t="s">
        <v>17301</v>
      </c>
      <c r="N1101" s="2" t="n">
        <f aca="false">COUNTA('Layout Mercado Libre'!AH1101:AM1101)</f>
        <v>2</v>
      </c>
      <c r="O1101" s="2" t="s">
        <v>13875</v>
      </c>
      <c r="P1101" s="2" t="n">
        <v>0</v>
      </c>
      <c r="Q1101" s="2" t="s">
        <v>17302</v>
      </c>
    </row>
    <row r="1102" customFormat="false" ht="15" hidden="false" customHeight="false" outlineLevel="0" collapsed="false">
      <c r="A1102" s="8" t="s">
        <v>12949</v>
      </c>
      <c r="B1102" s="10" t="str">
        <f aca="false">'Layout Mercado Libre'!C1102</f>
        <v>Gelan Plus Gel Antiácido Magaldrato Simeticona 250 ml</v>
      </c>
      <c r="C1102" s="2" t="s">
        <v>89</v>
      </c>
      <c r="D1102" s="2" t="s">
        <v>13868</v>
      </c>
      <c r="E1102" s="2" t="s">
        <v>13869</v>
      </c>
      <c r="F1102" s="2" t="s">
        <v>13918</v>
      </c>
      <c r="G1102" s="2"/>
      <c r="H1102" s="2"/>
      <c r="I1102" s="2" t="s">
        <v>17303</v>
      </c>
      <c r="J1102" s="2"/>
      <c r="K1102" s="2" t="n">
        <v>17</v>
      </c>
      <c r="L1102" s="2"/>
      <c r="M1102" s="2" t="s">
        <v>17304</v>
      </c>
      <c r="N1102" s="2" t="n">
        <f aca="false">COUNTA('Layout Mercado Libre'!AH1102:AM1102)</f>
        <v>3</v>
      </c>
      <c r="O1102" s="2" t="s">
        <v>13886</v>
      </c>
      <c r="P1102" s="2" t="n">
        <v>0</v>
      </c>
      <c r="Q1102" s="2" t="s">
        <v>17305</v>
      </c>
    </row>
    <row r="1103" customFormat="false" ht="15" hidden="false" customHeight="false" outlineLevel="0" collapsed="false">
      <c r="A1103" s="8" t="s">
        <v>12962</v>
      </c>
      <c r="B1103" s="10" t="str">
        <f aca="false">'Layout Mercado Libre'!C1103</f>
        <v>Desodorante Lady Speed Stick 24/7 Powder Fresh 91 g</v>
      </c>
      <c r="C1103" s="2" t="s">
        <v>89</v>
      </c>
      <c r="D1103" s="2" t="s">
        <v>13868</v>
      </c>
      <c r="E1103" s="2" t="s">
        <v>13869</v>
      </c>
      <c r="F1103" s="2" t="s">
        <v>13877</v>
      </c>
      <c r="G1103" s="2"/>
      <c r="H1103" s="2"/>
      <c r="I1103" s="2" t="s">
        <v>17306</v>
      </c>
      <c r="J1103" s="2"/>
      <c r="K1103" s="2" t="n">
        <v>225</v>
      </c>
      <c r="L1103" s="2"/>
      <c r="M1103" s="2" t="s">
        <v>17307</v>
      </c>
      <c r="N1103" s="2" t="n">
        <f aca="false">COUNTA('Layout Mercado Libre'!AH1103:AM1103)</f>
        <v>1</v>
      </c>
      <c r="O1103" s="2" t="s">
        <v>13942</v>
      </c>
      <c r="P1103" s="2" t="n">
        <v>0</v>
      </c>
      <c r="Q1103" s="2" t="s">
        <v>17308</v>
      </c>
    </row>
    <row r="1104" customFormat="false" ht="15" hidden="false" customHeight="false" outlineLevel="0" collapsed="false">
      <c r="A1104" s="8" t="s">
        <v>12969</v>
      </c>
      <c r="B1104" s="10" t="str">
        <f aca="false">'Layout Mercado Libre'!C1104</f>
        <v>Dolo-Neurobión Diclofenaco y Vitaminas B 10 Tabletas</v>
      </c>
      <c r="C1104" s="2" t="s">
        <v>89</v>
      </c>
      <c r="D1104" s="2" t="s">
        <v>13868</v>
      </c>
      <c r="E1104" s="2" t="s">
        <v>13869</v>
      </c>
      <c r="F1104" s="2" t="s">
        <v>13936</v>
      </c>
      <c r="G1104" s="2"/>
      <c r="H1104" s="2"/>
      <c r="I1104" s="2" t="s">
        <v>17309</v>
      </c>
      <c r="J1104" s="2"/>
      <c r="K1104" s="2" t="n">
        <v>27</v>
      </c>
      <c r="L1104" s="2"/>
      <c r="M1104" s="2" t="s">
        <v>17310</v>
      </c>
      <c r="N1104" s="2" t="n">
        <f aca="false">COUNTA('Layout Mercado Libre'!AH1104:AM1104)</f>
        <v>1</v>
      </c>
      <c r="O1104" s="2" t="s">
        <v>13875</v>
      </c>
      <c r="P1104" s="2" t="n">
        <v>0</v>
      </c>
      <c r="Q1104" s="2" t="s">
        <v>17311</v>
      </c>
    </row>
    <row r="1105" customFormat="false" ht="15" hidden="false" customHeight="false" outlineLevel="0" collapsed="false">
      <c r="A1105" s="8" t="s">
        <v>12976</v>
      </c>
      <c r="B1105" s="10" t="str">
        <f aca="false">'Layout Mercado Libre'!C1105</f>
        <v>Tiaminal B12 Trivalente AP 3 Ampolletas de 2 ml</v>
      </c>
      <c r="C1105" s="2" t="s">
        <v>89</v>
      </c>
      <c r="D1105" s="2" t="s">
        <v>13868</v>
      </c>
      <c r="E1105" s="2" t="s">
        <v>13869</v>
      </c>
      <c r="F1105" s="2" t="s">
        <v>13936</v>
      </c>
      <c r="G1105" s="2"/>
      <c r="H1105" s="2"/>
      <c r="I1105" s="2" t="s">
        <v>17312</v>
      </c>
      <c r="J1105" s="2"/>
      <c r="K1105" s="2" t="n">
        <v>43</v>
      </c>
      <c r="L1105" s="2"/>
      <c r="M1105" s="2" t="s">
        <v>17313</v>
      </c>
      <c r="N1105" s="2" t="n">
        <f aca="false">COUNTA('Layout Mercado Libre'!AH1105:AM1105)</f>
        <v>3</v>
      </c>
      <c r="O1105" s="2" t="s">
        <v>13886</v>
      </c>
      <c r="P1105" s="2" t="n">
        <v>0</v>
      </c>
      <c r="Q1105" s="2" t="s">
        <v>17314</v>
      </c>
    </row>
    <row r="1106" customFormat="false" ht="15" hidden="false" customHeight="false" outlineLevel="0" collapsed="false">
      <c r="A1106" s="8" t="s">
        <v>12988</v>
      </c>
      <c r="B1106" s="10" t="str">
        <f aca="false">'Layout Mercado Libre'!C1106</f>
        <v>Graneodín B Benzocaína 10 mg 24 Pastillas Menta</v>
      </c>
      <c r="C1106" s="2" t="s">
        <v>89</v>
      </c>
      <c r="D1106" s="2" t="s">
        <v>13868</v>
      </c>
      <c r="E1106" s="2" t="s">
        <v>13869</v>
      </c>
      <c r="F1106" s="2" t="s">
        <v>13918</v>
      </c>
      <c r="G1106" s="2"/>
      <c r="H1106" s="2"/>
      <c r="I1106" s="2"/>
      <c r="J1106" s="2"/>
      <c r="K1106" s="2" t="n">
        <v>476</v>
      </c>
      <c r="L1106" s="2"/>
      <c r="M1106" s="2" t="s">
        <v>17315</v>
      </c>
      <c r="N1106" s="2" t="n">
        <f aca="false">COUNTA('Layout Mercado Libre'!AH1106:AM1106)</f>
        <v>1</v>
      </c>
      <c r="O1106" s="2" t="s">
        <v>13942</v>
      </c>
      <c r="P1106" s="2" t="n">
        <v>0</v>
      </c>
      <c r="Q1106" s="2" t="s">
        <v>17316</v>
      </c>
    </row>
    <row r="1107" customFormat="false" ht="15" hidden="false" customHeight="false" outlineLevel="0" collapsed="false">
      <c r="A1107" s="8" t="s">
        <v>12998</v>
      </c>
      <c r="B1107" s="10" t="str">
        <f aca="false">'Layout Mercado Libre'!C1107</f>
        <v>Protectores de Lactancia Evenflo Advanced 30 Piezas</v>
      </c>
      <c r="C1107" s="2" t="s">
        <v>89</v>
      </c>
      <c r="D1107" s="2" t="s">
        <v>13868</v>
      </c>
      <c r="E1107" s="2" t="s">
        <v>13869</v>
      </c>
      <c r="F1107" s="2" t="s">
        <v>13877</v>
      </c>
      <c r="G1107" s="2"/>
      <c r="H1107" s="2"/>
      <c r="I1107" s="2" t="s">
        <v>17317</v>
      </c>
      <c r="J1107" s="2"/>
      <c r="K1107" s="2" t="n">
        <v>57</v>
      </c>
      <c r="L1107" s="2"/>
      <c r="M1107" s="2" t="s">
        <v>17318</v>
      </c>
      <c r="N1107" s="2" t="n">
        <f aca="false">COUNTA('Layout Mercado Libre'!AH1107:AM1107)</f>
        <v>2</v>
      </c>
      <c r="O1107" s="2" t="s">
        <v>13875</v>
      </c>
      <c r="P1107" s="2" t="n">
        <v>0</v>
      </c>
      <c r="Q1107" s="2" t="s">
        <v>17319</v>
      </c>
    </row>
    <row r="1108" customFormat="false" ht="15" hidden="false" customHeight="false" outlineLevel="0" collapsed="false">
      <c r="A1108" s="8" t="s">
        <v>13007</v>
      </c>
      <c r="B1108" s="10" t="str">
        <f aca="false">'Layout Mercado Libre'!C1108</f>
        <v>Nocolodi Fenofibrato 160 mg 30 Cápsulas</v>
      </c>
      <c r="C1108" s="2" t="s">
        <v>89</v>
      </c>
      <c r="D1108" s="2" t="s">
        <v>13868</v>
      </c>
      <c r="E1108" s="2" t="s">
        <v>13869</v>
      </c>
      <c r="F1108" s="2" t="s">
        <v>13870</v>
      </c>
      <c r="G1108" s="2" t="s">
        <v>14469</v>
      </c>
      <c r="H1108" s="2" t="s">
        <v>14470</v>
      </c>
      <c r="I1108" s="2" t="s">
        <v>17320</v>
      </c>
      <c r="J1108" s="2"/>
      <c r="K1108" s="2" t="n">
        <v>6</v>
      </c>
      <c r="L1108" s="2"/>
      <c r="M1108" s="2" t="s">
        <v>17321</v>
      </c>
      <c r="N1108" s="2" t="n">
        <f aca="false">COUNTA('Layout Mercado Libre'!AH1108:AM1108)</f>
        <v>2</v>
      </c>
      <c r="O1108" s="2" t="s">
        <v>13886</v>
      </c>
      <c r="P1108" s="2" t="n">
        <v>0</v>
      </c>
      <c r="Q1108" s="2" t="s">
        <v>17322</v>
      </c>
    </row>
    <row r="1109" customFormat="false" ht="15" hidden="false" customHeight="false" outlineLevel="0" collapsed="false">
      <c r="A1109" s="8" t="s">
        <v>13015</v>
      </c>
      <c r="B1109" s="10" t="str">
        <f aca="false">'Layout Mercado Libre'!C1109</f>
        <v>Condones Prudence Sabor y Aroma Fresa 3 Piezas</v>
      </c>
      <c r="C1109" s="2" t="s">
        <v>89</v>
      </c>
      <c r="D1109" s="2" t="s">
        <v>13868</v>
      </c>
      <c r="E1109" s="2" t="s">
        <v>13869</v>
      </c>
      <c r="F1109" s="2" t="s">
        <v>13877</v>
      </c>
      <c r="G1109" s="2"/>
      <c r="H1109" s="2"/>
      <c r="I1109" s="2" t="s">
        <v>17323</v>
      </c>
      <c r="J1109" s="2"/>
      <c r="K1109" s="2" t="n">
        <v>476</v>
      </c>
      <c r="L1109" s="2"/>
      <c r="M1109" s="2" t="s">
        <v>17324</v>
      </c>
      <c r="N1109" s="2" t="n">
        <f aca="false">COUNTA('Layout Mercado Libre'!AH1109:AM1109)</f>
        <v>3</v>
      </c>
      <c r="O1109" s="2" t="s">
        <v>13886</v>
      </c>
      <c r="P1109" s="2" t="n">
        <v>0</v>
      </c>
      <c r="Q1109" s="2" t="s">
        <v>17325</v>
      </c>
    </row>
    <row r="1110" customFormat="false" ht="15" hidden="false" customHeight="false" outlineLevel="0" collapsed="false">
      <c r="A1110" s="8" t="s">
        <v>13027</v>
      </c>
      <c r="B1110" s="10" t="str">
        <f aca="false">'Layout Mercado Libre'!C1110</f>
        <v>Melox Noche Suspensión Antiácida 180 ml</v>
      </c>
      <c r="C1110" s="2" t="s">
        <v>89</v>
      </c>
      <c r="D1110" s="2" t="s">
        <v>13868</v>
      </c>
      <c r="E1110" s="2" t="s">
        <v>13869</v>
      </c>
      <c r="F1110" s="2" t="s">
        <v>13918</v>
      </c>
      <c r="G1110" s="2"/>
      <c r="H1110" s="2"/>
      <c r="I1110" s="2"/>
      <c r="J1110" s="2"/>
      <c r="K1110" s="2" t="n">
        <v>78</v>
      </c>
      <c r="L1110" s="2"/>
      <c r="M1110" s="2" t="s">
        <v>17326</v>
      </c>
      <c r="N1110" s="2" t="n">
        <f aca="false">COUNTA('Layout Mercado Libre'!AH1110:AM1110)</f>
        <v>1</v>
      </c>
      <c r="O1110" s="2" t="s">
        <v>13875</v>
      </c>
      <c r="P1110" s="2" t="n">
        <v>0</v>
      </c>
      <c r="Q1110" s="2" t="s">
        <v>17327</v>
      </c>
    </row>
    <row r="1111" customFormat="false" ht="15" hidden="false" customHeight="false" outlineLevel="0" collapsed="false">
      <c r="A1111" s="8" t="s">
        <v>13037</v>
      </c>
      <c r="B1111" s="10" t="str">
        <f aca="false">'Layout Mercado Libre'!C1111</f>
        <v>Shampoo Head &amp; Shoulders 2 en 1 Suave y Manejable 650 ml</v>
      </c>
      <c r="C1111" s="2" t="s">
        <v>89</v>
      </c>
      <c r="D1111" s="2" t="s">
        <v>13868</v>
      </c>
      <c r="E1111" s="2" t="s">
        <v>13869</v>
      </c>
      <c r="F1111" s="2" t="s">
        <v>13877</v>
      </c>
      <c r="G1111" s="2"/>
      <c r="H1111" s="2"/>
      <c r="I1111" s="2" t="s">
        <v>17328</v>
      </c>
      <c r="J1111" s="2"/>
      <c r="K1111" s="2" t="n">
        <v>140</v>
      </c>
      <c r="L1111" s="2"/>
      <c r="M1111" s="2" t="s">
        <v>17329</v>
      </c>
      <c r="N1111" s="2" t="n">
        <f aca="false">COUNTA('Layout Mercado Libre'!AH1111:AM1111)</f>
        <v>1</v>
      </c>
      <c r="O1111" s="2" t="s">
        <v>13875</v>
      </c>
      <c r="P1111" s="2" t="n">
        <v>0</v>
      </c>
      <c r="Q1111" s="2" t="s">
        <v>17330</v>
      </c>
    </row>
    <row r="1112" customFormat="false" ht="15" hidden="false" customHeight="false" outlineLevel="0" collapsed="false">
      <c r="A1112" s="8" t="s">
        <v>13048</v>
      </c>
      <c r="B1112" s="10" t="str">
        <f aca="false">'Layout Mercado Libre'!C1112</f>
        <v>Macrozit Azitromicina 600 mg Suspensión 15 ml</v>
      </c>
      <c r="C1112" s="2" t="s">
        <v>89</v>
      </c>
      <c r="D1112" s="2" t="s">
        <v>13868</v>
      </c>
      <c r="E1112" s="2" t="s">
        <v>13869</v>
      </c>
      <c r="F1112" s="2" t="s">
        <v>13870</v>
      </c>
      <c r="G1112" s="2" t="s">
        <v>13971</v>
      </c>
      <c r="H1112" s="2" t="s">
        <v>13972</v>
      </c>
      <c r="I1112" s="2" t="s">
        <v>17331</v>
      </c>
      <c r="J1112" s="2"/>
      <c r="K1112" s="2" t="n">
        <v>14</v>
      </c>
      <c r="L1112" s="2"/>
      <c r="M1112" s="2" t="s">
        <v>17332</v>
      </c>
      <c r="N1112" s="2" t="n">
        <f aca="false">COUNTA('Layout Mercado Libre'!AH1112:AM1112)</f>
        <v>3</v>
      </c>
      <c r="O1112" s="2" t="s">
        <v>13886</v>
      </c>
      <c r="P1112" s="2" t="n">
        <v>0</v>
      </c>
      <c r="Q1112" s="2" t="s">
        <v>17333</v>
      </c>
    </row>
    <row r="1113" customFormat="false" ht="15" hidden="false" customHeight="false" outlineLevel="0" collapsed="false">
      <c r="A1113" s="8" t="s">
        <v>13059</v>
      </c>
      <c r="B1113" s="10" t="str">
        <f aca="false">'Layout Mercado Libre'!C1113</f>
        <v>Italdermol G Crema Triticum Vulgare Gentamicina 10 g</v>
      </c>
      <c r="C1113" s="2" t="s">
        <v>89</v>
      </c>
      <c r="D1113" s="2" t="s">
        <v>13868</v>
      </c>
      <c r="E1113" s="2" t="s">
        <v>13869</v>
      </c>
      <c r="F1113" s="2" t="s">
        <v>13870</v>
      </c>
      <c r="G1113" s="2" t="s">
        <v>14497</v>
      </c>
      <c r="H1113" s="2" t="s">
        <v>14498</v>
      </c>
      <c r="I1113" s="2" t="s">
        <v>17334</v>
      </c>
      <c r="J1113" s="2"/>
      <c r="K1113" s="2" t="n">
        <v>18</v>
      </c>
      <c r="L1113" s="2"/>
      <c r="M1113" s="2" t="s">
        <v>17335</v>
      </c>
      <c r="N1113" s="2" t="n">
        <f aca="false">COUNTA('Layout Mercado Libre'!AH1113:AM1113)</f>
        <v>2</v>
      </c>
      <c r="O1113" s="2" t="s">
        <v>13886</v>
      </c>
      <c r="P1113" s="2" t="n">
        <v>0</v>
      </c>
      <c r="Q1113" s="2" t="s">
        <v>17336</v>
      </c>
    </row>
    <row r="1114" customFormat="false" ht="15" hidden="false" customHeight="false" outlineLevel="0" collapsed="false">
      <c r="A1114" s="8" t="s">
        <v>13069</v>
      </c>
      <c r="B1114" s="10" t="str">
        <f aca="false">'Layout Mercado Libre'!C1114</f>
        <v>Crema Dental Colgate Máxima Protección Anticaries 125 ml</v>
      </c>
      <c r="C1114" s="2" t="s">
        <v>89</v>
      </c>
      <c r="D1114" s="2" t="s">
        <v>13868</v>
      </c>
      <c r="E1114" s="2" t="s">
        <v>13869</v>
      </c>
      <c r="F1114" s="2" t="s">
        <v>13877</v>
      </c>
      <c r="G1114" s="2"/>
      <c r="H1114" s="2"/>
      <c r="I1114" s="2" t="s">
        <v>17337</v>
      </c>
      <c r="J1114" s="2"/>
      <c r="K1114" s="2" t="n">
        <v>998</v>
      </c>
      <c r="L1114" s="2"/>
      <c r="M1114" s="2" t="s">
        <v>17338</v>
      </c>
      <c r="N1114" s="2" t="n">
        <f aca="false">COUNTA('Layout Mercado Libre'!AH1114:AM1114)</f>
        <v>4</v>
      </c>
      <c r="O1114" s="2" t="s">
        <v>13886</v>
      </c>
      <c r="P1114" s="2" t="n">
        <v>0</v>
      </c>
      <c r="Q1114" s="2" t="s">
        <v>17339</v>
      </c>
    </row>
    <row r="1115" customFormat="false" ht="15" hidden="false" customHeight="false" outlineLevel="0" collapsed="false">
      <c r="A1115" s="8" t="s">
        <v>13080</v>
      </c>
      <c r="B1115" s="10" t="str">
        <f aca="false">'Layout Mercado Libre'!C1115</f>
        <v>Lomecan V Clotrimazol 2% Crema Vaginal 20 g</v>
      </c>
      <c r="C1115" s="2" t="s">
        <v>89</v>
      </c>
      <c r="D1115" s="2" t="s">
        <v>13868</v>
      </c>
      <c r="E1115" s="2" t="s">
        <v>13869</v>
      </c>
      <c r="F1115" s="2" t="s">
        <v>13918</v>
      </c>
      <c r="G1115" s="2"/>
      <c r="H1115" s="2"/>
      <c r="I1115" s="2" t="s">
        <v>17340</v>
      </c>
      <c r="J1115" s="2"/>
      <c r="K1115" s="2" t="n">
        <v>0</v>
      </c>
      <c r="L1115" s="2"/>
      <c r="M1115" s="2" t="s">
        <v>17341</v>
      </c>
      <c r="N1115" s="2" t="n">
        <f aca="false">COUNTA('Layout Mercado Libre'!AH1115:AM1115)</f>
        <v>3</v>
      </c>
      <c r="O1115" s="2" t="s">
        <v>13886</v>
      </c>
      <c r="P1115" s="2" t="n">
        <v>0</v>
      </c>
      <c r="Q1115" s="2" t="s">
        <v>17342</v>
      </c>
    </row>
    <row r="1116" customFormat="false" ht="15" hidden="false" customHeight="false" outlineLevel="0" collapsed="false">
      <c r="A1116" s="8" t="s">
        <v>13091</v>
      </c>
      <c r="B1116" s="10" t="str">
        <f aca="false">'Layout Mercado Libre'!C1116</f>
        <v>Antitranspirante Speed Stick 24/7 Xtreme Ultra Aerosol 91 g</v>
      </c>
      <c r="C1116" s="2" t="s">
        <v>89</v>
      </c>
      <c r="D1116" s="2" t="s">
        <v>13868</v>
      </c>
      <c r="E1116" s="2" t="s">
        <v>13869</v>
      </c>
      <c r="F1116" s="2" t="s">
        <v>13877</v>
      </c>
      <c r="G1116" s="2"/>
      <c r="H1116" s="2"/>
      <c r="I1116" s="2" t="s">
        <v>17343</v>
      </c>
      <c r="J1116" s="2"/>
      <c r="K1116" s="2" t="n">
        <v>58</v>
      </c>
      <c r="L1116" s="2"/>
      <c r="M1116" s="2" t="s">
        <v>17344</v>
      </c>
      <c r="N1116" s="2" t="n">
        <f aca="false">COUNTA('Layout Mercado Libre'!AH1116:AM1116)</f>
        <v>1</v>
      </c>
      <c r="O1116" s="2" t="s">
        <v>13875</v>
      </c>
      <c r="P1116" s="2" t="n">
        <v>0</v>
      </c>
      <c r="Q1116" s="2" t="s">
        <v>17345</v>
      </c>
    </row>
    <row r="1117" customFormat="false" ht="15" hidden="false" customHeight="false" outlineLevel="0" collapsed="false">
      <c r="A1117" s="8" t="s">
        <v>13102</v>
      </c>
      <c r="B1117" s="10" t="str">
        <f aca="false">'Layout Mercado Libre'!C1117</f>
        <v>Flagyl Metronidazol 500 mg 30 Comprimidos</v>
      </c>
      <c r="C1117" s="2" t="s">
        <v>89</v>
      </c>
      <c r="D1117" s="2" t="s">
        <v>13868</v>
      </c>
      <c r="E1117" s="2" t="s">
        <v>13869</v>
      </c>
      <c r="F1117" s="2" t="s">
        <v>13870</v>
      </c>
      <c r="G1117" s="2" t="s">
        <v>14852</v>
      </c>
      <c r="H1117" s="2" t="s">
        <v>14853</v>
      </c>
      <c r="I1117" s="2" t="s">
        <v>17346</v>
      </c>
      <c r="J1117" s="2"/>
      <c r="K1117" s="2" t="n">
        <v>22</v>
      </c>
      <c r="L1117" s="2"/>
      <c r="M1117" s="2" t="s">
        <v>17347</v>
      </c>
      <c r="N1117" s="2" t="n">
        <f aca="false">COUNTA('Layout Mercado Libre'!AH1117:AM1117)</f>
        <v>2</v>
      </c>
      <c r="O1117" s="2" t="s">
        <v>13886</v>
      </c>
      <c r="P1117" s="2" t="n">
        <v>0</v>
      </c>
      <c r="Q1117" s="2" t="s">
        <v>17348</v>
      </c>
    </row>
    <row r="1118" customFormat="false" ht="15" hidden="false" customHeight="false" outlineLevel="0" collapsed="false">
      <c r="A1118" s="8" t="s">
        <v>13112</v>
      </c>
      <c r="B1118" s="10" t="str">
        <f aca="false">'Layout Mercado Libre'!C1118</f>
        <v>Capent Pomada para Rozaduras del Bebé 110 g</v>
      </c>
      <c r="C1118" s="2" t="s">
        <v>89</v>
      </c>
      <c r="D1118" s="2" t="s">
        <v>13868</v>
      </c>
      <c r="E1118" s="2" t="s">
        <v>13869</v>
      </c>
      <c r="F1118" s="2" t="s">
        <v>13877</v>
      </c>
      <c r="G1118" s="2"/>
      <c r="H1118" s="2"/>
      <c r="I1118" s="2" t="s">
        <v>17349</v>
      </c>
      <c r="J1118" s="2"/>
      <c r="K1118" s="2" t="n">
        <v>85</v>
      </c>
      <c r="L1118" s="2"/>
      <c r="M1118" s="2" t="s">
        <v>17350</v>
      </c>
      <c r="N1118" s="2" t="n">
        <f aca="false">COUNTA('Layout Mercado Libre'!AH1118:AM1118)</f>
        <v>3</v>
      </c>
      <c r="O1118" s="2" t="s">
        <v>13875</v>
      </c>
      <c r="P1118" s="2" t="n">
        <v>0</v>
      </c>
      <c r="Q1118" s="2" t="s">
        <v>17351</v>
      </c>
    </row>
    <row r="1119" customFormat="false" ht="15" hidden="false" customHeight="false" outlineLevel="0" collapsed="false">
      <c r="A1119" s="8" t="s">
        <v>13124</v>
      </c>
      <c r="B1119" s="10" t="str">
        <f aca="false">'Layout Mercado Libre'!C1119</f>
        <v>Shampoo Mennen Miel y Manzanilla Suave 200 ml</v>
      </c>
      <c r="C1119" s="2" t="s">
        <v>89</v>
      </c>
      <c r="D1119" s="2" t="s">
        <v>13868</v>
      </c>
      <c r="E1119" s="2" t="s">
        <v>13869</v>
      </c>
      <c r="F1119" s="2" t="s">
        <v>13877</v>
      </c>
      <c r="G1119" s="2"/>
      <c r="H1119" s="2"/>
      <c r="I1119" s="2" t="s">
        <v>17352</v>
      </c>
      <c r="J1119" s="2"/>
      <c r="K1119" s="2" t="n">
        <v>104</v>
      </c>
      <c r="L1119" s="2"/>
      <c r="M1119" s="2" t="s">
        <v>17353</v>
      </c>
      <c r="N1119" s="2" t="n">
        <f aca="false">COUNTA('Layout Mercado Libre'!AH1119:AM1119)</f>
        <v>1</v>
      </c>
      <c r="O1119" s="2" t="s">
        <v>13942</v>
      </c>
      <c r="P1119" s="2" t="n">
        <v>0</v>
      </c>
      <c r="Q1119" s="2" t="s">
        <v>17354</v>
      </c>
    </row>
    <row r="1120" customFormat="false" ht="15" hidden="false" customHeight="false" outlineLevel="0" collapsed="false">
      <c r="A1120" s="8" t="s">
        <v>13132</v>
      </c>
      <c r="B1120" s="10" t="str">
        <f aca="false">'Layout Mercado Libre'!C1120</f>
        <v>Desodorante Antitranspirante Rexona Men V8 en Barra 45 g</v>
      </c>
      <c r="C1120" s="2" t="s">
        <v>89</v>
      </c>
      <c r="D1120" s="2" t="s">
        <v>13868</v>
      </c>
      <c r="E1120" s="2" t="s">
        <v>13869</v>
      </c>
      <c r="F1120" s="2" t="s">
        <v>13877</v>
      </c>
      <c r="G1120" s="2"/>
      <c r="H1120" s="2"/>
      <c r="I1120" s="2" t="s">
        <v>17355</v>
      </c>
      <c r="J1120" s="2"/>
      <c r="K1120" s="2" t="n">
        <v>176</v>
      </c>
      <c r="L1120" s="2" t="s">
        <v>17356</v>
      </c>
      <c r="M1120" s="2" t="s">
        <v>17357</v>
      </c>
      <c r="N1120" s="2" t="n">
        <f aca="false">COUNTA('Layout Mercado Libre'!AH1120:AM1120)</f>
        <v>3</v>
      </c>
      <c r="O1120" s="2" t="s">
        <v>13886</v>
      </c>
      <c r="P1120" s="2" t="n">
        <v>0</v>
      </c>
      <c r="Q1120" s="2" t="s">
        <v>17358</v>
      </c>
    </row>
    <row r="1121" customFormat="false" ht="15" hidden="false" customHeight="false" outlineLevel="0" collapsed="false">
      <c r="A1121" s="8" t="s">
        <v>13143</v>
      </c>
      <c r="B1121" s="10" t="str">
        <f aca="false">'Layout Mercado Libre'!C1121</f>
        <v>Ciruelax Cassia Angustifolia 15 mg 20 Comprimidos</v>
      </c>
      <c r="C1121" s="2" t="s">
        <v>89</v>
      </c>
      <c r="D1121" s="2" t="s">
        <v>13868</v>
      </c>
      <c r="E1121" s="2" t="s">
        <v>13869</v>
      </c>
      <c r="F1121" s="2" t="s">
        <v>13918</v>
      </c>
      <c r="G1121" s="2"/>
      <c r="H1121" s="2"/>
      <c r="I1121" s="2" t="s">
        <v>17359</v>
      </c>
      <c r="J1121" s="2"/>
      <c r="K1121" s="2" t="n">
        <v>70</v>
      </c>
      <c r="L1121" s="2"/>
      <c r="M1121" s="2" t="s">
        <v>17360</v>
      </c>
      <c r="N1121" s="2" t="n">
        <f aca="false">COUNTA('Layout Mercado Libre'!AH1121:AM1121)</f>
        <v>2</v>
      </c>
      <c r="O1121" s="2" t="s">
        <v>13886</v>
      </c>
      <c r="P1121" s="2" t="n">
        <v>1</v>
      </c>
      <c r="Q1121" s="2" t="s">
        <v>17361</v>
      </c>
    </row>
    <row r="1122" customFormat="false" ht="15" hidden="false" customHeight="false" outlineLevel="0" collapsed="false">
      <c r="A1122" s="8" t="s">
        <v>13158</v>
      </c>
      <c r="B1122" s="10" t="str">
        <f aca="false">'Layout Mercado Libre'!C1122</f>
        <v>Desodorante Axe Black en Aerosol para Hombre 150 ml</v>
      </c>
      <c r="C1122" s="2" t="s">
        <v>89</v>
      </c>
      <c r="D1122" s="2" t="s">
        <v>13868</v>
      </c>
      <c r="E1122" s="2" t="s">
        <v>13869</v>
      </c>
      <c r="F1122" s="2" t="s">
        <v>13877</v>
      </c>
      <c r="G1122" s="2"/>
      <c r="H1122" s="2"/>
      <c r="I1122" s="2" t="s">
        <v>17362</v>
      </c>
      <c r="J1122" s="2"/>
      <c r="K1122" s="2" t="n">
        <v>264</v>
      </c>
      <c r="L1122" s="2" t="s">
        <v>17363</v>
      </c>
      <c r="M1122" s="2" t="s">
        <v>17364</v>
      </c>
      <c r="N1122" s="2" t="n">
        <f aca="false">COUNTA('Layout Mercado Libre'!AH1122:AM1122)</f>
        <v>2</v>
      </c>
      <c r="O1122" s="2" t="s">
        <v>13886</v>
      </c>
      <c r="P1122" s="2" t="n">
        <v>0</v>
      </c>
      <c r="Q1122" s="2" t="s">
        <v>17365</v>
      </c>
    </row>
    <row r="1123" customFormat="false" ht="15" hidden="false" customHeight="false" outlineLevel="0" collapsed="false">
      <c r="A1123" s="8" t="s">
        <v>13168</v>
      </c>
      <c r="B1123" s="10" t="str">
        <f aca="false">'Layout Mercado Libre'!C1123</f>
        <v>Scabisan Permetrina 5% Crema 60 g</v>
      </c>
      <c r="C1123" s="2" t="s">
        <v>89</v>
      </c>
      <c r="D1123" s="2" t="s">
        <v>13868</v>
      </c>
      <c r="E1123" s="2" t="s">
        <v>13869</v>
      </c>
      <c r="F1123" s="2" t="s">
        <v>13918</v>
      </c>
      <c r="G1123" s="2"/>
      <c r="H1123" s="2"/>
      <c r="I1123" s="2" t="s">
        <v>17366</v>
      </c>
      <c r="J1123" s="2"/>
      <c r="K1123" s="2" t="n">
        <v>0</v>
      </c>
      <c r="L1123" s="2"/>
      <c r="M1123" s="2" t="s">
        <v>17367</v>
      </c>
      <c r="N1123" s="2" t="n">
        <f aca="false">COUNTA('Layout Mercado Libre'!AH1123:AM1123)</f>
        <v>2</v>
      </c>
      <c r="O1123" s="2" t="s">
        <v>13886</v>
      </c>
      <c r="P1123" s="2" t="n">
        <v>0</v>
      </c>
      <c r="Q1123" s="2" t="s">
        <v>17368</v>
      </c>
    </row>
    <row r="1124" customFormat="false" ht="15" hidden="false" customHeight="false" outlineLevel="0" collapsed="false">
      <c r="A1124" s="8" t="s">
        <v>13181</v>
      </c>
      <c r="B1124" s="10" t="str">
        <f aca="false">'Layout Mercado Libre'!C1124</f>
        <v>Condones Prudence Sabor y Aroma Uva 3 Piezas</v>
      </c>
      <c r="C1124" s="2" t="s">
        <v>89</v>
      </c>
      <c r="D1124" s="2" t="s">
        <v>13868</v>
      </c>
      <c r="E1124" s="2" t="s">
        <v>13869</v>
      </c>
      <c r="F1124" s="2" t="s">
        <v>13877</v>
      </c>
      <c r="G1124" s="2"/>
      <c r="H1124" s="2"/>
      <c r="I1124" s="2" t="s">
        <v>17369</v>
      </c>
      <c r="J1124" s="2"/>
      <c r="K1124" s="2" t="n">
        <v>405</v>
      </c>
      <c r="L1124" s="2"/>
      <c r="M1124" s="2" t="s">
        <v>17370</v>
      </c>
      <c r="N1124" s="2" t="n">
        <f aca="false">COUNTA('Layout Mercado Libre'!AH1124:AM1124)</f>
        <v>2</v>
      </c>
      <c r="O1124" s="2" t="s">
        <v>13875</v>
      </c>
      <c r="P1124" s="2" t="n">
        <v>0</v>
      </c>
      <c r="Q1124" s="2" t="s">
        <v>17371</v>
      </c>
    </row>
    <row r="1125" customFormat="false" ht="15" hidden="false" customHeight="false" outlineLevel="0" collapsed="false">
      <c r="A1125" s="8" t="s">
        <v>13191</v>
      </c>
      <c r="B1125" s="10" t="str">
        <f aca="false">'Layout Mercado Libre'!C1125</f>
        <v>Paletas Broncolin Sabores Mixtos Vitrolero 100 Piezas</v>
      </c>
      <c r="C1125" s="2" t="s">
        <v>89</v>
      </c>
      <c r="D1125" s="2" t="s">
        <v>13868</v>
      </c>
      <c r="E1125" s="2" t="s">
        <v>13869</v>
      </c>
      <c r="F1125" s="2" t="s">
        <v>13918</v>
      </c>
      <c r="G1125" s="2"/>
      <c r="H1125" s="2"/>
      <c r="I1125" s="2" t="s">
        <v>17372</v>
      </c>
      <c r="J1125" s="2"/>
      <c r="K1125" s="2" t="n">
        <v>45</v>
      </c>
      <c r="L1125" s="2"/>
      <c r="M1125" s="2" t="s">
        <v>17373</v>
      </c>
      <c r="N1125" s="2" t="n">
        <f aca="false">COUNTA('Layout Mercado Libre'!AH1125:AM1125)</f>
        <v>3</v>
      </c>
      <c r="O1125" s="2" t="s">
        <v>13875</v>
      </c>
      <c r="P1125" s="2" t="n">
        <v>0</v>
      </c>
      <c r="Q1125" s="2" t="s">
        <v>17374</v>
      </c>
    </row>
    <row r="1126" customFormat="false" ht="15" hidden="false" customHeight="false" outlineLevel="0" collapsed="false">
      <c r="A1126" s="8" t="s">
        <v>13205</v>
      </c>
      <c r="B1126" s="10" t="str">
        <f aca="false">'Layout Mercado Libre'!C1126</f>
        <v>Desodorante Stefano Play en Aerosol para Hombre 113 g</v>
      </c>
      <c r="C1126" s="2" t="s">
        <v>89</v>
      </c>
      <c r="D1126" s="2" t="s">
        <v>13868</v>
      </c>
      <c r="E1126" s="2" t="s">
        <v>13869</v>
      </c>
      <c r="F1126" s="2" t="s">
        <v>13877</v>
      </c>
      <c r="G1126" s="2"/>
      <c r="H1126" s="2"/>
      <c r="I1126" s="2" t="s">
        <v>17375</v>
      </c>
      <c r="J1126" s="2"/>
      <c r="K1126" s="2" t="n">
        <v>584</v>
      </c>
      <c r="L1126" s="2"/>
      <c r="M1126" s="2" t="s">
        <v>17376</v>
      </c>
      <c r="N1126" s="2" t="n">
        <f aca="false">COUNTA('Layout Mercado Libre'!AH1126:AM1126)</f>
        <v>1</v>
      </c>
      <c r="O1126" s="2" t="s">
        <v>13942</v>
      </c>
      <c r="P1126" s="2" t="n">
        <v>0</v>
      </c>
      <c r="Q1126" s="2" t="s">
        <v>17377</v>
      </c>
    </row>
    <row r="1127" customFormat="false" ht="15" hidden="false" customHeight="false" outlineLevel="0" collapsed="false">
      <c r="A1127" s="8" t="s">
        <v>13215</v>
      </c>
      <c r="B1127" s="10" t="str">
        <f aca="false">'Layout Mercado Libre'!C1127</f>
        <v>Parche Negro Promedic Metilo y Belladona 12.5 x 18.5 cm</v>
      </c>
      <c r="C1127" s="2" t="s">
        <v>89</v>
      </c>
      <c r="D1127" s="2" t="s">
        <v>13868</v>
      </c>
      <c r="E1127" s="2" t="s">
        <v>13869</v>
      </c>
      <c r="F1127" s="2" t="s">
        <v>13918</v>
      </c>
      <c r="G1127" s="2"/>
      <c r="H1127" s="2"/>
      <c r="I1127" s="2" t="s">
        <v>17378</v>
      </c>
      <c r="J1127" s="2"/>
      <c r="K1127" s="2" t="n">
        <v>1309</v>
      </c>
      <c r="L1127" s="2"/>
      <c r="M1127" s="2" t="s">
        <v>17379</v>
      </c>
      <c r="N1127" s="2" t="n">
        <f aca="false">COUNTA('Layout Mercado Libre'!AH1127:AM1127)</f>
        <v>3</v>
      </c>
      <c r="O1127" s="2" t="s">
        <v>13886</v>
      </c>
      <c r="P1127" s="2" t="n">
        <v>0</v>
      </c>
      <c r="Q1127" s="2" t="s">
        <v>17380</v>
      </c>
    </row>
    <row r="1128" customFormat="false" ht="15" hidden="false" customHeight="false" outlineLevel="0" collapsed="false">
      <c r="A1128" s="8" t="s">
        <v>13230</v>
      </c>
      <c r="B1128" s="10" t="str">
        <f aca="false">'Layout Mercado Libre'!C1128</f>
        <v>Shampoo Pantene Pro-V Bambú Nutre &amp; Crece 750 ml</v>
      </c>
      <c r="C1128" s="2" t="s">
        <v>89</v>
      </c>
      <c r="D1128" s="2" t="s">
        <v>13868</v>
      </c>
      <c r="E1128" s="2" t="s">
        <v>13869</v>
      </c>
      <c r="F1128" s="2" t="s">
        <v>13877</v>
      </c>
      <c r="G1128" s="2"/>
      <c r="H1128" s="2"/>
      <c r="I1128" s="2" t="s">
        <v>17381</v>
      </c>
      <c r="J1128" s="2"/>
      <c r="K1128" s="2" t="n">
        <v>66</v>
      </c>
      <c r="L1128" s="2"/>
      <c r="M1128" s="2" t="s">
        <v>17382</v>
      </c>
      <c r="N1128" s="2" t="n">
        <f aca="false">COUNTA('Layout Mercado Libre'!AH1128:AM1128)</f>
        <v>1</v>
      </c>
      <c r="O1128" s="2" t="s">
        <v>13942</v>
      </c>
      <c r="P1128" s="2" t="n">
        <v>0</v>
      </c>
      <c r="Q1128" s="2" t="s">
        <v>17383</v>
      </c>
    </row>
    <row r="1129" customFormat="false" ht="15" hidden="false" customHeight="false" outlineLevel="0" collapsed="false">
      <c r="A1129" s="8" t="s">
        <v>13242</v>
      </c>
      <c r="B1129" s="10" t="str">
        <f aca="false">'Layout Mercado Libre'!C1129</f>
        <v>Motilium Domperidona 10 mg 30 Tabletas</v>
      </c>
      <c r="C1129" s="2" t="s">
        <v>89</v>
      </c>
      <c r="D1129" s="2" t="s">
        <v>13868</v>
      </c>
      <c r="E1129" s="2" t="s">
        <v>13869</v>
      </c>
      <c r="F1129" s="2" t="s">
        <v>13936</v>
      </c>
      <c r="G1129" s="2"/>
      <c r="H1129" s="2"/>
      <c r="I1129" s="2" t="s">
        <v>17384</v>
      </c>
      <c r="J1129" s="2"/>
      <c r="K1129" s="2" t="n">
        <v>0</v>
      </c>
      <c r="L1129" s="2"/>
      <c r="M1129" s="2" t="s">
        <v>17385</v>
      </c>
      <c r="N1129" s="2" t="n">
        <f aca="false">COUNTA('Layout Mercado Libre'!AH1129:AM1129)</f>
        <v>1</v>
      </c>
      <c r="O1129" s="2" t="s">
        <v>13875</v>
      </c>
      <c r="P1129" s="2" t="n">
        <v>0</v>
      </c>
      <c r="Q1129" s="2" t="s">
        <v>17386</v>
      </c>
    </row>
    <row r="1130" customFormat="false" ht="15" hidden="false" customHeight="false" outlineLevel="0" collapsed="false">
      <c r="A1130" s="8" t="s">
        <v>13250</v>
      </c>
      <c r="B1130" s="10" t="str">
        <f aca="false">'Layout Mercado Libre'!C1130</f>
        <v>Tylex 750 Paracetamol 750 mg 40 Tabletas</v>
      </c>
      <c r="C1130" s="2" t="s">
        <v>89</v>
      </c>
      <c r="D1130" s="2" t="s">
        <v>13868</v>
      </c>
      <c r="E1130" s="2" t="s">
        <v>13869</v>
      </c>
      <c r="F1130" s="2" t="s">
        <v>13936</v>
      </c>
      <c r="G1130" s="2"/>
      <c r="H1130" s="2"/>
      <c r="I1130" s="2" t="s">
        <v>17387</v>
      </c>
      <c r="J1130" s="2"/>
      <c r="K1130" s="2" t="n">
        <v>0</v>
      </c>
      <c r="L1130" s="2"/>
      <c r="M1130" s="2" t="s">
        <v>17388</v>
      </c>
      <c r="N1130" s="2" t="n">
        <f aca="false">COUNTA('Layout Mercado Libre'!AH1130:AM1130)</f>
        <v>1</v>
      </c>
      <c r="O1130" s="2" t="s">
        <v>13875</v>
      </c>
      <c r="P1130" s="2" t="n">
        <v>0</v>
      </c>
      <c r="Q1130" s="2" t="s">
        <v>17389</v>
      </c>
    </row>
    <row r="1131" customFormat="false" ht="15" hidden="false" customHeight="false" outlineLevel="0" collapsed="false">
      <c r="A1131" s="8" t="s">
        <v>13258</v>
      </c>
      <c r="B1131" s="10" t="str">
        <f aca="false">'Layout Mercado Libre'!C1131</f>
        <v>Sérum Corporal Dove Niacinamida Tono Uniforme 400 ml</v>
      </c>
      <c r="C1131" s="2" t="s">
        <v>89</v>
      </c>
      <c r="D1131" s="2" t="s">
        <v>13868</v>
      </c>
      <c r="E1131" s="2" t="s">
        <v>13869</v>
      </c>
      <c r="F1131" s="2" t="s">
        <v>13877</v>
      </c>
      <c r="G1131" s="2"/>
      <c r="H1131" s="2"/>
      <c r="I1131" s="2" t="s">
        <v>17390</v>
      </c>
      <c r="J1131" s="2"/>
      <c r="K1131" s="2" t="n">
        <v>3</v>
      </c>
      <c r="L1131" s="2" t="s">
        <v>17391</v>
      </c>
      <c r="M1131" s="2" t="s">
        <v>17392</v>
      </c>
      <c r="N1131" s="2" t="n">
        <f aca="false">COUNTA('Layout Mercado Libre'!AH1131:AM1131)</f>
        <v>2</v>
      </c>
      <c r="O1131" s="2" t="s">
        <v>13886</v>
      </c>
      <c r="P1131" s="2" t="n">
        <v>0</v>
      </c>
      <c r="Q1131" s="2" t="s">
        <v>17393</v>
      </c>
    </row>
    <row r="1132" customFormat="false" ht="15" hidden="false" customHeight="false" outlineLevel="0" collapsed="false">
      <c r="A1132" s="8" t="s">
        <v>13270</v>
      </c>
      <c r="B1132" s="10" t="str">
        <f aca="false">'Layout Mercado Libre'!C1132</f>
        <v>Desodorante Axe Collision en Aerosol para Hombre 150 ml</v>
      </c>
      <c r="C1132" s="2" t="s">
        <v>89</v>
      </c>
      <c r="D1132" s="2" t="s">
        <v>13868</v>
      </c>
      <c r="E1132" s="2" t="s">
        <v>13869</v>
      </c>
      <c r="F1132" s="2" t="s">
        <v>13877</v>
      </c>
      <c r="G1132" s="2"/>
      <c r="H1132" s="2"/>
      <c r="I1132" s="2" t="s">
        <v>17394</v>
      </c>
      <c r="J1132" s="2"/>
      <c r="K1132" s="2" t="n">
        <v>218</v>
      </c>
      <c r="L1132" s="2" t="s">
        <v>17395</v>
      </c>
      <c r="M1132" s="2" t="s">
        <v>17396</v>
      </c>
      <c r="N1132" s="2" t="n">
        <f aca="false">COUNTA('Layout Mercado Libre'!AH1132:AM1132)</f>
        <v>3</v>
      </c>
      <c r="O1132" s="2" t="s">
        <v>13875</v>
      </c>
      <c r="P1132" s="2" t="n">
        <v>0</v>
      </c>
      <c r="Q1132" s="2" t="s">
        <v>17397</v>
      </c>
    </row>
    <row r="1133" customFormat="false" ht="15" hidden="false" customHeight="false" outlineLevel="0" collapsed="false">
      <c r="A1133" s="8" t="s">
        <v>13280</v>
      </c>
      <c r="B1133" s="10" t="str">
        <f aca="false">'Layout Mercado Libre'!C1133</f>
        <v>Ficonax Metformina 850 mg 30 Tabletas</v>
      </c>
      <c r="C1133" s="2" t="s">
        <v>89</v>
      </c>
      <c r="D1133" s="2" t="s">
        <v>13868</v>
      </c>
      <c r="E1133" s="2" t="s">
        <v>13869</v>
      </c>
      <c r="F1133" s="2" t="s">
        <v>13870</v>
      </c>
      <c r="G1133" s="2" t="s">
        <v>13893</v>
      </c>
      <c r="H1133" s="2" t="s">
        <v>13894</v>
      </c>
      <c r="I1133" s="2" t="s">
        <v>17398</v>
      </c>
      <c r="J1133" s="2"/>
      <c r="K1133" s="2" t="n">
        <v>25</v>
      </c>
      <c r="L1133" s="2"/>
      <c r="M1133" s="2" t="s">
        <v>17399</v>
      </c>
      <c r="N1133" s="2" t="n">
        <f aca="false">COUNTA('Layout Mercado Libre'!AH1133:AM1133)</f>
        <v>2</v>
      </c>
      <c r="O1133" s="2" t="s">
        <v>13886</v>
      </c>
      <c r="P1133" s="2" t="n">
        <v>0</v>
      </c>
      <c r="Q1133" s="2" t="s">
        <v>17400</v>
      </c>
    </row>
    <row r="1134" customFormat="false" ht="15" hidden="false" customHeight="false" outlineLevel="0" collapsed="false">
      <c r="A1134" s="8" t="s">
        <v>13288</v>
      </c>
      <c r="B1134" s="10" t="str">
        <f aca="false">'Layout Mercado Libre'!C1134</f>
        <v>Alli-Triple Diclofenaco y Vitaminas B 6 Tabletas</v>
      </c>
      <c r="C1134" s="2" t="s">
        <v>89</v>
      </c>
      <c r="D1134" s="2" t="s">
        <v>13868</v>
      </c>
      <c r="E1134" s="2" t="s">
        <v>13869</v>
      </c>
      <c r="F1134" s="2" t="s">
        <v>13936</v>
      </c>
      <c r="G1134" s="2"/>
      <c r="H1134" s="2"/>
      <c r="I1134" s="2" t="s">
        <v>17401</v>
      </c>
      <c r="J1134" s="2"/>
      <c r="K1134" s="2" t="n">
        <v>49</v>
      </c>
      <c r="L1134" s="2"/>
      <c r="M1134" s="2" t="s">
        <v>17402</v>
      </c>
      <c r="N1134" s="2" t="n">
        <f aca="false">COUNTA('Layout Mercado Libre'!AH1134:AM1134)</f>
        <v>3</v>
      </c>
      <c r="O1134" s="2" t="s">
        <v>13886</v>
      </c>
      <c r="P1134" s="2" t="n">
        <v>0</v>
      </c>
      <c r="Q1134" s="2" t="s">
        <v>17403</v>
      </c>
    </row>
    <row r="1135" customFormat="false" ht="15" hidden="false" customHeight="false" outlineLevel="0" collapsed="false">
      <c r="A1135" s="8" t="s">
        <v>13299</v>
      </c>
      <c r="B1135" s="10" t="str">
        <f aca="false">'Layout Mercado Libre'!C1135</f>
        <v>Karet Levotiroxina Sódica 100 mcg 50 Comprimidos</v>
      </c>
      <c r="C1135" s="2" t="s">
        <v>89</v>
      </c>
      <c r="D1135" s="2" t="s">
        <v>13868</v>
      </c>
      <c r="E1135" s="2" t="s">
        <v>13869</v>
      </c>
      <c r="F1135" s="2" t="s">
        <v>13870</v>
      </c>
      <c r="G1135" s="2" t="s">
        <v>14229</v>
      </c>
      <c r="H1135" s="2" t="s">
        <v>14230</v>
      </c>
      <c r="I1135" s="2" t="s">
        <v>17404</v>
      </c>
      <c r="J1135" s="2"/>
      <c r="K1135" s="2" t="n">
        <v>0</v>
      </c>
      <c r="L1135" s="2"/>
      <c r="M1135" s="2" t="s">
        <v>17405</v>
      </c>
      <c r="N1135" s="2" t="n">
        <f aca="false">COUNTA('Layout Mercado Libre'!AH1135:AM1135)</f>
        <v>3</v>
      </c>
      <c r="O1135" s="2" t="s">
        <v>13875</v>
      </c>
      <c r="P1135" s="2" t="n">
        <v>0</v>
      </c>
      <c r="Q1135" s="2" t="s">
        <v>17406</v>
      </c>
    </row>
    <row r="1136" customFormat="false" ht="15" hidden="false" customHeight="false" outlineLevel="0" collapsed="false">
      <c r="A1136" s="8" t="s">
        <v>13312</v>
      </c>
      <c r="B1136" s="10" t="str">
        <f aca="false">'Layout Mercado Libre'!C1136</f>
        <v>Refresh Tears Gotas Lubricantes Oftálmicas 15 ml</v>
      </c>
      <c r="C1136" s="2" t="s">
        <v>89</v>
      </c>
      <c r="D1136" s="2" t="s">
        <v>13868</v>
      </c>
      <c r="E1136" s="2" t="s">
        <v>13869</v>
      </c>
      <c r="F1136" s="2" t="s">
        <v>13918</v>
      </c>
      <c r="G1136" s="2"/>
      <c r="H1136" s="2"/>
      <c r="I1136" s="2" t="s">
        <v>17407</v>
      </c>
      <c r="J1136" s="2"/>
      <c r="K1136" s="2" t="n">
        <v>2</v>
      </c>
      <c r="L1136" s="2"/>
      <c r="M1136" s="2" t="s">
        <v>17408</v>
      </c>
      <c r="N1136" s="2" t="n">
        <f aca="false">COUNTA('Layout Mercado Libre'!AH1136:AM1136)</f>
        <v>2</v>
      </c>
      <c r="O1136" s="2" t="s">
        <v>13886</v>
      </c>
      <c r="P1136" s="2" t="n">
        <v>0</v>
      </c>
      <c r="Q1136" s="2" t="s">
        <v>17409</v>
      </c>
    </row>
    <row r="1137" customFormat="false" ht="15" hidden="false" customHeight="false" outlineLevel="0" collapsed="false">
      <c r="A1137" s="8" t="s">
        <v>13322</v>
      </c>
      <c r="B1137" s="10" t="str">
        <f aca="false">'Layout Mercado Libre'!C1137</f>
        <v>Dimefor Metformina 850 mg 60 Tabletas</v>
      </c>
      <c r="C1137" s="2" t="s">
        <v>89</v>
      </c>
      <c r="D1137" s="2" t="s">
        <v>13868</v>
      </c>
      <c r="E1137" s="2" t="s">
        <v>13869</v>
      </c>
      <c r="F1137" s="2" t="s">
        <v>13870</v>
      </c>
      <c r="G1137" s="2" t="s">
        <v>13893</v>
      </c>
      <c r="H1137" s="2" t="s">
        <v>13894</v>
      </c>
      <c r="I1137" s="2" t="s">
        <v>17410</v>
      </c>
      <c r="J1137" s="2"/>
      <c r="K1137" s="2" t="n">
        <v>20</v>
      </c>
      <c r="L1137" s="2"/>
      <c r="M1137" s="2" t="s">
        <v>17411</v>
      </c>
      <c r="N1137" s="2" t="n">
        <f aca="false">COUNTA('Layout Mercado Libre'!AH1137:AM1137)</f>
        <v>2</v>
      </c>
      <c r="O1137" s="2" t="s">
        <v>13875</v>
      </c>
      <c r="P1137" s="2" t="n">
        <v>0</v>
      </c>
      <c r="Q1137" s="2" t="s">
        <v>17412</v>
      </c>
    </row>
    <row r="1138" customFormat="false" ht="15" hidden="false" customHeight="false" outlineLevel="0" collapsed="false">
      <c r="A1138" s="8" t="s">
        <v>13331</v>
      </c>
      <c r="B1138" s="10" t="str">
        <f aca="false">'Layout Mercado Libre'!C1138</f>
        <v>Prednefrin SF Prednisolona 1% Suspensión Oftálmica 5 ml</v>
      </c>
      <c r="C1138" s="2" t="s">
        <v>89</v>
      </c>
      <c r="D1138" s="2" t="s">
        <v>13868</v>
      </c>
      <c r="E1138" s="2" t="s">
        <v>13869</v>
      </c>
      <c r="F1138" s="2" t="s">
        <v>13870</v>
      </c>
      <c r="G1138" s="2" t="s">
        <v>14082</v>
      </c>
      <c r="H1138" s="2" t="s">
        <v>14083</v>
      </c>
      <c r="I1138" s="2" t="s">
        <v>17413</v>
      </c>
      <c r="J1138" s="2"/>
      <c r="K1138" s="2" t="n">
        <v>36</v>
      </c>
      <c r="L1138" s="2"/>
      <c r="M1138" s="2" t="s">
        <v>17414</v>
      </c>
      <c r="N1138" s="2" t="n">
        <f aca="false">COUNTA('Layout Mercado Libre'!AH1138:AM1138)</f>
        <v>3</v>
      </c>
      <c r="O1138" s="2" t="s">
        <v>13875</v>
      </c>
      <c r="P1138" s="2" t="n">
        <v>0</v>
      </c>
      <c r="Q1138" s="2" t="s">
        <v>17415</v>
      </c>
    </row>
    <row r="1139" customFormat="false" ht="15" hidden="false" customHeight="false" outlineLevel="0" collapsed="false">
      <c r="A1139" s="8" t="s">
        <v>13347</v>
      </c>
      <c r="B1139" s="10" t="str">
        <f aca="false">'Layout Mercado Libre'!C1139</f>
        <v>Ulsen Omeprazol 20 mg 1+1 Dos Cajas con 7 Cápsulas</v>
      </c>
      <c r="C1139" s="2" t="s">
        <v>89</v>
      </c>
      <c r="D1139" s="2" t="s">
        <v>13868</v>
      </c>
      <c r="E1139" s="2" t="s">
        <v>13869</v>
      </c>
      <c r="F1139" s="2" t="s">
        <v>13918</v>
      </c>
      <c r="G1139" s="2"/>
      <c r="H1139" s="2"/>
      <c r="I1139" s="2" t="s">
        <v>17416</v>
      </c>
      <c r="J1139" s="2"/>
      <c r="K1139" s="2" t="n">
        <v>47</v>
      </c>
      <c r="L1139" s="2"/>
      <c r="M1139" s="2" t="s">
        <v>17417</v>
      </c>
      <c r="N1139" s="2" t="n">
        <f aca="false">COUNTA('Layout Mercado Libre'!AH1139:AM1139)</f>
        <v>3</v>
      </c>
      <c r="O1139" s="2" t="s">
        <v>13875</v>
      </c>
      <c r="P1139" s="2" t="n">
        <v>0</v>
      </c>
      <c r="Q1139" s="2" t="s">
        <v>17418</v>
      </c>
    </row>
    <row r="1140" customFormat="false" ht="15" hidden="false" customHeight="false" outlineLevel="0" collapsed="false">
      <c r="A1140" s="8" t="s">
        <v>13357</v>
      </c>
      <c r="B1140" s="10" t="str">
        <f aca="false">'Layout Mercado Libre'!C1140</f>
        <v>Crema Mennen Baby Magic con Protección UV 300 ml</v>
      </c>
      <c r="C1140" s="2" t="s">
        <v>89</v>
      </c>
      <c r="D1140" s="2" t="s">
        <v>13868</v>
      </c>
      <c r="E1140" s="2" t="s">
        <v>13869</v>
      </c>
      <c r="F1140" s="2" t="s">
        <v>13877</v>
      </c>
      <c r="G1140" s="2"/>
      <c r="H1140" s="2"/>
      <c r="I1140" s="2" t="s">
        <v>17419</v>
      </c>
      <c r="J1140" s="2"/>
      <c r="K1140" s="2" t="n">
        <v>189</v>
      </c>
      <c r="L1140" s="2"/>
      <c r="M1140" s="2" t="s">
        <v>17420</v>
      </c>
      <c r="N1140" s="2" t="n">
        <f aca="false">COUNTA('Layout Mercado Libre'!AH1140:AM1140)</f>
        <v>1</v>
      </c>
      <c r="O1140" s="2" t="s">
        <v>13942</v>
      </c>
      <c r="P1140" s="2" t="n">
        <v>0</v>
      </c>
      <c r="Q1140" s="2" t="s">
        <v>17421</v>
      </c>
    </row>
    <row r="1141" customFormat="false" ht="15" hidden="false" customHeight="false" outlineLevel="0" collapsed="false">
      <c r="A1141" s="8" t="s">
        <v>13366</v>
      </c>
      <c r="B1141" s="10" t="str">
        <f aca="false">'Layout Mercado Libre'!C1141</f>
        <v>Carnotprim Metoclopramida Solución 100 ml con Pipeta</v>
      </c>
      <c r="C1141" s="2" t="s">
        <v>89</v>
      </c>
      <c r="D1141" s="2" t="s">
        <v>13868</v>
      </c>
      <c r="E1141" s="2" t="s">
        <v>13869</v>
      </c>
      <c r="F1141" s="2" t="s">
        <v>13870</v>
      </c>
      <c r="G1141" s="2" t="s">
        <v>13893</v>
      </c>
      <c r="H1141" s="2" t="s">
        <v>13894</v>
      </c>
      <c r="I1141" s="2" t="s">
        <v>17422</v>
      </c>
      <c r="J1141" s="2"/>
      <c r="K1141" s="2" t="n">
        <v>22</v>
      </c>
      <c r="L1141" s="2"/>
      <c r="M1141" s="2" t="s">
        <v>17423</v>
      </c>
      <c r="N1141" s="2" t="n">
        <f aca="false">COUNTA('Layout Mercado Libre'!AH1141:AM1141)</f>
        <v>2</v>
      </c>
      <c r="O1141" s="2" t="s">
        <v>13942</v>
      </c>
      <c r="P1141" s="2" t="n">
        <v>0</v>
      </c>
      <c r="Q1141" s="2" t="s">
        <v>17424</v>
      </c>
    </row>
    <row r="1142" customFormat="false" ht="15" hidden="false" customHeight="false" outlineLevel="0" collapsed="false">
      <c r="A1142" s="8" t="s">
        <v>13378</v>
      </c>
      <c r="B1142" s="10" t="str">
        <f aca="false">'Layout Mercado Libre'!C1142</f>
        <v>Aceler Ácido Fusídico 2% Crema 15 g</v>
      </c>
      <c r="C1142" s="2" t="s">
        <v>89</v>
      </c>
      <c r="D1142" s="2" t="s">
        <v>13868</v>
      </c>
      <c r="E1142" s="2" t="s">
        <v>13869</v>
      </c>
      <c r="F1142" s="2" t="s">
        <v>13870</v>
      </c>
      <c r="G1142" s="2" t="s">
        <v>14497</v>
      </c>
      <c r="H1142" s="2" t="s">
        <v>14498</v>
      </c>
      <c r="I1142" s="2" t="s">
        <v>17425</v>
      </c>
      <c r="J1142" s="2"/>
      <c r="K1142" s="2" t="n">
        <v>68</v>
      </c>
      <c r="L1142" s="2"/>
      <c r="M1142" s="2" t="s">
        <v>17426</v>
      </c>
      <c r="N1142" s="2" t="n">
        <f aca="false">COUNTA('Layout Mercado Libre'!AH1142:AM1142)</f>
        <v>2</v>
      </c>
      <c r="O1142" s="2" t="s">
        <v>13875</v>
      </c>
      <c r="P1142" s="2" t="n">
        <v>0</v>
      </c>
      <c r="Q1142" s="2" t="s">
        <v>17427</v>
      </c>
    </row>
    <row r="1143" customFormat="false" ht="15" hidden="false" customHeight="false" outlineLevel="0" collapsed="false">
      <c r="A1143" s="8" t="s">
        <v>13389</v>
      </c>
      <c r="B1143" s="10" t="str">
        <f aca="false">'Layout Mercado Libre'!C1143</f>
        <v>Biomics Cefixima 100 mg/5 ml Suspensión 100 ml</v>
      </c>
      <c r="C1143" s="2" t="s">
        <v>89</v>
      </c>
      <c r="D1143" s="2" t="s">
        <v>13868</v>
      </c>
      <c r="E1143" s="2" t="s">
        <v>13869</v>
      </c>
      <c r="F1143" s="2" t="s">
        <v>13870</v>
      </c>
      <c r="G1143" s="2" t="s">
        <v>13971</v>
      </c>
      <c r="H1143" s="2" t="s">
        <v>13972</v>
      </c>
      <c r="I1143" s="2" t="s">
        <v>17428</v>
      </c>
      <c r="J1143" s="2"/>
      <c r="K1143" s="2" t="n">
        <v>40</v>
      </c>
      <c r="L1143" s="2"/>
      <c r="M1143" s="2" t="s">
        <v>17429</v>
      </c>
      <c r="N1143" s="2" t="n">
        <f aca="false">COUNTA('Layout Mercado Libre'!AH1143:AM1143)</f>
        <v>3</v>
      </c>
      <c r="O1143" s="2" t="s">
        <v>13886</v>
      </c>
      <c r="P1143" s="2" t="n">
        <v>0</v>
      </c>
      <c r="Q1143" s="2" t="s">
        <v>17430</v>
      </c>
    </row>
    <row r="1144" customFormat="false" ht="15" hidden="false" customHeight="false" outlineLevel="0" collapsed="false">
      <c r="A1144" s="8" t="s">
        <v>13401</v>
      </c>
      <c r="B1144" s="10" t="str">
        <f aca="false">'Layout Mercado Libre'!C1144</f>
        <v>Eutirox Levotiroxina Sódica 112 mcg 50 Tabletas</v>
      </c>
      <c r="C1144" s="2" t="s">
        <v>89</v>
      </c>
      <c r="D1144" s="2" t="s">
        <v>13868</v>
      </c>
      <c r="E1144" s="2" t="s">
        <v>13869</v>
      </c>
      <c r="F1144" s="2" t="s">
        <v>13870</v>
      </c>
      <c r="G1144" s="2" t="s">
        <v>14229</v>
      </c>
      <c r="H1144" s="2" t="s">
        <v>14230</v>
      </c>
      <c r="I1144" s="2" t="s">
        <v>17431</v>
      </c>
      <c r="J1144" s="2"/>
      <c r="K1144" s="2" t="n">
        <v>41</v>
      </c>
      <c r="L1144" s="2"/>
      <c r="M1144" s="2" t="s">
        <v>17432</v>
      </c>
      <c r="N1144" s="2" t="n">
        <f aca="false">COUNTA('Layout Mercado Libre'!AH1144:AM1144)</f>
        <v>2</v>
      </c>
      <c r="O1144" s="2" t="s">
        <v>13875</v>
      </c>
      <c r="P1144" s="2" t="n">
        <v>0</v>
      </c>
      <c r="Q1144" s="2" t="s">
        <v>17433</v>
      </c>
    </row>
    <row r="1145" customFormat="false" ht="15" hidden="false" customHeight="false" outlineLevel="0" collapsed="false">
      <c r="A1145" s="8" t="s">
        <v>13411</v>
      </c>
      <c r="B1145" s="10" t="str">
        <f aca="false">'Layout Mercado Libre'!C1145</f>
        <v>Desodorante Stefano Next Level Aerosol 150 ml</v>
      </c>
      <c r="C1145" s="2" t="s">
        <v>89</v>
      </c>
      <c r="D1145" s="2" t="s">
        <v>13868</v>
      </c>
      <c r="E1145" s="2" t="s">
        <v>13869</v>
      </c>
      <c r="F1145" s="2" t="s">
        <v>13877</v>
      </c>
      <c r="G1145" s="2"/>
      <c r="H1145" s="2"/>
      <c r="I1145" s="2" t="s">
        <v>17434</v>
      </c>
      <c r="J1145" s="2"/>
      <c r="K1145" s="2" t="n">
        <v>500</v>
      </c>
      <c r="L1145" s="2"/>
      <c r="M1145" s="2" t="s">
        <v>17435</v>
      </c>
      <c r="N1145" s="2" t="n">
        <f aca="false">COUNTA('Layout Mercado Libre'!AH1145:AM1145)</f>
        <v>1</v>
      </c>
      <c r="O1145" s="2" t="s">
        <v>13875</v>
      </c>
      <c r="P1145" s="2" t="n">
        <v>0</v>
      </c>
      <c r="Q1145" s="2" t="s">
        <v>17436</v>
      </c>
    </row>
    <row r="1146" customFormat="false" ht="15" hidden="false" customHeight="false" outlineLevel="0" collapsed="false">
      <c r="A1146" s="8" t="s">
        <v>13420</v>
      </c>
      <c r="B1146" s="10" t="str">
        <f aca="false">'Layout Mercado Libre'!C1146</f>
        <v>Cepillo Dental Oral-B Pro Doble Acción Mayor Alcance 2 Pzas</v>
      </c>
      <c r="C1146" s="2" t="s">
        <v>89</v>
      </c>
      <c r="D1146" s="2" t="s">
        <v>13868</v>
      </c>
      <c r="E1146" s="2" t="s">
        <v>13869</v>
      </c>
      <c r="F1146" s="2" t="s">
        <v>13877</v>
      </c>
      <c r="G1146" s="2"/>
      <c r="H1146" s="2"/>
      <c r="I1146" s="2" t="s">
        <v>17437</v>
      </c>
      <c r="J1146" s="2"/>
      <c r="K1146" s="2" t="n">
        <v>1605</v>
      </c>
      <c r="L1146" s="2"/>
      <c r="M1146" s="2" t="s">
        <v>17438</v>
      </c>
      <c r="N1146" s="2" t="n">
        <f aca="false">COUNTA('Layout Mercado Libre'!AH1146:AM1146)</f>
        <v>4</v>
      </c>
      <c r="O1146" s="2" t="s">
        <v>13886</v>
      </c>
      <c r="P1146" s="2" t="n">
        <v>0</v>
      </c>
      <c r="Q1146" s="2" t="s">
        <v>17439</v>
      </c>
    </row>
    <row r="1147" customFormat="false" ht="15" hidden="false" customHeight="false" outlineLevel="0" collapsed="false">
      <c r="A1147" s="8" t="s">
        <v>13433</v>
      </c>
      <c r="B1147" s="10" t="str">
        <f aca="false">'Layout Mercado Libre'!C1147</f>
        <v>Tukol-D Jarabe Adulto Guaifenesina Dextrometorfano 125 ml</v>
      </c>
      <c r="C1147" s="2" t="s">
        <v>89</v>
      </c>
      <c r="D1147" s="2" t="s">
        <v>13868</v>
      </c>
      <c r="E1147" s="2" t="s">
        <v>13869</v>
      </c>
      <c r="F1147" s="2" t="s">
        <v>13918</v>
      </c>
      <c r="G1147" s="2"/>
      <c r="H1147" s="2"/>
      <c r="I1147" s="2" t="s">
        <v>17440</v>
      </c>
      <c r="J1147" s="2"/>
      <c r="K1147" s="2" t="n">
        <v>0</v>
      </c>
      <c r="L1147" s="2"/>
      <c r="M1147" s="2" t="s">
        <v>17441</v>
      </c>
      <c r="N1147" s="2" t="n">
        <f aca="false">COUNTA('Layout Mercado Libre'!AH1147:AM1147)</f>
        <v>1</v>
      </c>
      <c r="O1147" s="2" t="s">
        <v>13875</v>
      </c>
      <c r="P1147" s="2" t="n">
        <v>0</v>
      </c>
      <c r="Q1147" s="2" t="s">
        <v>17442</v>
      </c>
    </row>
    <row r="1148" customFormat="false" ht="15" hidden="false" customHeight="false" outlineLevel="0" collapsed="false">
      <c r="A1148" s="8" t="s">
        <v>13445</v>
      </c>
      <c r="B1148" s="10" t="str">
        <f aca="false">'Layout Mercado Libre'!C1148</f>
        <v>Cepillo Dental Oral-B Pro Doble Acción Mayor Alcance Mediano</v>
      </c>
      <c r="C1148" s="2" t="s">
        <v>89</v>
      </c>
      <c r="D1148" s="2" t="s">
        <v>13868</v>
      </c>
      <c r="E1148" s="2" t="s">
        <v>13869</v>
      </c>
      <c r="F1148" s="2" t="s">
        <v>13877</v>
      </c>
      <c r="G1148" s="2"/>
      <c r="H1148" s="2"/>
      <c r="I1148" s="2" t="s">
        <v>17443</v>
      </c>
      <c r="J1148" s="2"/>
      <c r="K1148" s="2" t="n">
        <v>302</v>
      </c>
      <c r="L1148" s="2"/>
      <c r="M1148" s="2" t="s">
        <v>17444</v>
      </c>
      <c r="N1148" s="2" t="n">
        <f aca="false">COUNTA('Layout Mercado Libre'!AH1148:AM1148)</f>
        <v>2</v>
      </c>
      <c r="O1148" s="2" t="s">
        <v>13886</v>
      </c>
      <c r="P1148" s="2" t="n">
        <v>0</v>
      </c>
      <c r="Q1148" s="2" t="s">
        <v>17445</v>
      </c>
    </row>
    <row r="1149" customFormat="false" ht="15" hidden="false" customHeight="false" outlineLevel="0" collapsed="false">
      <c r="A1149" s="8" t="s">
        <v>13454</v>
      </c>
      <c r="B1149" s="10" t="str">
        <f aca="false">'Layout Mercado Libre'!C1149</f>
        <v>Dimefor Metformina 500 mg 60 Tabletas</v>
      </c>
      <c r="C1149" s="2" t="s">
        <v>89</v>
      </c>
      <c r="D1149" s="2" t="s">
        <v>13868</v>
      </c>
      <c r="E1149" s="2" t="s">
        <v>13869</v>
      </c>
      <c r="F1149" s="2" t="s">
        <v>13870</v>
      </c>
      <c r="G1149" s="2" t="s">
        <v>13893</v>
      </c>
      <c r="H1149" s="2" t="s">
        <v>13894</v>
      </c>
      <c r="I1149" s="2" t="s">
        <v>17410</v>
      </c>
      <c r="J1149" s="2"/>
      <c r="K1149" s="2" t="n">
        <v>48</v>
      </c>
      <c r="L1149" s="2"/>
      <c r="M1149" s="2" t="s">
        <v>17446</v>
      </c>
      <c r="N1149" s="2" t="n">
        <f aca="false">COUNTA('Layout Mercado Libre'!AH1149:AM1149)</f>
        <v>2</v>
      </c>
      <c r="O1149" s="2" t="s">
        <v>13875</v>
      </c>
      <c r="P1149" s="2" t="n">
        <v>0</v>
      </c>
      <c r="Q1149" s="2" t="s">
        <v>17447</v>
      </c>
    </row>
    <row r="1150" customFormat="false" ht="15" hidden="false" customHeight="false" outlineLevel="0" collapsed="false">
      <c r="A1150" s="8" t="s">
        <v>13461</v>
      </c>
      <c r="B1150" s="10" t="str">
        <f aca="false">'Layout Mercado Libre'!C1150</f>
        <v>Erbitrax-T Terbinafina 250 mg 28 Tabletas</v>
      </c>
      <c r="C1150" s="2" t="s">
        <v>89</v>
      </c>
      <c r="D1150" s="2" t="s">
        <v>13868</v>
      </c>
      <c r="E1150" s="2" t="s">
        <v>13869</v>
      </c>
      <c r="F1150" s="2" t="s">
        <v>13870</v>
      </c>
      <c r="G1150" s="2" t="s">
        <v>13971</v>
      </c>
      <c r="H1150" s="2" t="s">
        <v>13972</v>
      </c>
      <c r="I1150" s="2" t="s">
        <v>17448</v>
      </c>
      <c r="J1150" s="2"/>
      <c r="K1150" s="2" t="n">
        <v>216</v>
      </c>
      <c r="L1150" s="2"/>
      <c r="M1150" s="2" t="s">
        <v>17449</v>
      </c>
      <c r="N1150" s="2" t="n">
        <f aca="false">COUNTA('Layout Mercado Libre'!AH1150:AM1150)</f>
        <v>2</v>
      </c>
      <c r="O1150" s="2" t="s">
        <v>13886</v>
      </c>
      <c r="P1150" s="2" t="n">
        <v>0</v>
      </c>
      <c r="Q1150" s="2" t="s">
        <v>17450</v>
      </c>
    </row>
  </sheetData>
  <autoFilter ref="A1:Q11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17451</v>
      </c>
      <c r="D1" s="6" t="s">
        <v>13475</v>
      </c>
    </row>
    <row r="2" customFormat="false" ht="15" hidden="false" customHeight="false" outlineLevel="0" collapsed="false">
      <c r="A2" s="2" t="s">
        <v>92</v>
      </c>
      <c r="B2" s="2" t="s">
        <v>93</v>
      </c>
      <c r="C2" s="2" t="n">
        <f aca="false">COUNTIF('Layout Mercado Libre'!$D$2:$D$1150,A2)</f>
        <v>14</v>
      </c>
      <c r="D2" s="3" t="n">
        <f aca="false">IFERROR(VLOOKUP(LEFT(B2,FIND(" &gt; ",B2)-1),Parámetros!$A$20:$B$23,2,FALSE()),Parámetros!$B$9)</f>
        <v>0.15</v>
      </c>
    </row>
    <row r="3" customFormat="false" ht="15" hidden="false" customHeight="false" outlineLevel="0" collapsed="false">
      <c r="A3" s="2" t="s">
        <v>9983</v>
      </c>
      <c r="B3" s="2" t="s">
        <v>9984</v>
      </c>
      <c r="C3" s="2" t="n">
        <f aca="false">COUNTIF('Layout Mercado Libre'!$D$2:$D$1150,A3)</f>
        <v>1</v>
      </c>
      <c r="D3" s="3" t="n">
        <f aca="false">IFERROR(VLOOKUP(LEFT(B3,FIND(" &gt; ",B3)-1),Parámetros!$A$20:$B$23,2,FALSE()),Parámetros!$B$9)</f>
        <v>0.15</v>
      </c>
    </row>
    <row r="4" customFormat="false" ht="15" hidden="false" customHeight="false" outlineLevel="0" collapsed="false">
      <c r="A4" s="2" t="s">
        <v>3440</v>
      </c>
      <c r="B4" s="2" t="s">
        <v>3441</v>
      </c>
      <c r="C4" s="2" t="n">
        <f aca="false">COUNTIF('Layout Mercado Libre'!$D$2:$D$1150,A4)</f>
        <v>9</v>
      </c>
      <c r="D4" s="3" t="n">
        <f aca="false">IFERROR(VLOOKUP(LEFT(B4,FIND(" &gt; ",B4)-1),Parámetros!$A$20:$B$23,2,FALSE()),Parámetros!$B$9)</f>
        <v>0.15</v>
      </c>
    </row>
    <row r="5" customFormat="false" ht="15" hidden="false" customHeight="false" outlineLevel="0" collapsed="false">
      <c r="A5" s="2" t="s">
        <v>162</v>
      </c>
      <c r="B5" s="2" t="s">
        <v>163</v>
      </c>
      <c r="C5" s="2" t="n">
        <f aca="false">COUNTIF('Layout Mercado Libre'!$D$2:$D$1150,A5)</f>
        <v>50</v>
      </c>
      <c r="D5" s="3" t="n">
        <f aca="false">IFERROR(VLOOKUP(LEFT(B5,FIND(" &gt; ",B5)-1),Parámetros!$A$20:$B$23,2,FALSE()),Parámetros!$B$9)</f>
        <v>0.15</v>
      </c>
    </row>
    <row r="6" customFormat="false" ht="15" hidden="false" customHeight="false" outlineLevel="0" collapsed="false">
      <c r="A6" s="2" t="s">
        <v>9881</v>
      </c>
      <c r="B6" s="2" t="s">
        <v>9882</v>
      </c>
      <c r="C6" s="2" t="n">
        <f aca="false">COUNTIF('Layout Mercado Libre'!$D$2:$D$1150,A6)</f>
        <v>1</v>
      </c>
      <c r="D6" s="3" t="n">
        <f aca="false">IFERROR(VLOOKUP(LEFT(B6,FIND(" &gt; ",B6)-1),Parámetros!$A$20:$B$23,2,FALSE()),Parámetros!$B$9)</f>
        <v>0.15</v>
      </c>
    </row>
    <row r="7" customFormat="false" ht="15" hidden="false" customHeight="false" outlineLevel="0" collapsed="false">
      <c r="A7" s="2" t="s">
        <v>4955</v>
      </c>
      <c r="B7" s="2" t="s">
        <v>4956</v>
      </c>
      <c r="C7" s="2" t="n">
        <f aca="false">COUNTIF('Layout Mercado Libre'!$D$2:$D$1150,A7)</f>
        <v>2</v>
      </c>
      <c r="D7" s="3" t="n">
        <f aca="false">IFERROR(VLOOKUP(LEFT(B7,FIND(" &gt; ",B7)-1),Parámetros!$A$20:$B$23,2,FALSE()),Parámetros!$B$9)</f>
        <v>0.15</v>
      </c>
    </row>
    <row r="8" customFormat="false" ht="15" hidden="false" customHeight="false" outlineLevel="0" collapsed="false">
      <c r="A8" s="2" t="s">
        <v>10224</v>
      </c>
      <c r="B8" s="2" t="s">
        <v>10225</v>
      </c>
      <c r="C8" s="2" t="n">
        <f aca="false">COUNTIF('Layout Mercado Libre'!$D$2:$D$1150,A8)</f>
        <v>3</v>
      </c>
      <c r="D8" s="3" t="n">
        <f aca="false">IFERROR(VLOOKUP(LEFT(B8,FIND(" &gt; ",B8)-1),Parámetros!$A$20:$B$23,2,FALSE()),Parámetros!$B$9)</f>
        <v>0.15</v>
      </c>
    </row>
    <row r="9" customFormat="false" ht="15" hidden="false" customHeight="false" outlineLevel="0" collapsed="false">
      <c r="A9" s="2" t="s">
        <v>6162</v>
      </c>
      <c r="B9" s="2" t="s">
        <v>6163</v>
      </c>
      <c r="C9" s="2" t="n">
        <f aca="false">COUNTIF('Layout Mercado Libre'!$D$2:$D$1150,A9)</f>
        <v>5</v>
      </c>
      <c r="D9" s="3" t="n">
        <f aca="false">IFERROR(VLOOKUP(LEFT(B9,FIND(" &gt; ",B9)-1),Parámetros!$A$20:$B$23,2,FALSE()),Parámetros!$B$9)</f>
        <v>0.15</v>
      </c>
    </row>
    <row r="10" customFormat="false" ht="15" hidden="false" customHeight="false" outlineLevel="0" collapsed="false">
      <c r="A10" s="2" t="s">
        <v>872</v>
      </c>
      <c r="B10" s="2" t="s">
        <v>873</v>
      </c>
      <c r="C10" s="2" t="n">
        <f aca="false">COUNTIF('Layout Mercado Libre'!$D$2:$D$1150,A10)</f>
        <v>15</v>
      </c>
      <c r="D10" s="3" t="n">
        <f aca="false">IFERROR(VLOOKUP(LEFT(B10,FIND(" &gt; ",B10)-1),Parámetros!$A$20:$B$23,2,FALSE()),Parámetros!$B$9)</f>
        <v>0.15</v>
      </c>
    </row>
    <row r="11" customFormat="false" ht="15" hidden="false" customHeight="false" outlineLevel="0" collapsed="false">
      <c r="A11" s="2" t="s">
        <v>8032</v>
      </c>
      <c r="B11" s="2" t="s">
        <v>8033</v>
      </c>
      <c r="C11" s="2" t="n">
        <f aca="false">COUNTIF('Layout Mercado Libre'!$D$2:$D$1150,A11)</f>
        <v>4</v>
      </c>
      <c r="D11" s="3" t="n">
        <f aca="false">IFERROR(VLOOKUP(LEFT(B11,FIND(" &gt; ",B11)-1),Parámetros!$A$20:$B$23,2,FALSE()),Parámetros!$B$9)</f>
        <v>0.15</v>
      </c>
    </row>
    <row r="12" customFormat="false" ht="15" hidden="false" customHeight="false" outlineLevel="0" collapsed="false">
      <c r="A12" s="2" t="s">
        <v>11617</v>
      </c>
      <c r="B12" s="2" t="s">
        <v>11618</v>
      </c>
      <c r="C12" s="2" t="n">
        <f aca="false">COUNTIF('Layout Mercado Libre'!$D$2:$D$1150,A12)</f>
        <v>1</v>
      </c>
      <c r="D12" s="3" t="n">
        <f aca="false">IFERROR(VLOOKUP(LEFT(B12,FIND(" &gt; ",B12)-1),Parámetros!$A$20:$B$23,2,FALSE()),Parámetros!$B$9)</f>
        <v>0.15</v>
      </c>
    </row>
    <row r="13" customFormat="false" ht="15" hidden="false" customHeight="false" outlineLevel="0" collapsed="false">
      <c r="A13" s="2" t="s">
        <v>11412</v>
      </c>
      <c r="B13" s="2" t="s">
        <v>11413</v>
      </c>
      <c r="C13" s="2" t="n">
        <f aca="false">COUNTIF('Layout Mercado Libre'!$D$2:$D$1150,A13)</f>
        <v>2</v>
      </c>
      <c r="D13" s="3" t="n">
        <f aca="false">IFERROR(VLOOKUP(LEFT(B13,FIND(" &gt; ",B13)-1),Parámetros!$A$20:$B$23,2,FALSE()),Parámetros!$B$9)</f>
        <v>0.15</v>
      </c>
    </row>
    <row r="14" customFormat="false" ht="15" hidden="false" customHeight="false" outlineLevel="0" collapsed="false">
      <c r="A14" s="2" t="s">
        <v>6814</v>
      </c>
      <c r="B14" s="2" t="s">
        <v>6815</v>
      </c>
      <c r="C14" s="2" t="n">
        <f aca="false">COUNTIF('Layout Mercado Libre'!$D$2:$D$1150,A14)</f>
        <v>2</v>
      </c>
      <c r="D14" s="3" t="n">
        <f aca="false">IFERROR(VLOOKUP(LEFT(B14,FIND(" &gt; ",B14)-1),Parámetros!$A$20:$B$23,2,FALSE()),Parámetros!$B$9)</f>
        <v>0.14</v>
      </c>
    </row>
    <row r="15" customFormat="false" ht="15" hidden="false" customHeight="false" outlineLevel="0" collapsed="false">
      <c r="A15" s="2" t="s">
        <v>5225</v>
      </c>
      <c r="B15" s="2" t="s">
        <v>5226</v>
      </c>
      <c r="C15" s="2" t="n">
        <f aca="false">COUNTIF('Layout Mercado Libre'!$D$2:$D$1150,A15)</f>
        <v>18</v>
      </c>
      <c r="D15" s="3" t="n">
        <f aca="false">IFERROR(VLOOKUP(LEFT(B15,FIND(" &gt; ",B15)-1),Parámetros!$A$20:$B$23,2,FALSE()),Parámetros!$B$9)</f>
        <v>0.14</v>
      </c>
    </row>
    <row r="16" customFormat="false" ht="15" hidden="false" customHeight="false" outlineLevel="0" collapsed="false">
      <c r="A16" s="2" t="s">
        <v>6190</v>
      </c>
      <c r="B16" s="2" t="s">
        <v>6191</v>
      </c>
      <c r="C16" s="2" t="n">
        <f aca="false">COUNTIF('Layout Mercado Libre'!$D$2:$D$1150,A16)</f>
        <v>12</v>
      </c>
      <c r="D16" s="3" t="n">
        <f aca="false">IFERROR(VLOOKUP(LEFT(B16,FIND(" &gt; ",B16)-1),Parámetros!$A$20:$B$23,2,FALSE()),Parámetros!$B$9)</f>
        <v>0.14</v>
      </c>
    </row>
    <row r="17" customFormat="false" ht="15" hidden="false" customHeight="false" outlineLevel="0" collapsed="false">
      <c r="A17" s="2" t="s">
        <v>6282</v>
      </c>
      <c r="B17" s="2" t="s">
        <v>6283</v>
      </c>
      <c r="C17" s="2" t="n">
        <f aca="false">COUNTIF('Layout Mercado Libre'!$D$2:$D$1150,A17)</f>
        <v>4</v>
      </c>
      <c r="D17" s="3" t="n">
        <f aca="false">IFERROR(VLOOKUP(LEFT(B17,FIND(" &gt; ",B17)-1),Parámetros!$A$20:$B$23,2,FALSE()),Parámetros!$B$9)</f>
        <v>0.14</v>
      </c>
    </row>
    <row r="18" customFormat="false" ht="15" hidden="false" customHeight="false" outlineLevel="0" collapsed="false">
      <c r="A18" s="2" t="s">
        <v>8550</v>
      </c>
      <c r="B18" s="2" t="s">
        <v>8551</v>
      </c>
      <c r="C18" s="2" t="n">
        <f aca="false">COUNTIF('Layout Mercado Libre'!$D$2:$D$1150,A18)</f>
        <v>3</v>
      </c>
      <c r="D18" s="3" t="n">
        <f aca="false">IFERROR(VLOOKUP(LEFT(B18,FIND(" &gt; ",B18)-1),Parámetros!$A$20:$B$23,2,FALSE()),Parámetros!$B$9)</f>
        <v>0.14</v>
      </c>
    </row>
    <row r="19" customFormat="false" ht="15" hidden="false" customHeight="false" outlineLevel="0" collapsed="false">
      <c r="A19" s="2" t="s">
        <v>2351</v>
      </c>
      <c r="B19" s="2" t="s">
        <v>2352</v>
      </c>
      <c r="C19" s="2" t="n">
        <f aca="false">COUNTIF('Layout Mercado Libre'!$D$2:$D$1150,A19)</f>
        <v>19</v>
      </c>
      <c r="D19" s="3" t="n">
        <f aca="false">IFERROR(VLOOKUP(LEFT(B19,FIND(" &gt; ",B19)-1),Parámetros!$A$20:$B$23,2,FALSE()),Parámetros!$B$9)</f>
        <v>0.14</v>
      </c>
    </row>
    <row r="20" customFormat="false" ht="15" hidden="false" customHeight="false" outlineLevel="0" collapsed="false">
      <c r="A20" s="2" t="s">
        <v>5288</v>
      </c>
      <c r="B20" s="2" t="s">
        <v>5289</v>
      </c>
      <c r="C20" s="2" t="n">
        <f aca="false">COUNTIF('Layout Mercado Libre'!$D$2:$D$1150,A20)</f>
        <v>11</v>
      </c>
      <c r="D20" s="3" t="n">
        <f aca="false">IFERROR(VLOOKUP(LEFT(B20,FIND(" &gt; ",B20)-1),Parámetros!$A$20:$B$23,2,FALSE()),Parámetros!$B$9)</f>
        <v>0.14</v>
      </c>
    </row>
    <row r="21" customFormat="false" ht="15" hidden="false" customHeight="false" outlineLevel="0" collapsed="false">
      <c r="A21" s="2" t="s">
        <v>6132</v>
      </c>
      <c r="B21" s="2" t="s">
        <v>6133</v>
      </c>
      <c r="C21" s="2" t="n">
        <f aca="false">COUNTIF('Layout Mercado Libre'!$D$2:$D$1150,A21)</f>
        <v>3</v>
      </c>
      <c r="D21" s="3" t="n">
        <f aca="false">IFERROR(VLOOKUP(LEFT(B21,FIND(" &gt; ",B21)-1),Parámetros!$A$20:$B$23,2,FALSE()),Parámetros!$B$9)</f>
        <v>0.14</v>
      </c>
    </row>
    <row r="22" customFormat="false" ht="15" hidden="false" customHeight="false" outlineLevel="0" collapsed="false">
      <c r="A22" s="2" t="s">
        <v>10053</v>
      </c>
      <c r="B22" s="2" t="s">
        <v>10054</v>
      </c>
      <c r="C22" s="2" t="n">
        <f aca="false">COUNTIF('Layout Mercado Libre'!$D$2:$D$1150,A22)</f>
        <v>5</v>
      </c>
      <c r="D22" s="3" t="n">
        <f aca="false">IFERROR(VLOOKUP(LEFT(B22,FIND(" &gt; ",B22)-1),Parámetros!$A$20:$B$23,2,FALSE()),Parámetros!$B$9)</f>
        <v>0.14</v>
      </c>
    </row>
    <row r="23" customFormat="false" ht="15" hidden="false" customHeight="false" outlineLevel="0" collapsed="false">
      <c r="A23" s="2" t="s">
        <v>10566</v>
      </c>
      <c r="B23" s="2" t="s">
        <v>10567</v>
      </c>
      <c r="C23" s="2" t="n">
        <f aca="false">COUNTIF('Layout Mercado Libre'!$D$2:$D$1150,A23)</f>
        <v>1</v>
      </c>
      <c r="D23" s="3" t="n">
        <f aca="false">IFERROR(VLOOKUP(LEFT(B23,FIND(" &gt; ",B23)-1),Parámetros!$A$20:$B$23,2,FALSE()),Parámetros!$B$9)</f>
        <v>0.14</v>
      </c>
    </row>
    <row r="24" customFormat="false" ht="15" hidden="false" customHeight="false" outlineLevel="0" collapsed="false">
      <c r="A24" s="2" t="s">
        <v>4645</v>
      </c>
      <c r="B24" s="2" t="s">
        <v>4646</v>
      </c>
      <c r="C24" s="2" t="n">
        <f aca="false">COUNTIF('Layout Mercado Libre'!$D$2:$D$1150,A24)</f>
        <v>12</v>
      </c>
      <c r="D24" s="3" t="n">
        <f aca="false">IFERROR(VLOOKUP(LEFT(B24,FIND(" &gt; ",B24)-1),Parámetros!$A$20:$B$23,2,FALSE()),Parámetros!$B$9)</f>
        <v>0.14</v>
      </c>
    </row>
    <row r="25" customFormat="false" ht="15" hidden="false" customHeight="false" outlineLevel="0" collapsed="false">
      <c r="A25" s="2" t="s">
        <v>12596</v>
      </c>
      <c r="B25" s="2" t="s">
        <v>12597</v>
      </c>
      <c r="C25" s="2" t="n">
        <f aca="false">COUNTIF('Layout Mercado Libre'!$D$2:$D$1150,A25)</f>
        <v>1</v>
      </c>
      <c r="D25" s="3" t="n">
        <f aca="false">IFERROR(VLOOKUP(LEFT(B25,FIND(" &gt; ",B25)-1),Parámetros!$A$20:$B$23,2,FALSE()),Parámetros!$B$9)</f>
        <v>0.14</v>
      </c>
    </row>
    <row r="26" customFormat="false" ht="15" hidden="false" customHeight="false" outlineLevel="0" collapsed="false">
      <c r="A26" s="2" t="s">
        <v>1677</v>
      </c>
      <c r="B26" s="2" t="s">
        <v>1678</v>
      </c>
      <c r="C26" s="2" t="n">
        <f aca="false">COUNTIF('Layout Mercado Libre'!$D$2:$D$1150,A26)</f>
        <v>8</v>
      </c>
      <c r="D26" s="3" t="n">
        <f aca="false">IFERROR(VLOOKUP(LEFT(B26,FIND(" &gt; ",B26)-1),Parámetros!$A$20:$B$23,2,FALSE()),Parámetros!$B$9)</f>
        <v>0.14</v>
      </c>
    </row>
    <row r="27" customFormat="false" ht="15" hidden="false" customHeight="false" outlineLevel="0" collapsed="false">
      <c r="A27" s="2" t="s">
        <v>9784</v>
      </c>
      <c r="B27" s="2" t="s">
        <v>9785</v>
      </c>
      <c r="C27" s="2" t="n">
        <f aca="false">COUNTIF('Layout Mercado Libre'!$D$2:$D$1150,A27)</f>
        <v>3</v>
      </c>
      <c r="D27" s="3" t="n">
        <f aca="false">IFERROR(VLOOKUP(LEFT(B27,FIND(" &gt; ",B27)-1),Parámetros!$A$20:$B$23,2,FALSE()),Parámetros!$B$9)</f>
        <v>0.14</v>
      </c>
    </row>
    <row r="28" customFormat="false" ht="15" hidden="false" customHeight="false" outlineLevel="0" collapsed="false">
      <c r="A28" s="2" t="s">
        <v>470</v>
      </c>
      <c r="B28" s="2" t="s">
        <v>471</v>
      </c>
      <c r="C28" s="2" t="n">
        <f aca="false">COUNTIF('Layout Mercado Libre'!$D$2:$D$1150,A28)</f>
        <v>6</v>
      </c>
      <c r="D28" s="3" t="n">
        <f aca="false">IFERROR(VLOOKUP(LEFT(B28,FIND(" &gt; ",B28)-1),Parámetros!$A$20:$B$23,2,FALSE()),Parámetros!$B$9)</f>
        <v>0.14</v>
      </c>
    </row>
    <row r="29" customFormat="false" ht="15" hidden="false" customHeight="false" outlineLevel="0" collapsed="false">
      <c r="A29" s="2" t="s">
        <v>612</v>
      </c>
      <c r="B29" s="2" t="s">
        <v>613</v>
      </c>
      <c r="C29" s="2" t="n">
        <f aca="false">COUNTIF('Layout Mercado Libre'!$D$2:$D$1150,A29)</f>
        <v>18</v>
      </c>
      <c r="D29" s="3" t="n">
        <f aca="false">IFERROR(VLOOKUP(LEFT(B29,FIND(" &gt; ",B29)-1),Parámetros!$A$20:$B$23,2,FALSE()),Parámetros!$B$9)</f>
        <v>0.14</v>
      </c>
    </row>
    <row r="30" customFormat="false" ht="15" hidden="false" customHeight="false" outlineLevel="0" collapsed="false">
      <c r="A30" s="2" t="s">
        <v>6709</v>
      </c>
      <c r="B30" s="2" t="s">
        <v>6710</v>
      </c>
      <c r="C30" s="2" t="n">
        <f aca="false">COUNTIF('Layout Mercado Libre'!$D$2:$D$1150,A30)</f>
        <v>44</v>
      </c>
      <c r="D30" s="3" t="n">
        <f aca="false">IFERROR(VLOOKUP(LEFT(B30,FIND(" &gt; ",B30)-1),Parámetros!$A$20:$B$23,2,FALSE()),Parámetros!$B$9)</f>
        <v>0.14</v>
      </c>
    </row>
    <row r="31" customFormat="false" ht="15" hidden="false" customHeight="false" outlineLevel="0" collapsed="false">
      <c r="A31" s="2" t="s">
        <v>12553</v>
      </c>
      <c r="B31" s="2" t="s">
        <v>12554</v>
      </c>
      <c r="C31" s="2" t="n">
        <f aca="false">COUNTIF('Layout Mercado Libre'!$D$2:$D$1150,A31)</f>
        <v>1</v>
      </c>
      <c r="D31" s="3" t="n">
        <f aca="false">IFERROR(VLOOKUP(LEFT(B31,FIND(" &gt; ",B31)-1),Parámetros!$A$20:$B$23,2,FALSE()),Parámetros!$B$9)</f>
        <v>0.14</v>
      </c>
    </row>
    <row r="32" customFormat="false" ht="15" hidden="false" customHeight="false" outlineLevel="0" collapsed="false">
      <c r="A32" s="2" t="s">
        <v>8462</v>
      </c>
      <c r="B32" s="2" t="s">
        <v>8463</v>
      </c>
      <c r="C32" s="2" t="n">
        <f aca="false">COUNTIF('Layout Mercado Libre'!$D$2:$D$1150,A32)</f>
        <v>2</v>
      </c>
      <c r="D32" s="3" t="n">
        <f aca="false">IFERROR(VLOOKUP(LEFT(B32,FIND(" &gt; ",B32)-1),Parámetros!$A$20:$B$23,2,FALSE()),Parámetros!$B$9)</f>
        <v>0.14</v>
      </c>
    </row>
    <row r="33" customFormat="false" ht="15" hidden="false" customHeight="false" outlineLevel="0" collapsed="false">
      <c r="A33" s="2" t="s">
        <v>7457</v>
      </c>
      <c r="B33" s="2" t="s">
        <v>7458</v>
      </c>
      <c r="C33" s="2" t="n">
        <f aca="false">COUNTIF('Layout Mercado Libre'!$D$2:$D$1150,A33)</f>
        <v>6</v>
      </c>
      <c r="D33" s="3" t="n">
        <f aca="false">IFERROR(VLOOKUP(LEFT(B33,FIND(" &gt; ",B33)-1),Parámetros!$A$20:$B$23,2,FALSE()),Parámetros!$B$9)</f>
        <v>0.14</v>
      </c>
    </row>
    <row r="34" customFormat="false" ht="15" hidden="false" customHeight="false" outlineLevel="0" collapsed="false">
      <c r="A34" s="2" t="s">
        <v>11605</v>
      </c>
      <c r="B34" s="2" t="s">
        <v>11606</v>
      </c>
      <c r="C34" s="2" t="n">
        <f aca="false">COUNTIF('Layout Mercado Libre'!$D$2:$D$1150,A34)</f>
        <v>1</v>
      </c>
      <c r="D34" s="3" t="n">
        <f aca="false">IFERROR(VLOOKUP(LEFT(B34,FIND(" &gt; ",B34)-1),Parámetros!$A$20:$B$23,2,FALSE()),Parámetros!$B$9)</f>
        <v>0.14</v>
      </c>
    </row>
    <row r="35" customFormat="false" ht="15" hidden="false" customHeight="false" outlineLevel="0" collapsed="false">
      <c r="A35" s="2" t="s">
        <v>12296</v>
      </c>
      <c r="B35" s="2" t="s">
        <v>12297</v>
      </c>
      <c r="C35" s="2" t="n">
        <f aca="false">COUNTIF('Layout Mercado Libre'!$D$2:$D$1150,A35)</f>
        <v>2</v>
      </c>
      <c r="D35" s="3" t="n">
        <f aca="false">IFERROR(VLOOKUP(LEFT(B35,FIND(" &gt; ",B35)-1),Parámetros!$A$20:$B$23,2,FALSE()),Parámetros!$B$9)</f>
        <v>0.14</v>
      </c>
    </row>
    <row r="36" customFormat="false" ht="15" hidden="false" customHeight="false" outlineLevel="0" collapsed="false">
      <c r="A36" s="2" t="s">
        <v>12166</v>
      </c>
      <c r="B36" s="2" t="s">
        <v>12167</v>
      </c>
      <c r="C36" s="2" t="n">
        <f aca="false">COUNTIF('Layout Mercado Libre'!$D$2:$D$1150,A36)</f>
        <v>1</v>
      </c>
      <c r="D36" s="3" t="n">
        <f aca="false">IFERROR(VLOOKUP(LEFT(B36,FIND(" &gt; ",B36)-1),Parámetros!$A$20:$B$23,2,FALSE()),Parámetros!$B$9)</f>
        <v>0.14</v>
      </c>
    </row>
    <row r="37" customFormat="false" ht="15" hidden="false" customHeight="false" outlineLevel="0" collapsed="false">
      <c r="A37" s="2" t="s">
        <v>12909</v>
      </c>
      <c r="B37" s="2" t="s">
        <v>12910</v>
      </c>
      <c r="C37" s="2" t="n">
        <f aca="false">COUNTIF('Layout Mercado Libre'!$D$2:$D$1150,A37)</f>
        <v>1</v>
      </c>
      <c r="D37" s="3" t="n">
        <f aca="false">IFERROR(VLOOKUP(LEFT(B37,FIND(" &gt; ",B37)-1),Parámetros!$A$20:$B$23,2,FALSE()),Parámetros!$B$9)</f>
        <v>0.14</v>
      </c>
    </row>
    <row r="38" customFormat="false" ht="15" hidden="false" customHeight="false" outlineLevel="0" collapsed="false">
      <c r="A38" s="2" t="s">
        <v>8911</v>
      </c>
      <c r="B38" s="2" t="s">
        <v>8912</v>
      </c>
      <c r="C38" s="2" t="n">
        <f aca="false">COUNTIF('Layout Mercado Libre'!$D$2:$D$1150,A38)</f>
        <v>2</v>
      </c>
      <c r="D38" s="3" t="n">
        <f aca="false">IFERROR(VLOOKUP(LEFT(B38,FIND(" &gt; ",B38)-1),Parámetros!$A$20:$B$23,2,FALSE()),Parámetros!$B$9)</f>
        <v>0.14</v>
      </c>
    </row>
    <row r="39" customFormat="false" ht="15" hidden="false" customHeight="false" outlineLevel="0" collapsed="false">
      <c r="A39" s="2" t="s">
        <v>6770</v>
      </c>
      <c r="B39" s="2" t="s">
        <v>6771</v>
      </c>
      <c r="C39" s="2" t="n">
        <f aca="false">COUNTIF('Layout Mercado Libre'!$D$2:$D$1150,A39)</f>
        <v>3</v>
      </c>
      <c r="D39" s="3" t="n">
        <f aca="false">IFERROR(VLOOKUP(LEFT(B39,FIND(" &gt; ",B39)-1),Parámetros!$A$20:$B$23,2,FALSE()),Parámetros!$B$9)</f>
        <v>0.14</v>
      </c>
    </row>
    <row r="40" customFormat="false" ht="15" hidden="false" customHeight="false" outlineLevel="0" collapsed="false">
      <c r="A40" s="2" t="s">
        <v>4715</v>
      </c>
      <c r="B40" s="2" t="s">
        <v>4716</v>
      </c>
      <c r="C40" s="2" t="n">
        <f aca="false">COUNTIF('Layout Mercado Libre'!$D$2:$D$1150,A40)</f>
        <v>2</v>
      </c>
      <c r="D40" s="3" t="n">
        <f aca="false">IFERROR(VLOOKUP(LEFT(B40,FIND(" &gt; ",B40)-1),Parámetros!$A$20:$B$23,2,FALSE()),Parámetros!$B$9)</f>
        <v>0.14</v>
      </c>
    </row>
    <row r="41" customFormat="false" ht="15" hidden="false" customHeight="false" outlineLevel="0" collapsed="false">
      <c r="A41" s="2" t="s">
        <v>7694</v>
      </c>
      <c r="B41" s="2" t="s">
        <v>7695</v>
      </c>
      <c r="C41" s="2" t="n">
        <f aca="false">COUNTIF('Layout Mercado Libre'!$D$2:$D$1150,A41)</f>
        <v>3</v>
      </c>
      <c r="D41" s="3" t="n">
        <f aca="false">IFERROR(VLOOKUP(LEFT(B41,FIND(" &gt; ",B41)-1),Parámetros!$A$20:$B$23,2,FALSE()),Parámetros!$B$9)</f>
        <v>0.16</v>
      </c>
    </row>
    <row r="42" customFormat="false" ht="15" hidden="false" customHeight="false" outlineLevel="0" collapsed="false">
      <c r="A42" s="2" t="s">
        <v>11317</v>
      </c>
      <c r="B42" s="2" t="s">
        <v>11318</v>
      </c>
      <c r="C42" s="2" t="n">
        <f aca="false">COUNTIF('Layout Mercado Libre'!$D$2:$D$1150,A42)</f>
        <v>1</v>
      </c>
      <c r="D42" s="3" t="n">
        <f aca="false">IFERROR(VLOOKUP(LEFT(B42,FIND(" &gt; ",B42)-1),Parámetros!$A$20:$B$23,2,FALSE()),Parámetros!$B$9)</f>
        <v>0.16</v>
      </c>
    </row>
    <row r="43" customFormat="false" ht="15" hidden="false" customHeight="false" outlineLevel="0" collapsed="false">
      <c r="A43" s="2" t="s">
        <v>6682</v>
      </c>
      <c r="B43" s="2" t="s">
        <v>6683</v>
      </c>
      <c r="C43" s="2" t="n">
        <f aca="false">COUNTIF('Layout Mercado Libre'!$D$2:$D$1150,A43)</f>
        <v>1</v>
      </c>
      <c r="D43" s="3" t="n">
        <f aca="false">IFERROR(VLOOKUP(LEFT(B43,FIND(" &gt; ",B43)-1),Parámetros!$A$20:$B$23,2,FALSE()),Parámetros!$B$9)</f>
        <v>0.16</v>
      </c>
    </row>
    <row r="44" customFormat="false" ht="15" hidden="false" customHeight="false" outlineLevel="0" collapsed="false">
      <c r="A44" s="2" t="s">
        <v>5239</v>
      </c>
      <c r="B44" s="2" t="s">
        <v>5240</v>
      </c>
      <c r="C44" s="2" t="n">
        <f aca="false">COUNTIF('Layout Mercado Libre'!$D$2:$D$1150,A44)</f>
        <v>1</v>
      </c>
      <c r="D44" s="3" t="n">
        <f aca="false">IFERROR(VLOOKUP(LEFT(B44,FIND(" &gt; ",B44)-1),Parámetros!$A$20:$B$23,2,FALSE()),Parámetros!$B$9)</f>
        <v>0.14</v>
      </c>
    </row>
    <row r="45" customFormat="false" ht="15" hidden="false" customHeight="false" outlineLevel="0" collapsed="false">
      <c r="A45" s="2" t="s">
        <v>1988</v>
      </c>
      <c r="B45" s="2" t="s">
        <v>1989</v>
      </c>
      <c r="C45" s="2" t="n">
        <f aca="false">COUNTIF('Layout Mercado Libre'!$D$2:$D$1150,A45)</f>
        <v>5</v>
      </c>
      <c r="D45" s="3" t="n">
        <f aca="false">IFERROR(VLOOKUP(LEFT(B45,FIND(" &gt; ",B45)-1),Parámetros!$A$20:$B$23,2,FALSE()),Parámetros!$B$9)</f>
        <v>0.14</v>
      </c>
    </row>
    <row r="46" customFormat="false" ht="15" hidden="false" customHeight="false" outlineLevel="0" collapsed="false">
      <c r="A46" s="2" t="s">
        <v>4527</v>
      </c>
      <c r="B46" s="2" t="s">
        <v>4528</v>
      </c>
      <c r="C46" s="2" t="n">
        <f aca="false">COUNTIF('Layout Mercado Libre'!$D$2:$D$1150,A46)</f>
        <v>1</v>
      </c>
      <c r="D46" s="3" t="n">
        <f aca="false">IFERROR(VLOOKUP(LEFT(B46,FIND(" &gt; ",B46)-1),Parámetros!$A$20:$B$23,2,FALSE()),Parámetros!$B$9)</f>
        <v>0.14</v>
      </c>
    </row>
    <row r="47" customFormat="false" ht="15" hidden="false" customHeight="false" outlineLevel="0" collapsed="false">
      <c r="A47" s="2" t="s">
        <v>11505</v>
      </c>
      <c r="B47" s="2" t="s">
        <v>11506</v>
      </c>
      <c r="C47" s="2" t="n">
        <f aca="false">COUNTIF('Layout Mercado Libre'!$D$2:$D$1150,A47)</f>
        <v>1</v>
      </c>
      <c r="D47" s="3" t="n">
        <f aca="false">IFERROR(VLOOKUP(LEFT(B47,FIND(" &gt; ",B47)-1),Parámetros!$A$20:$B$23,2,FALSE()),Parámetros!$B$9)</f>
        <v>0.14</v>
      </c>
    </row>
    <row r="48" customFormat="false" ht="15" hidden="false" customHeight="false" outlineLevel="0" collapsed="false">
      <c r="A48" s="2" t="s">
        <v>6227</v>
      </c>
      <c r="B48" s="2" t="s">
        <v>6228</v>
      </c>
      <c r="C48" s="2" t="n">
        <f aca="false">COUNTIF('Layout Mercado Libre'!$D$2:$D$1150,A48)</f>
        <v>9</v>
      </c>
      <c r="D48" s="3" t="n">
        <f aca="false">IFERROR(VLOOKUP(LEFT(B48,FIND(" &gt; ",B48)-1),Parámetros!$A$20:$B$23,2,FALSE()),Parámetros!$B$9)</f>
        <v>0.14</v>
      </c>
    </row>
    <row r="49" customFormat="false" ht="15" hidden="false" customHeight="false" outlineLevel="0" collapsed="false">
      <c r="A49" s="2" t="s">
        <v>7645</v>
      </c>
      <c r="B49" s="2" t="s">
        <v>7646</v>
      </c>
      <c r="C49" s="2" t="n">
        <f aca="false">COUNTIF('Layout Mercado Libre'!$D$2:$D$1150,A49)</f>
        <v>1</v>
      </c>
      <c r="D49" s="3" t="n">
        <f aca="false">IFERROR(VLOOKUP(LEFT(B49,FIND(" &gt; ",B49)-1),Parámetros!$A$20:$B$23,2,FALSE()),Parámetros!$B$9)</f>
        <v>0.14</v>
      </c>
    </row>
    <row r="50" customFormat="false" ht="15" hidden="false" customHeight="false" outlineLevel="0" collapsed="false">
      <c r="A50" s="2" t="s">
        <v>843</v>
      </c>
      <c r="B50" s="2" t="s">
        <v>844</v>
      </c>
      <c r="C50" s="2" t="n">
        <f aca="false">COUNTIF('Layout Mercado Libre'!$D$2:$D$1150,A50)</f>
        <v>5</v>
      </c>
      <c r="D50" s="3" t="n">
        <f aca="false">IFERROR(VLOOKUP(LEFT(B50,FIND(" &gt; ",B50)-1),Parámetros!$A$20:$B$23,2,FALSE()),Parámetros!$B$9)</f>
        <v>0.14</v>
      </c>
    </row>
    <row r="51" customFormat="false" ht="15" hidden="false" customHeight="false" outlineLevel="0" collapsed="false">
      <c r="A51" s="2" t="s">
        <v>7008</v>
      </c>
      <c r="B51" s="2" t="s">
        <v>7009</v>
      </c>
      <c r="C51" s="2" t="n">
        <f aca="false">COUNTIF('Layout Mercado Libre'!$D$2:$D$1150,A51)</f>
        <v>2</v>
      </c>
      <c r="D51" s="3" t="n">
        <f aca="false">IFERROR(VLOOKUP(LEFT(B51,FIND(" &gt; ",B51)-1),Parámetros!$A$20:$B$23,2,FALSE()),Parámetros!$B$9)</f>
        <v>0.14</v>
      </c>
    </row>
    <row r="52" customFormat="false" ht="15" hidden="false" customHeight="false" outlineLevel="0" collapsed="false">
      <c r="A52" s="2" t="s">
        <v>240</v>
      </c>
      <c r="B52" s="2" t="s">
        <v>241</v>
      </c>
      <c r="C52" s="2" t="n">
        <f aca="false">COUNTIF('Layout Mercado Libre'!$D$2:$D$1150,A52)</f>
        <v>62</v>
      </c>
      <c r="D52" s="3" t="n">
        <f aca="false">IFERROR(VLOOKUP(LEFT(B52,FIND(" &gt; ",B52)-1),Parámetros!$A$20:$B$23,2,FALSE()),Parámetros!$B$9)</f>
        <v>0.14</v>
      </c>
    </row>
    <row r="53" customFormat="false" ht="15" hidden="false" customHeight="false" outlineLevel="0" collapsed="false">
      <c r="A53" s="2" t="s">
        <v>331</v>
      </c>
      <c r="B53" s="2" t="s">
        <v>332</v>
      </c>
      <c r="C53" s="2" t="n">
        <f aca="false">COUNTIF('Layout Mercado Libre'!$D$2:$D$1150,A53)</f>
        <v>33</v>
      </c>
      <c r="D53" s="3" t="n">
        <f aca="false">IFERROR(VLOOKUP(LEFT(B53,FIND(" &gt; ",B53)-1),Parámetros!$A$20:$B$23,2,FALSE()),Parámetros!$B$9)</f>
        <v>0.14</v>
      </c>
    </row>
    <row r="54" customFormat="false" ht="15" hidden="false" customHeight="false" outlineLevel="0" collapsed="false">
      <c r="A54" s="2" t="s">
        <v>3048</v>
      </c>
      <c r="B54" s="2" t="s">
        <v>3049</v>
      </c>
      <c r="C54" s="2" t="n">
        <f aca="false">COUNTIF('Layout Mercado Libre'!$D$2:$D$1150,A54)</f>
        <v>8</v>
      </c>
      <c r="D54" s="3" t="n">
        <f aca="false">IFERROR(VLOOKUP(LEFT(B54,FIND(" &gt; ",B54)-1),Parámetros!$A$20:$B$23,2,FALSE()),Parámetros!$B$9)</f>
        <v>0.14</v>
      </c>
    </row>
    <row r="55" customFormat="false" ht="15" hidden="false" customHeight="false" outlineLevel="0" collapsed="false">
      <c r="A55" s="2" t="s">
        <v>445</v>
      </c>
      <c r="B55" s="2" t="s">
        <v>446</v>
      </c>
      <c r="C55" s="2" t="n">
        <f aca="false">COUNTIF('Layout Mercado Libre'!$D$2:$D$1150,A55)</f>
        <v>81</v>
      </c>
      <c r="D55" s="3" t="n">
        <f aca="false">IFERROR(VLOOKUP(LEFT(B55,FIND(" &gt; ",B55)-1),Parámetros!$A$20:$B$23,2,FALSE()),Parámetros!$B$9)</f>
        <v>0.14</v>
      </c>
    </row>
    <row r="56" customFormat="false" ht="15" hidden="false" customHeight="false" outlineLevel="0" collapsed="false">
      <c r="A56" s="2" t="s">
        <v>316</v>
      </c>
      <c r="B56" s="2" t="s">
        <v>317</v>
      </c>
      <c r="C56" s="2" t="n">
        <f aca="false">COUNTIF('Layout Mercado Libre'!$D$2:$D$1150,A56)</f>
        <v>2</v>
      </c>
      <c r="D56" s="3" t="n">
        <f aca="false">IFERROR(VLOOKUP(LEFT(B56,FIND(" &gt; ",B56)-1),Parámetros!$A$20:$B$23,2,FALSE()),Parámetros!$B$9)</f>
        <v>0.14</v>
      </c>
    </row>
    <row r="57" customFormat="false" ht="15" hidden="false" customHeight="false" outlineLevel="0" collapsed="false">
      <c r="A57" s="2" t="s">
        <v>4258</v>
      </c>
      <c r="B57" s="2" t="s">
        <v>4259</v>
      </c>
      <c r="C57" s="2" t="n">
        <f aca="false">COUNTIF('Layout Mercado Libre'!$D$2:$D$1150,A57)</f>
        <v>12</v>
      </c>
      <c r="D57" s="3" t="n">
        <f aca="false">IFERROR(VLOOKUP(LEFT(B57,FIND(" &gt; ",B57)-1),Parámetros!$A$20:$B$23,2,FALSE()),Parámetros!$B$9)</f>
        <v>0.14</v>
      </c>
    </row>
    <row r="58" customFormat="false" ht="15" hidden="false" customHeight="false" outlineLevel="0" collapsed="false">
      <c r="A58" s="2" t="s">
        <v>3410</v>
      </c>
      <c r="B58" s="2" t="s">
        <v>3411</v>
      </c>
      <c r="C58" s="2" t="n">
        <f aca="false">COUNTIF('Layout Mercado Libre'!$D$2:$D$1150,A58)</f>
        <v>11</v>
      </c>
      <c r="D58" s="3" t="n">
        <f aca="false">IFERROR(VLOOKUP(LEFT(B58,FIND(" &gt; ",B58)-1),Parámetros!$A$20:$B$23,2,FALSE()),Parámetros!$B$9)</f>
        <v>0.14</v>
      </c>
    </row>
    <row r="59" customFormat="false" ht="15" hidden="false" customHeight="false" outlineLevel="0" collapsed="false">
      <c r="A59" s="2" t="s">
        <v>1059</v>
      </c>
      <c r="B59" s="2" t="s">
        <v>1060</v>
      </c>
      <c r="C59" s="2" t="n">
        <f aca="false">COUNTIF('Layout Mercado Libre'!$D$2:$D$1150,A59)</f>
        <v>38</v>
      </c>
      <c r="D59" s="3" t="n">
        <f aca="false">IFERROR(VLOOKUP(LEFT(B59,FIND(" &gt; ",B59)-1),Parámetros!$A$20:$B$23,2,FALSE()),Parámetros!$B$9)</f>
        <v>0.14</v>
      </c>
    </row>
    <row r="60" customFormat="false" ht="15" hidden="false" customHeight="false" outlineLevel="0" collapsed="false">
      <c r="A60" s="2" t="s">
        <v>1811</v>
      </c>
      <c r="B60" s="2" t="s">
        <v>1812</v>
      </c>
      <c r="C60" s="2" t="n">
        <f aca="false">COUNTIF('Layout Mercado Libre'!$D$2:$D$1150,A60)</f>
        <v>50</v>
      </c>
      <c r="D60" s="3" t="n">
        <f aca="false">IFERROR(VLOOKUP(LEFT(B60,FIND(" &gt; ",B60)-1),Parámetros!$A$20:$B$23,2,FALSE()),Parámetros!$B$9)</f>
        <v>0.14</v>
      </c>
    </row>
    <row r="61" customFormat="false" ht="15" hidden="false" customHeight="false" outlineLevel="0" collapsed="false">
      <c r="A61" s="2" t="s">
        <v>144</v>
      </c>
      <c r="B61" s="2" t="s">
        <v>145</v>
      </c>
      <c r="C61" s="2" t="n">
        <f aca="false">COUNTIF('Layout Mercado Libre'!$D$2:$D$1150,A61)</f>
        <v>163</v>
      </c>
      <c r="D61" s="3" t="n">
        <f aca="false">IFERROR(VLOOKUP(LEFT(B61,FIND(" &gt; ",B61)-1),Parámetros!$A$20:$B$23,2,FALSE()),Parámetros!$B$9)</f>
        <v>0.14</v>
      </c>
    </row>
    <row r="62" customFormat="false" ht="15" hidden="false" customHeight="false" outlineLevel="0" collapsed="false">
      <c r="A62" s="2" t="s">
        <v>2629</v>
      </c>
      <c r="B62" s="2" t="s">
        <v>2630</v>
      </c>
      <c r="C62" s="2" t="n">
        <f aca="false">COUNTIF('Layout Mercado Libre'!$D$2:$D$1150,A62)</f>
        <v>8</v>
      </c>
      <c r="D62" s="3" t="n">
        <f aca="false">IFERROR(VLOOKUP(LEFT(B62,FIND(" &gt; ",B62)-1),Parámetros!$A$20:$B$23,2,FALSE()),Parámetros!$B$9)</f>
        <v>0.14</v>
      </c>
    </row>
    <row r="63" customFormat="false" ht="15" hidden="false" customHeight="false" outlineLevel="0" collapsed="false">
      <c r="A63" s="2" t="s">
        <v>556</v>
      </c>
      <c r="B63" s="2" t="s">
        <v>557</v>
      </c>
      <c r="C63" s="2" t="n">
        <f aca="false">COUNTIF('Layout Mercado Libre'!$D$2:$D$1150,A63)</f>
        <v>32</v>
      </c>
      <c r="D63" s="3" t="n">
        <f aca="false">IFERROR(VLOOKUP(LEFT(B63,FIND(" &gt; ",B63)-1),Parámetros!$A$20:$B$23,2,FALSE()),Parámetros!$B$9)</f>
        <v>0.14</v>
      </c>
    </row>
    <row r="64" customFormat="false" ht="15" hidden="false" customHeight="false" outlineLevel="0" collapsed="false">
      <c r="A64" s="2" t="s">
        <v>2644</v>
      </c>
      <c r="B64" s="2" t="s">
        <v>2645</v>
      </c>
      <c r="C64" s="2" t="n">
        <f aca="false">COUNTIF('Layout Mercado Libre'!$D$2:$D$1150,A64)</f>
        <v>6</v>
      </c>
      <c r="D64" s="3" t="n">
        <f aca="false">IFERROR(VLOOKUP(LEFT(B64,FIND(" &gt; ",B64)-1),Parámetros!$A$20:$B$23,2,FALSE()),Parámetros!$B$9)</f>
        <v>0.14</v>
      </c>
    </row>
    <row r="65" customFormat="false" ht="15" hidden="false" customHeight="false" outlineLevel="0" collapsed="false">
      <c r="A65" s="2" t="s">
        <v>350</v>
      </c>
      <c r="B65" s="2" t="s">
        <v>351</v>
      </c>
      <c r="C65" s="2" t="n">
        <f aca="false">COUNTIF('Layout Mercado Libre'!$D$2:$D$1150,A65)</f>
        <v>41</v>
      </c>
      <c r="D65" s="3" t="n">
        <f aca="false">IFERROR(VLOOKUP(LEFT(B65,FIND(" &gt; ",B65)-1),Parámetros!$A$20:$B$23,2,FALSE()),Parámetros!$B$9)</f>
        <v>0.14</v>
      </c>
    </row>
    <row r="66" customFormat="false" ht="15" hidden="false" customHeight="false" outlineLevel="0" collapsed="false">
      <c r="A66" s="2" t="s">
        <v>4390</v>
      </c>
      <c r="B66" s="2" t="s">
        <v>4391</v>
      </c>
      <c r="C66" s="2" t="n">
        <f aca="false">COUNTIF('Layout Mercado Libre'!$D$2:$D$1150,A66)</f>
        <v>1</v>
      </c>
      <c r="D66" s="3" t="n">
        <f aca="false">IFERROR(VLOOKUP(LEFT(B66,FIND(" &gt; ",B66)-1),Parámetros!$A$20:$B$23,2,FALSE()),Parámetros!$B$9)</f>
        <v>0.14</v>
      </c>
    </row>
    <row r="67" customFormat="false" ht="15" hidden="false" customHeight="false" outlineLevel="0" collapsed="false">
      <c r="A67" s="2" t="s">
        <v>483</v>
      </c>
      <c r="B67" s="2" t="s">
        <v>484</v>
      </c>
      <c r="C67" s="2" t="n">
        <f aca="false">COUNTIF('Layout Mercado Libre'!$D$2:$D$1150,A67)</f>
        <v>40</v>
      </c>
      <c r="D67" s="3" t="n">
        <f aca="false">IFERROR(VLOOKUP(LEFT(B67,FIND(" &gt; ",B67)-1),Parámetros!$A$20:$B$23,2,FALSE()),Parámetros!$B$9)</f>
        <v>0.14</v>
      </c>
    </row>
    <row r="68" customFormat="false" ht="15" hidden="false" customHeight="false" outlineLevel="0" collapsed="false">
      <c r="A68" s="2" t="s">
        <v>124</v>
      </c>
      <c r="B68" s="2" t="s">
        <v>125</v>
      </c>
      <c r="C68" s="2" t="n">
        <f aca="false">COUNTIF('Layout Mercado Libre'!$D$2:$D$1150,A68)</f>
        <v>14</v>
      </c>
      <c r="D68" s="3" t="n">
        <f aca="false">IFERROR(VLOOKUP(LEFT(B68,FIND(" &gt; ",B68)-1),Parámetros!$A$20:$B$23,2,FALSE()),Parámetros!$B$9)</f>
        <v>0.14</v>
      </c>
    </row>
    <row r="69" customFormat="false" ht="15" hidden="false" customHeight="false" outlineLevel="0" collapsed="false">
      <c r="A69" s="2" t="s">
        <v>5538</v>
      </c>
      <c r="B69" s="2" t="s">
        <v>5539</v>
      </c>
      <c r="C69" s="2" t="n">
        <f aca="false">COUNTIF('Layout Mercado Libre'!$D$2:$D$1150,A69)</f>
        <v>6</v>
      </c>
      <c r="D69" s="3" t="n">
        <f aca="false">IFERROR(VLOOKUP(LEFT(B69,FIND(" &gt; ",B69)-1),Parámetros!$A$20:$B$23,2,FALSE()),Parámetros!$B$9)</f>
        <v>0.14</v>
      </c>
    </row>
    <row r="70" customFormat="false" ht="15" hidden="false" customHeight="false" outlineLevel="0" collapsed="false">
      <c r="A70" s="2" t="s">
        <v>750</v>
      </c>
      <c r="B70" s="2" t="s">
        <v>751</v>
      </c>
      <c r="C70" s="2" t="n">
        <f aca="false">COUNTIF('Layout Mercado Libre'!$D$2:$D$1150,A70)</f>
        <v>55</v>
      </c>
      <c r="D70" s="3" t="n">
        <f aca="false">IFERROR(VLOOKUP(LEFT(B70,FIND(" &gt; ",B70)-1),Parámetros!$A$20:$B$23,2,FALSE()),Parámetros!$B$9)</f>
        <v>0.14</v>
      </c>
    </row>
    <row r="71" customFormat="false" ht="15" hidden="false" customHeight="false" outlineLevel="0" collapsed="false">
      <c r="A71" s="2" t="s">
        <v>68</v>
      </c>
      <c r="B71" s="2" t="s">
        <v>69</v>
      </c>
      <c r="C71" s="2" t="n">
        <f aca="false">COUNTIF('Layout Mercado Libre'!$D$2:$D$1150,A71)</f>
        <v>21</v>
      </c>
      <c r="D71" s="3" t="n">
        <f aca="false">IFERROR(VLOOKUP(LEFT(B71,FIND(" &gt; ",B71)-1),Parámetros!$A$20:$B$23,2,FALSE()),Parámetros!$B$9)</f>
        <v>0.14</v>
      </c>
    </row>
    <row r="72" customFormat="false" ht="15" hidden="false" customHeight="false" outlineLevel="0" collapsed="false">
      <c r="A72" s="2" t="s">
        <v>1093</v>
      </c>
      <c r="B72" s="2" t="s">
        <v>1094</v>
      </c>
      <c r="C72" s="2" t="n">
        <f aca="false">COUNTIF('Layout Mercado Libre'!$D$2:$D$1150,A72)</f>
        <v>24</v>
      </c>
      <c r="D72" s="3" t="n">
        <f aca="false">IFERROR(VLOOKUP(LEFT(B72,FIND(" &gt; ",B72)-1),Parámetros!$A$20:$B$23,2,FALSE()),Parámetros!$B$9)</f>
        <v>0.14</v>
      </c>
    </row>
    <row r="73" customFormat="false" ht="15" hidden="false" customHeight="false" outlineLevel="0" collapsed="false">
      <c r="A73" s="2" t="s">
        <v>5633</v>
      </c>
      <c r="B73" s="2" t="s">
        <v>5634</v>
      </c>
      <c r="C73" s="2" t="n">
        <f aca="false">COUNTIF('Layout Mercado Libre'!$D$2:$D$1150,A73)</f>
        <v>4</v>
      </c>
      <c r="D73" s="3" t="n">
        <f aca="false">IFERROR(VLOOKUP(LEFT(B73,FIND(" &gt; ",B73)-1),Parámetros!$A$20:$B$23,2,FALSE()),Parámetros!$B$9)</f>
        <v>0.14</v>
      </c>
    </row>
    <row r="74" customFormat="false" ht="15" hidden="false" customHeight="false" outlineLevel="0" collapsed="false">
      <c r="A74" s="2" t="s">
        <v>1396</v>
      </c>
      <c r="B74" s="2" t="s">
        <v>1397</v>
      </c>
      <c r="C74" s="2" t="n">
        <f aca="false">COUNTIF('Layout Mercado Libre'!$D$2:$D$1150,A74)</f>
        <v>4</v>
      </c>
      <c r="D74" s="3" t="n">
        <f aca="false">IFERROR(VLOOKUP(LEFT(B74,FIND(" &gt; ",B74)-1),Parámetros!$A$20:$B$23,2,FALSE()),Parámetros!$B$9)</f>
        <v>0.14</v>
      </c>
    </row>
    <row r="75" customFormat="false" ht="15" hidden="false" customHeight="false" outlineLevel="0" collapsed="false">
      <c r="A75" s="2" t="s">
        <v>6440</v>
      </c>
      <c r="B75" s="2" t="s">
        <v>6441</v>
      </c>
      <c r="C75" s="2" t="n">
        <f aca="false">COUNTIF('Layout Mercado Libre'!$D$2:$D$1150,A75)</f>
        <v>7</v>
      </c>
      <c r="D75" s="3" t="n">
        <f aca="false">IFERROR(VLOOKUP(LEFT(B75,FIND(" &gt; ",B75)-1),Parámetros!$A$20:$B$23,2,FALSE()),Parámetros!$B$9)</f>
        <v>0.14</v>
      </c>
    </row>
    <row r="76" customFormat="false" ht="15" hidden="false" customHeight="false" outlineLevel="0" collapsed="false">
      <c r="A76" s="2" t="s">
        <v>8491</v>
      </c>
      <c r="B76" s="2" t="s">
        <v>8492</v>
      </c>
      <c r="C76" s="2" t="n">
        <f aca="false">COUNTIF('Layout Mercado Libre'!$D$2:$D$1150,A76)</f>
        <v>3</v>
      </c>
      <c r="D76" s="3" t="n">
        <f aca="false">IFERROR(VLOOKUP(LEFT(B76,FIND(" &gt; ",B76)-1),Parámetros!$A$20:$B$23,2,FALSE()),Parámetros!$B$9)</f>
        <v>0.14</v>
      </c>
    </row>
    <row r="77" customFormat="false" ht="15" hidden="false" customHeight="false" outlineLevel="0" collapsed="false">
      <c r="A77" s="2" t="s">
        <v>596</v>
      </c>
      <c r="B77" s="2" t="s">
        <v>597</v>
      </c>
      <c r="C77" s="2" t="n">
        <f aca="false">COUNTIF('Layout Mercado Libre'!$D$2:$D$1150,A77)</f>
        <v>16</v>
      </c>
      <c r="D77" s="3" t="n">
        <f aca="false">IFERROR(VLOOKUP(LEFT(B77,FIND(" &gt; ",B77)-1),Parámetros!$A$20:$B$23,2,FALSE()),Parámetros!$B$9)</f>
        <v>0.14</v>
      </c>
    </row>
    <row r="78" customFormat="false" ht="15" hidden="false" customHeight="false" outlineLevel="0" collapsed="false">
      <c r="A78" s="2" t="s">
        <v>12675</v>
      </c>
      <c r="B78" s="2" t="s">
        <v>12676</v>
      </c>
      <c r="C78" s="2" t="n">
        <f aca="false">COUNTIF('Layout Mercado Libre'!$D$2:$D$1150,A78)</f>
        <v>1</v>
      </c>
      <c r="D78" s="3" t="n">
        <f aca="false">IFERROR(VLOOKUP(LEFT(B78,FIND(" &gt; ",B78)-1),Parámetros!$A$20:$B$23,2,FALSE()),Parámetros!$B$9)</f>
        <v>0.14</v>
      </c>
    </row>
    <row r="79" customFormat="false" ht="15" hidden="false" customHeight="false" outlineLevel="0" collapsed="false">
      <c r="A79" s="2" t="s">
        <v>5950</v>
      </c>
      <c r="B79" s="2" t="s">
        <v>5951</v>
      </c>
      <c r="C79" s="2" t="n">
        <f aca="false">COUNTIF('Layout Mercado Libre'!$D$2:$D$1150,A79)</f>
        <v>1</v>
      </c>
      <c r="D79" s="3" t="n">
        <f aca="false">IFERROR(VLOOKUP(LEFT(B79,FIND(" &gt; ",B79)-1),Parámetros!$A$20:$B$23,2,FALSE()),Parámetros!$B$9)</f>
        <v>0.14</v>
      </c>
    </row>
    <row r="80" customFormat="false" ht="15" hidden="false" customHeight="false" outlineLevel="0" collapsed="false">
      <c r="A80" s="2" t="s">
        <v>196</v>
      </c>
      <c r="B80" s="2" t="s">
        <v>197</v>
      </c>
      <c r="C80" s="2" t="n">
        <f aca="false">COUNTIF('Layout Mercado Libre'!$D$2:$D$1150,A80)</f>
        <v>9</v>
      </c>
      <c r="D80" s="3" t="n">
        <f aca="false">IFERROR(VLOOKUP(LEFT(B80,FIND(" &gt; ",B80)-1),Parámetros!$A$20:$B$23,2,FALSE()),Parámetros!$B$9)</f>
        <v>0.14</v>
      </c>
    </row>
    <row r="81" customFormat="false" ht="15" hidden="false" customHeight="false" outlineLevel="0" collapsed="false">
      <c r="A81" s="2" t="s">
        <v>9807</v>
      </c>
      <c r="B81" s="2" t="s">
        <v>9808</v>
      </c>
      <c r="C81" s="2" t="n">
        <f aca="false">COUNTIF('Layout Mercado Libre'!$D$2:$D$1150,A81)</f>
        <v>2</v>
      </c>
      <c r="D81" s="3" t="n">
        <f aca="false">IFERROR(VLOOKUP(LEFT(B81,FIND(" &gt; ",B81)-1),Parámetros!$A$20:$B$23,2,FALSE()),Parámetros!$B$9)</f>
        <v>0.14</v>
      </c>
    </row>
    <row r="82" customFormat="false" ht="15" hidden="false" customHeight="false" outlineLevel="0" collapsed="false">
      <c r="A82" s="2" t="s">
        <v>6751</v>
      </c>
      <c r="B82" s="2" t="s">
        <v>6752</v>
      </c>
      <c r="C82" s="2" t="n">
        <f aca="false">COUNTIF('Layout Mercado Libre'!$D$2:$D$1150,A82)</f>
        <v>1</v>
      </c>
      <c r="D82" s="3" t="n">
        <f aca="false">IFERROR(VLOOKUP(LEFT(B82,FIND(" &gt; ",B82)-1),Parámetros!$A$20:$B$23,2,FALSE()),Parámetros!$B$9)</f>
        <v>0.14</v>
      </c>
    </row>
    <row r="83" customFormat="false" ht="15" hidden="false" customHeight="false" outlineLevel="0" collapsed="false">
      <c r="A83" s="2" t="s">
        <v>5369</v>
      </c>
      <c r="B83" s="2" t="s">
        <v>5370</v>
      </c>
      <c r="C83" s="2" t="n">
        <f aca="false">COUNTIF('Layout Mercado Libre'!$D$2:$D$1150,A83)</f>
        <v>7</v>
      </c>
      <c r="D83" s="3" t="n">
        <f aca="false">IFERROR(VLOOKUP(LEFT(B83,FIND(" &gt; ",B83)-1),Parámetros!$A$20:$B$23,2,FALSE()),Parámetros!$B$9)</f>
        <v>0.14</v>
      </c>
    </row>
    <row r="84" customFormat="false" ht="15" hidden="false" customHeight="false" outlineLevel="0" collapsed="false">
      <c r="A84" s="2" t="s">
        <v>4908</v>
      </c>
      <c r="B84" s="2" t="s">
        <v>4909</v>
      </c>
      <c r="C84" s="2" t="n">
        <f aca="false">COUNTIF('Layout Mercado Libre'!$D$2:$D$1150,A84)</f>
        <v>2</v>
      </c>
      <c r="D84" s="3" t="n">
        <f aca="false">IFERROR(VLOOKUP(LEFT(B84,FIND(" &gt; ",B84)-1),Parámetros!$A$20:$B$23,2,FALSE()),Parámetros!$B$9)</f>
        <v>0.14</v>
      </c>
    </row>
    <row r="85" customFormat="false" ht="15" hidden="false" customHeight="false" outlineLevel="0" collapsed="false">
      <c r="A85" s="2" t="s">
        <v>303</v>
      </c>
      <c r="B85" s="2" t="s">
        <v>304</v>
      </c>
      <c r="C85" s="2" t="n">
        <f aca="false">COUNTIF('Layout Mercado Libre'!$D$2:$D$1150,A85)</f>
        <v>56</v>
      </c>
      <c r="D85" s="3" t="n">
        <f aca="false">IFERROR(VLOOKUP(LEFT(B85,FIND(" &gt; ",B85)-1),Parámetros!$A$20:$B$23,2,FALSE()),Parámetros!$B$9)</f>
        <v>0.14</v>
      </c>
    </row>
    <row r="86" customFormat="false" ht="15" hidden="false" customHeight="false" outlineLevel="0" collapsed="false">
      <c r="B86" s="5" t="s">
        <v>17452</v>
      </c>
      <c r="C86" s="5" t="n">
        <f aca="false">SUM(C2:C85)</f>
        <v>1149</v>
      </c>
    </row>
    <row r="87" customFormat="false" ht="15" hidden="false" customHeight="false" outlineLevel="0" collapsed="false">
      <c r="B87" s="2" t="s">
        <v>17453</v>
      </c>
      <c r="C87" s="2" t="n">
        <f aca="false">COUNTBLANK('Layout Mercado Libre'!$D$2:$D$1150)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17454</v>
      </c>
      <c r="E1" s="6" t="s">
        <v>17455</v>
      </c>
      <c r="F1" s="6" t="s">
        <v>13472</v>
      </c>
      <c r="G1" s="6" t="s">
        <v>13861</v>
      </c>
    </row>
    <row r="2" customFormat="false" ht="15" hidden="false" customHeight="false" outlineLevel="0" collapsed="false">
      <c r="A2" s="8" t="s">
        <v>17456</v>
      </c>
      <c r="B2" s="2" t="s">
        <v>17457</v>
      </c>
      <c r="C2" s="2" t="s">
        <v>17458</v>
      </c>
      <c r="D2" s="2" t="s">
        <v>17459</v>
      </c>
      <c r="E2" s="2" t="s">
        <v>23</v>
      </c>
      <c r="F2" s="13" t="n">
        <v>53</v>
      </c>
      <c r="G2" s="2" t="n">
        <v>5685</v>
      </c>
    </row>
    <row r="3" customFormat="false" ht="15" hidden="false" customHeight="false" outlineLevel="0" collapsed="false">
      <c r="A3" s="8" t="s">
        <v>17460</v>
      </c>
      <c r="B3" s="2" t="s">
        <v>17461</v>
      </c>
      <c r="C3" s="2" t="s">
        <v>17462</v>
      </c>
      <c r="D3" s="2" t="s">
        <v>17463</v>
      </c>
      <c r="E3" s="2" t="s">
        <v>23</v>
      </c>
      <c r="F3" s="13" t="n">
        <v>207.32</v>
      </c>
      <c r="G3" s="2" t="n">
        <v>583</v>
      </c>
    </row>
    <row r="4" customFormat="false" ht="15" hidden="false" customHeight="false" outlineLevel="0" collapsed="false">
      <c r="A4" s="8" t="s">
        <v>17464</v>
      </c>
      <c r="B4" s="2" t="s">
        <v>17465</v>
      </c>
      <c r="C4" s="2" t="s">
        <v>17466</v>
      </c>
      <c r="D4" s="2" t="s">
        <v>17463</v>
      </c>
      <c r="E4" s="2" t="s">
        <v>23</v>
      </c>
      <c r="F4" s="13" t="n">
        <v>81.87</v>
      </c>
      <c r="G4" s="2" t="n">
        <v>2834</v>
      </c>
    </row>
    <row r="5" customFormat="false" ht="15" hidden="false" customHeight="false" outlineLevel="0" collapsed="false">
      <c r="A5" s="8" t="s">
        <v>17467</v>
      </c>
      <c r="B5" s="2" t="s">
        <v>17468</v>
      </c>
      <c r="C5" s="2" t="s">
        <v>17469</v>
      </c>
      <c r="D5" s="2" t="s">
        <v>17463</v>
      </c>
      <c r="E5" s="2" t="s">
        <v>23</v>
      </c>
      <c r="F5" s="13" t="n">
        <v>326.04</v>
      </c>
      <c r="G5" s="2" t="n">
        <v>4</v>
      </c>
    </row>
    <row r="6" customFormat="false" ht="15" hidden="false" customHeight="false" outlineLevel="0" collapsed="false">
      <c r="A6" s="8" t="s">
        <v>17470</v>
      </c>
      <c r="B6" s="2" t="s">
        <v>17471</v>
      </c>
      <c r="C6" s="2" t="s">
        <v>17472</v>
      </c>
      <c r="D6" s="2" t="s">
        <v>17459</v>
      </c>
      <c r="E6" s="2" t="s">
        <v>23</v>
      </c>
      <c r="F6" s="13" t="n">
        <v>49.85</v>
      </c>
      <c r="G6" s="2" t="n">
        <v>248</v>
      </c>
    </row>
    <row r="7" customFormat="false" ht="15" hidden="false" customHeight="false" outlineLevel="0" collapsed="false">
      <c r="A7" s="8" t="s">
        <v>17473</v>
      </c>
      <c r="B7" s="2" t="s">
        <v>17474</v>
      </c>
      <c r="C7" s="2" t="s">
        <v>17475</v>
      </c>
      <c r="D7" s="2" t="s">
        <v>17463</v>
      </c>
      <c r="E7" s="2" t="s">
        <v>23</v>
      </c>
      <c r="F7" s="13" t="n">
        <v>127.78</v>
      </c>
      <c r="G7" s="2" t="n">
        <v>642</v>
      </c>
    </row>
    <row r="8" customFormat="false" ht="15" hidden="false" customHeight="false" outlineLevel="0" collapsed="false">
      <c r="A8" s="8" t="s">
        <v>17476</v>
      </c>
      <c r="B8" s="2" t="s">
        <v>17477</v>
      </c>
      <c r="C8" s="2" t="s">
        <v>17478</v>
      </c>
      <c r="D8" s="2" t="s">
        <v>17459</v>
      </c>
      <c r="E8" s="2" t="s">
        <v>23</v>
      </c>
      <c r="F8" s="13" t="n">
        <v>217.17</v>
      </c>
      <c r="G8" s="2" t="n">
        <v>115</v>
      </c>
    </row>
    <row r="9" customFormat="false" ht="15" hidden="false" customHeight="false" outlineLevel="0" collapsed="false">
      <c r="A9" s="8" t="s">
        <v>17479</v>
      </c>
      <c r="B9" s="2" t="s">
        <v>17480</v>
      </c>
      <c r="C9" s="2" t="s">
        <v>17481</v>
      </c>
      <c r="D9" s="2" t="s">
        <v>17459</v>
      </c>
      <c r="E9" s="2" t="s">
        <v>23</v>
      </c>
      <c r="F9" s="13" t="n">
        <v>428.35</v>
      </c>
      <c r="G9" s="2" t="n">
        <v>0</v>
      </c>
    </row>
    <row r="10" customFormat="false" ht="15" hidden="false" customHeight="false" outlineLevel="0" collapsed="false">
      <c r="A10" s="8" t="s">
        <v>17482</v>
      </c>
      <c r="B10" s="2" t="s">
        <v>17483</v>
      </c>
      <c r="C10" s="2" t="s">
        <v>17484</v>
      </c>
      <c r="D10" s="2" t="s">
        <v>17463</v>
      </c>
      <c r="E10" s="2" t="s">
        <v>23</v>
      </c>
      <c r="F10" s="13" t="n">
        <v>61.11</v>
      </c>
      <c r="G10" s="2" t="n">
        <v>2068</v>
      </c>
    </row>
    <row r="11" customFormat="false" ht="15" hidden="false" customHeight="false" outlineLevel="0" collapsed="false">
      <c r="A11" s="8" t="s">
        <v>17485</v>
      </c>
      <c r="B11" s="2" t="s">
        <v>17486</v>
      </c>
      <c r="C11" s="2" t="s">
        <v>17487</v>
      </c>
      <c r="D11" s="2" t="s">
        <v>17459</v>
      </c>
      <c r="E11" s="2" t="s">
        <v>23</v>
      </c>
      <c r="F11" s="13" t="n">
        <v>149.07</v>
      </c>
      <c r="G11" s="2" t="n">
        <v>57</v>
      </c>
    </row>
    <row r="12" customFormat="false" ht="15" hidden="false" customHeight="false" outlineLevel="0" collapsed="false">
      <c r="A12" s="8" t="s">
        <v>17488</v>
      </c>
      <c r="B12" s="2" t="s">
        <v>17489</v>
      </c>
      <c r="C12" s="2" t="s">
        <v>17490</v>
      </c>
      <c r="D12" s="2" t="s">
        <v>17459</v>
      </c>
      <c r="E12" s="2" t="s">
        <v>23</v>
      </c>
      <c r="F12" s="13" t="n">
        <v>57.53</v>
      </c>
      <c r="G12" s="2" t="n">
        <v>0</v>
      </c>
    </row>
    <row r="13" customFormat="false" ht="15" hidden="false" customHeight="false" outlineLevel="0" collapsed="false">
      <c r="A13" s="8" t="s">
        <v>17491</v>
      </c>
      <c r="B13" s="2" t="s">
        <v>17492</v>
      </c>
      <c r="C13" s="2" t="s">
        <v>17493</v>
      </c>
      <c r="D13" s="2" t="s">
        <v>17459</v>
      </c>
      <c r="E13" s="2" t="s">
        <v>23</v>
      </c>
      <c r="F13" s="13" t="n">
        <v>200</v>
      </c>
      <c r="G13" s="2" t="n">
        <v>143</v>
      </c>
    </row>
    <row r="14" customFormat="false" ht="15" hidden="false" customHeight="false" outlineLevel="0" collapsed="false">
      <c r="A14" s="8" t="s">
        <v>17494</v>
      </c>
      <c r="B14" s="2" t="s">
        <v>17495</v>
      </c>
      <c r="C14" s="2" t="s">
        <v>17496</v>
      </c>
      <c r="D14" s="2" t="s">
        <v>17463</v>
      </c>
      <c r="E14" s="2" t="s">
        <v>23</v>
      </c>
      <c r="F14" s="13" t="n">
        <v>17.1</v>
      </c>
      <c r="G14" s="2" t="n">
        <v>1187</v>
      </c>
    </row>
    <row r="15" customFormat="false" ht="15" hidden="false" customHeight="false" outlineLevel="0" collapsed="false">
      <c r="A15" s="8" t="s">
        <v>17497</v>
      </c>
      <c r="B15" s="2" t="s">
        <v>17498</v>
      </c>
      <c r="C15" s="2" t="s">
        <v>17499</v>
      </c>
      <c r="D15" s="2" t="s">
        <v>17463</v>
      </c>
      <c r="E15" s="2" t="s">
        <v>23</v>
      </c>
      <c r="F15" s="13" t="n">
        <v>177.78</v>
      </c>
      <c r="G15" s="2" t="n">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2026-09-30T07:12:04Z</dcterms:created>
  <dc:creator>openpyxl</dc:creator>
  <dc:description/>
  <dc:language>en-US</dc:language>
  <cp:lastModifiedBy/>
  <dcterms:modified xsi:type="dcterms:W3CDTF">2026-09-30T07:12:05Z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