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zuhay\Documents\GitHub\EEE4022S_Thesis\Testing\"/>
    </mc:Choice>
  </mc:AlternateContent>
  <xr:revisionPtr revIDLastSave="0" documentId="13_ncr:1_{8EA03D42-4042-4658-9415-AF114B86163D}" xr6:coauthVersionLast="47" xr6:coauthVersionMax="47" xr10:uidLastSave="{00000000-0000-0000-0000-000000000000}"/>
  <bookViews>
    <workbookView xWindow="22932" yWindow="984" windowWidth="23256" windowHeight="12456" firstSheet="3" activeTab="3" xr2:uid="{00000000-000D-0000-FFFF-FFFF00000000}"/>
  </bookViews>
  <sheets>
    <sheet name="DAC Testing" sheetId="2" r:id="rId1"/>
    <sheet name="ResistorPointTests" sheetId="5" r:id="rId2"/>
    <sheet name="ResistorSweepTest" sheetId="6" r:id="rId3"/>
    <sheet name="StandardSolutionTesting" sheetId="3" r:id="rId4"/>
    <sheet name="StandardSolutionSweep" sheetId="4" r:id="rId5"/>
    <sheet name="SalinityTesting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4" l="1"/>
  <c r="L23" i="4"/>
  <c r="K3" i="5"/>
  <c r="J5" i="5"/>
  <c r="J6" i="5"/>
  <c r="J7" i="5"/>
  <c r="J8" i="5"/>
  <c r="J9" i="5"/>
  <c r="J10" i="5"/>
  <c r="J11" i="5"/>
  <c r="J12" i="5"/>
  <c r="J13" i="5"/>
  <c r="J14" i="5"/>
  <c r="J15" i="5"/>
  <c r="J4" i="5"/>
  <c r="I5" i="5"/>
  <c r="I6" i="5"/>
  <c r="I7" i="5"/>
  <c r="I8" i="5"/>
  <c r="I9" i="5"/>
  <c r="I10" i="5"/>
  <c r="I11" i="5"/>
  <c r="I12" i="5"/>
  <c r="I13" i="5"/>
  <c r="I14" i="5"/>
  <c r="I15" i="5"/>
  <c r="I4" i="5"/>
  <c r="H4" i="5"/>
  <c r="G5" i="5"/>
  <c r="H5" i="5" s="1"/>
  <c r="G6" i="5"/>
  <c r="H6" i="5" s="1"/>
  <c r="K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K14" i="5" s="1"/>
  <c r="G15" i="5"/>
  <c r="H15" i="5" s="1"/>
  <c r="K15" i="5" s="1"/>
  <c r="G4" i="5"/>
  <c r="E6" i="1"/>
  <c r="F6" i="1"/>
  <c r="F5" i="1"/>
  <c r="E5" i="1"/>
  <c r="E4" i="1"/>
  <c r="F4" i="1" s="1"/>
  <c r="E2" i="1"/>
  <c r="F2" i="1"/>
  <c r="G7" i="3"/>
  <c r="F7" i="3"/>
  <c r="F18" i="3"/>
  <c r="E3" i="1"/>
  <c r="F3" i="1" s="1"/>
  <c r="K45" i="4"/>
  <c r="K23" i="4"/>
  <c r="D25" i="4"/>
  <c r="G25" i="4" s="1"/>
  <c r="D26" i="4"/>
  <c r="G26" i="4" s="1"/>
  <c r="H26" i="4" s="1"/>
  <c r="I26" i="4" s="1"/>
  <c r="D27" i="4"/>
  <c r="G27" i="4" s="1"/>
  <c r="H27" i="4" s="1"/>
  <c r="I27" i="4" s="1"/>
  <c r="D28" i="4"/>
  <c r="G28" i="4" s="1"/>
  <c r="H28" i="4" s="1"/>
  <c r="I28" i="4" s="1"/>
  <c r="G45" i="4"/>
  <c r="H45" i="4" s="1"/>
  <c r="I45" i="4" s="1"/>
  <c r="D45" i="4"/>
  <c r="D44" i="4"/>
  <c r="G44" i="4" s="1"/>
  <c r="H44" i="4" s="1"/>
  <c r="I44" i="4" s="1"/>
  <c r="G43" i="4"/>
  <c r="H43" i="4" s="1"/>
  <c r="I43" i="4" s="1"/>
  <c r="D43" i="4"/>
  <c r="D42" i="4"/>
  <c r="G42" i="4" s="1"/>
  <c r="H42" i="4" s="1"/>
  <c r="I42" i="4" s="1"/>
  <c r="G41" i="4"/>
  <c r="H41" i="4" s="1"/>
  <c r="I41" i="4" s="1"/>
  <c r="D41" i="4"/>
  <c r="D40" i="4"/>
  <c r="G40" i="4" s="1"/>
  <c r="H40" i="4" s="1"/>
  <c r="I40" i="4" s="1"/>
  <c r="G39" i="4"/>
  <c r="H39" i="4" s="1"/>
  <c r="I39" i="4" s="1"/>
  <c r="D39" i="4"/>
  <c r="D38" i="4"/>
  <c r="G38" i="4" s="1"/>
  <c r="H38" i="4" s="1"/>
  <c r="I38" i="4" s="1"/>
  <c r="G37" i="4"/>
  <c r="H37" i="4" s="1"/>
  <c r="I37" i="4" s="1"/>
  <c r="D37" i="4"/>
  <c r="D36" i="4"/>
  <c r="G36" i="4" s="1"/>
  <c r="H36" i="4" s="1"/>
  <c r="I36" i="4" s="1"/>
  <c r="G35" i="4"/>
  <c r="H35" i="4" s="1"/>
  <c r="I35" i="4" s="1"/>
  <c r="D35" i="4"/>
  <c r="D34" i="4"/>
  <c r="G34" i="4" s="1"/>
  <c r="H34" i="4" s="1"/>
  <c r="I34" i="4" s="1"/>
  <c r="G33" i="4"/>
  <c r="H33" i="4" s="1"/>
  <c r="I33" i="4" s="1"/>
  <c r="D33" i="4"/>
  <c r="D32" i="4"/>
  <c r="G32" i="4" s="1"/>
  <c r="H32" i="4" s="1"/>
  <c r="I32" i="4" s="1"/>
  <c r="G31" i="4"/>
  <c r="H31" i="4" s="1"/>
  <c r="I31" i="4" s="1"/>
  <c r="D31" i="4"/>
  <c r="D30" i="4"/>
  <c r="G30" i="4" s="1"/>
  <c r="H30" i="4" s="1"/>
  <c r="I30" i="4" s="1"/>
  <c r="D29" i="4"/>
  <c r="G29" i="4" s="1"/>
  <c r="H29" i="4" s="1"/>
  <c r="I29" i="4" s="1"/>
  <c r="D23" i="4"/>
  <c r="G23" i="4" s="1"/>
  <c r="H23" i="4" s="1"/>
  <c r="I23" i="4" s="1"/>
  <c r="D22" i="4"/>
  <c r="G22" i="4" s="1"/>
  <c r="H22" i="4" s="1"/>
  <c r="I22" i="4" s="1"/>
  <c r="D21" i="4"/>
  <c r="G21" i="4" s="1"/>
  <c r="H21" i="4" s="1"/>
  <c r="I21" i="4" s="1"/>
  <c r="D20" i="4"/>
  <c r="G20" i="4" s="1"/>
  <c r="H20" i="4" s="1"/>
  <c r="I20" i="4" s="1"/>
  <c r="D19" i="4"/>
  <c r="G19" i="4" s="1"/>
  <c r="H19" i="4" s="1"/>
  <c r="I19" i="4" s="1"/>
  <c r="D18" i="4"/>
  <c r="G18" i="4" s="1"/>
  <c r="H18" i="4" s="1"/>
  <c r="I18" i="4" s="1"/>
  <c r="D17" i="4"/>
  <c r="G17" i="4" s="1"/>
  <c r="H17" i="4" s="1"/>
  <c r="I17" i="4" s="1"/>
  <c r="D16" i="4"/>
  <c r="G16" i="4" s="1"/>
  <c r="H16" i="4" s="1"/>
  <c r="I16" i="4" s="1"/>
  <c r="D15" i="4"/>
  <c r="G15" i="4" s="1"/>
  <c r="H15" i="4" s="1"/>
  <c r="I15" i="4" s="1"/>
  <c r="D14" i="4"/>
  <c r="G14" i="4" s="1"/>
  <c r="H14" i="4" s="1"/>
  <c r="I14" i="4" s="1"/>
  <c r="D13" i="4"/>
  <c r="G13" i="4" s="1"/>
  <c r="H13" i="4" s="1"/>
  <c r="I13" i="4" s="1"/>
  <c r="D12" i="4"/>
  <c r="G12" i="4" s="1"/>
  <c r="H12" i="4" s="1"/>
  <c r="I12" i="4" s="1"/>
  <c r="D11" i="4"/>
  <c r="G11" i="4" s="1"/>
  <c r="H11" i="4" s="1"/>
  <c r="I11" i="4" s="1"/>
  <c r="D10" i="4"/>
  <c r="G10" i="4" s="1"/>
  <c r="H10" i="4" s="1"/>
  <c r="I10" i="4" s="1"/>
  <c r="D9" i="4"/>
  <c r="G9" i="4" s="1"/>
  <c r="H9" i="4" s="1"/>
  <c r="I9" i="4" s="1"/>
  <c r="D8" i="4"/>
  <c r="G8" i="4" s="1"/>
  <c r="H8" i="4" s="1"/>
  <c r="I8" i="4" s="1"/>
  <c r="D7" i="4"/>
  <c r="G7" i="4" s="1"/>
  <c r="H7" i="4" s="1"/>
  <c r="I7" i="4" s="1"/>
  <c r="D6" i="4"/>
  <c r="G6" i="4" s="1"/>
  <c r="H6" i="4" s="1"/>
  <c r="I6" i="4" s="1"/>
  <c r="D5" i="4"/>
  <c r="G5" i="4" s="1"/>
  <c r="H5" i="4" s="1"/>
  <c r="I5" i="4" s="1"/>
  <c r="D4" i="4"/>
  <c r="G4" i="4" s="1"/>
  <c r="H4" i="4" s="1"/>
  <c r="I4" i="4" s="1"/>
  <c r="D3" i="4"/>
  <c r="G3" i="4" s="1"/>
  <c r="H15" i="3"/>
  <c r="H14" i="3"/>
  <c r="F15" i="3"/>
  <c r="G15" i="3" s="1"/>
  <c r="F16" i="3"/>
  <c r="G16" i="3" s="1"/>
  <c r="H16" i="3" s="1"/>
  <c r="F17" i="3"/>
  <c r="G17" i="3" s="1"/>
  <c r="H17" i="3" s="1"/>
  <c r="G18" i="3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14" i="3"/>
  <c r="G14" i="3" s="1"/>
  <c r="F13" i="3"/>
  <c r="H9" i="3"/>
  <c r="F8" i="3"/>
  <c r="G8" i="3" s="1"/>
  <c r="H8" i="3" s="1"/>
  <c r="H7" i="3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9" i="3"/>
  <c r="G9" i="3" s="1"/>
  <c r="F10" i="3"/>
  <c r="G10" i="3" s="1"/>
  <c r="H10" i="3" s="1"/>
  <c r="F11" i="3"/>
  <c r="G11" i="3" s="1"/>
  <c r="H11" i="3" s="1"/>
  <c r="F12" i="3"/>
  <c r="G12" i="3" s="1"/>
  <c r="H12" i="3" s="1"/>
  <c r="C2" i="2"/>
  <c r="E2" i="2"/>
  <c r="F2" i="2"/>
  <c r="H2" i="2"/>
  <c r="I2" i="2"/>
  <c r="C3" i="2"/>
  <c r="C53" i="2" s="1"/>
  <c r="E3" i="2"/>
  <c r="E53" i="2" s="1"/>
  <c r="F3" i="2"/>
  <c r="H3" i="2"/>
  <c r="I3" i="2"/>
  <c r="C4" i="2"/>
  <c r="E4" i="2"/>
  <c r="F4" i="2"/>
  <c r="F53" i="2" s="1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I53" i="2" s="1"/>
  <c r="C11" i="2"/>
  <c r="E11" i="2"/>
  <c r="F11" i="2"/>
  <c r="H11" i="2"/>
  <c r="I11" i="2"/>
  <c r="C12" i="2"/>
  <c r="E12" i="2"/>
  <c r="F12" i="2"/>
  <c r="H12" i="2"/>
  <c r="I12" i="2"/>
  <c r="C13" i="2"/>
  <c r="E13" i="2"/>
  <c r="F13" i="2"/>
  <c r="H13" i="2"/>
  <c r="I13" i="2"/>
  <c r="C14" i="2"/>
  <c r="E14" i="2"/>
  <c r="F14" i="2"/>
  <c r="H14" i="2"/>
  <c r="I14" i="2"/>
  <c r="C15" i="2"/>
  <c r="E15" i="2"/>
  <c r="F15" i="2"/>
  <c r="H15" i="2"/>
  <c r="I15" i="2"/>
  <c r="C16" i="2"/>
  <c r="E16" i="2"/>
  <c r="F16" i="2"/>
  <c r="H16" i="2"/>
  <c r="I16" i="2"/>
  <c r="C17" i="2"/>
  <c r="E17" i="2"/>
  <c r="F17" i="2"/>
  <c r="H17" i="2"/>
  <c r="I17" i="2"/>
  <c r="C18" i="2"/>
  <c r="E18" i="2"/>
  <c r="F18" i="2"/>
  <c r="H18" i="2"/>
  <c r="I18" i="2"/>
  <c r="C19" i="2"/>
  <c r="E19" i="2"/>
  <c r="F19" i="2"/>
  <c r="H19" i="2"/>
  <c r="I19" i="2"/>
  <c r="C20" i="2"/>
  <c r="E20" i="2"/>
  <c r="F20" i="2"/>
  <c r="H20" i="2"/>
  <c r="I20" i="2"/>
  <c r="C21" i="2"/>
  <c r="E21" i="2"/>
  <c r="F21" i="2"/>
  <c r="H21" i="2"/>
  <c r="I21" i="2"/>
  <c r="C22" i="2"/>
  <c r="E22" i="2"/>
  <c r="F22" i="2"/>
  <c r="H22" i="2"/>
  <c r="I22" i="2"/>
  <c r="C23" i="2"/>
  <c r="E23" i="2"/>
  <c r="F23" i="2"/>
  <c r="H23" i="2"/>
  <c r="I23" i="2"/>
  <c r="C24" i="2"/>
  <c r="E24" i="2"/>
  <c r="F24" i="2"/>
  <c r="H24" i="2"/>
  <c r="I24" i="2"/>
  <c r="C25" i="2"/>
  <c r="E25" i="2"/>
  <c r="F25" i="2"/>
  <c r="H25" i="2"/>
  <c r="I25" i="2"/>
  <c r="C26" i="2"/>
  <c r="E26" i="2"/>
  <c r="F26" i="2"/>
  <c r="H26" i="2"/>
  <c r="I26" i="2"/>
  <c r="C27" i="2"/>
  <c r="E27" i="2"/>
  <c r="F27" i="2"/>
  <c r="H27" i="2"/>
  <c r="I27" i="2"/>
  <c r="C28" i="2"/>
  <c r="E28" i="2"/>
  <c r="F28" i="2"/>
  <c r="H28" i="2"/>
  <c r="I28" i="2"/>
  <c r="C29" i="2"/>
  <c r="E29" i="2"/>
  <c r="H29" i="2"/>
  <c r="C30" i="2"/>
  <c r="E30" i="2"/>
  <c r="H30" i="2"/>
  <c r="C31" i="2"/>
  <c r="E31" i="2"/>
  <c r="H31" i="2"/>
  <c r="C32" i="2"/>
  <c r="E32" i="2"/>
  <c r="H32" i="2"/>
  <c r="C33" i="2"/>
  <c r="E33" i="2"/>
  <c r="H33" i="2"/>
  <c r="C34" i="2"/>
  <c r="E34" i="2"/>
  <c r="H34" i="2"/>
  <c r="C35" i="2"/>
  <c r="E35" i="2"/>
  <c r="H35" i="2"/>
  <c r="C36" i="2"/>
  <c r="E36" i="2"/>
  <c r="H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H53" i="2"/>
  <c r="K11" i="5" l="1"/>
  <c r="K10" i="5"/>
  <c r="K9" i="5"/>
  <c r="K8" i="5"/>
  <c r="K7" i="5"/>
  <c r="K13" i="5"/>
  <c r="K5" i="5"/>
  <c r="K12" i="5"/>
  <c r="K4" i="5"/>
  <c r="G13" i="3"/>
  <c r="H13" i="3" s="1"/>
  <c r="H23" i="3" s="1"/>
  <c r="G23" i="3"/>
</calcChain>
</file>

<file path=xl/sharedStrings.xml><?xml version="1.0" encoding="utf-8"?>
<sst xmlns="http://schemas.openxmlformats.org/spreadsheetml/2006/main" count="59" uniqueCount="43">
  <si>
    <t>Gain</t>
  </si>
  <si>
    <t>Calib</t>
  </si>
  <si>
    <t>ADC DAC</t>
  </si>
  <si>
    <t>ADC UNB</t>
  </si>
  <si>
    <t>Multimeter</t>
  </si>
  <si>
    <t>Instructed</t>
  </si>
  <si>
    <t>Conductivity</t>
  </si>
  <si>
    <t>Resistance</t>
  </si>
  <si>
    <t>Probe V</t>
  </si>
  <si>
    <t>Calib F</t>
  </si>
  <si>
    <t>Vp AMP</t>
  </si>
  <si>
    <t>Vp Raw</t>
  </si>
  <si>
    <t>V IN</t>
  </si>
  <si>
    <t>AVG Res</t>
  </si>
  <si>
    <t>Standard Solution Testing: Solution of 35 PSU at 15 celcius</t>
  </si>
  <si>
    <t>AVG Con</t>
  </si>
  <si>
    <t>V In</t>
  </si>
  <si>
    <t>V Probe</t>
  </si>
  <si>
    <t>V Amp</t>
  </si>
  <si>
    <t>Calib Factor</t>
  </si>
  <si>
    <t>Actaul VP</t>
  </si>
  <si>
    <t>Res</t>
  </si>
  <si>
    <t>Cond</t>
  </si>
  <si>
    <t>Amp/11</t>
  </si>
  <si>
    <t>Sweep from 0-2V over standard solution (35 PSU @ 15 degrees)</t>
  </si>
  <si>
    <t>Salinity (PSU)</t>
  </si>
  <si>
    <t>Calculated Salinity</t>
  </si>
  <si>
    <t>Resistance (Ohm)</t>
  </si>
  <si>
    <t>Temperature ('C)</t>
  </si>
  <si>
    <t>Calibration Factor</t>
  </si>
  <si>
    <t>Corrected Voltage</t>
  </si>
  <si>
    <t>Probe Voltage</t>
  </si>
  <si>
    <t>R1 Resistor</t>
  </si>
  <si>
    <t>VR</t>
  </si>
  <si>
    <t>Vcalib</t>
  </si>
  <si>
    <t>VIN</t>
  </si>
  <si>
    <t xml:space="preserve">Min </t>
  </si>
  <si>
    <t>Max</t>
  </si>
  <si>
    <t>Accurate</t>
  </si>
  <si>
    <t>Measured R</t>
  </si>
  <si>
    <t>Measured Resistance</t>
  </si>
  <si>
    <t>Multimeter Resistance</t>
  </si>
  <si>
    <t>Multimeter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</si>
</sst>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#,##0;[Red]\-&quot;R&quot;#,##0"/>
    <numFmt numFmtId="164" formatCode="0.00000"/>
    <numFmt numFmtId="165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9" xfId="0" applyBorder="1"/>
    <xf numFmtId="0" fontId="0" fillId="0" borderId="6" xfId="0" applyBorder="1"/>
    <xf numFmtId="6" fontId="1" fillId="0" borderId="18" xfId="0" applyNumberFormat="1" applyFont="1" applyBorder="1" applyAlignment="1">
      <alignment horizontal="center"/>
    </xf>
    <xf numFmtId="6" fontId="1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9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0" fontId="0" fillId="0" borderId="0" xfId="0" applyBorder="1"/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169" fontId="0" fillId="0" borderId="29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DAC Output</a:t>
            </a:r>
            <a:r>
              <a:rPr lang="en-US" b="1" baseline="0">
                <a:solidFill>
                  <a:sysClr val="windowText" lastClr="000000"/>
                </a:solidFill>
              </a:rPr>
              <a:t> vs DAC Input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Testing'!$B$1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xVal>
            <c:numRef>
              <c:f>'DAC Testing'!$A$2:$A$52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'DAC Testing'!$B$2:$B$52</c:f>
              <c:numCache>
                <c:formatCode>General</c:formatCode>
                <c:ptCount val="51"/>
                <c:pt idx="0">
                  <c:v>9.7999999999999997E-3</c:v>
                </c:pt>
                <c:pt idx="1">
                  <c:v>0.1158</c:v>
                </c:pt>
                <c:pt idx="2">
                  <c:v>0.21579999999999999</c:v>
                </c:pt>
                <c:pt idx="3">
                  <c:v>0.31580000000000003</c:v>
                </c:pt>
                <c:pt idx="4">
                  <c:v>0.41299999999999998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0.71099999999999997</c:v>
                </c:pt>
                <c:pt idx="8">
                  <c:v>0.81</c:v>
                </c:pt>
                <c:pt idx="9">
                  <c:v>0.89900000000000002</c:v>
                </c:pt>
                <c:pt idx="10">
                  <c:v>1.0049999999999999</c:v>
                </c:pt>
                <c:pt idx="11">
                  <c:v>1.103</c:v>
                </c:pt>
                <c:pt idx="12">
                  <c:v>1.206</c:v>
                </c:pt>
                <c:pt idx="13">
                  <c:v>1.3080000000000001</c:v>
                </c:pt>
                <c:pt idx="14">
                  <c:v>1.4079999999999999</c:v>
                </c:pt>
                <c:pt idx="15">
                  <c:v>1.4990000000000001</c:v>
                </c:pt>
                <c:pt idx="16">
                  <c:v>1.601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1.9039999999999999</c:v>
                </c:pt>
                <c:pt idx="20">
                  <c:v>2.0030000000000001</c:v>
                </c:pt>
                <c:pt idx="21">
                  <c:v>2.0939999999999999</c:v>
                </c:pt>
                <c:pt idx="22">
                  <c:v>2.1989999999999998</c:v>
                </c:pt>
                <c:pt idx="23">
                  <c:v>2.2970000000000002</c:v>
                </c:pt>
                <c:pt idx="24">
                  <c:v>2.3969999999999998</c:v>
                </c:pt>
                <c:pt idx="25">
                  <c:v>2.4990000000000001</c:v>
                </c:pt>
                <c:pt idx="26">
                  <c:v>2.597</c:v>
                </c:pt>
                <c:pt idx="27">
                  <c:v>2.6930000000000001</c:v>
                </c:pt>
                <c:pt idx="28">
                  <c:v>2.794</c:v>
                </c:pt>
                <c:pt idx="29">
                  <c:v>2.895</c:v>
                </c:pt>
                <c:pt idx="30">
                  <c:v>2.9950000000000001</c:v>
                </c:pt>
                <c:pt idx="31">
                  <c:v>3.097</c:v>
                </c:pt>
                <c:pt idx="32">
                  <c:v>3.1970000000000001</c:v>
                </c:pt>
                <c:pt idx="33">
                  <c:v>3.2930000000000001</c:v>
                </c:pt>
                <c:pt idx="34">
                  <c:v>3.3940000000000001</c:v>
                </c:pt>
                <c:pt idx="35">
                  <c:v>3.492</c:v>
                </c:pt>
                <c:pt idx="36">
                  <c:v>3.5910000000000002</c:v>
                </c:pt>
                <c:pt idx="37">
                  <c:v>3.6930000000000001</c:v>
                </c:pt>
                <c:pt idx="38">
                  <c:v>3.7919999999999998</c:v>
                </c:pt>
                <c:pt idx="39">
                  <c:v>3.891</c:v>
                </c:pt>
                <c:pt idx="40">
                  <c:v>3.99</c:v>
                </c:pt>
                <c:pt idx="41">
                  <c:v>4.07</c:v>
                </c:pt>
                <c:pt idx="42">
                  <c:v>4.1900000000000004</c:v>
                </c:pt>
                <c:pt idx="43">
                  <c:v>4.28</c:v>
                </c:pt>
                <c:pt idx="44">
                  <c:v>4.37</c:v>
                </c:pt>
                <c:pt idx="45">
                  <c:v>4.47</c:v>
                </c:pt>
                <c:pt idx="46">
                  <c:v>4.58</c:v>
                </c:pt>
                <c:pt idx="47">
                  <c:v>4.67</c:v>
                </c:pt>
                <c:pt idx="48">
                  <c:v>4.7699999999999996</c:v>
                </c:pt>
                <c:pt idx="49">
                  <c:v>4.8899999999999997</c:v>
                </c:pt>
                <c:pt idx="50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2-4A10-8605-755F0468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1744"/>
        <c:axId val="24056464"/>
      </c:scatterChart>
      <c:valAx>
        <c:axId val="24061744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464"/>
        <c:crosses val="autoZero"/>
        <c:crossBetween val="midCat"/>
        <c:majorUnit val="0.5"/>
      </c:valAx>
      <c:valAx>
        <c:axId val="2405646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Output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17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DAC Output Measured by the ADC vs Multimeter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'DAC Testing'!$B$2:$B$52</c:f>
              <c:numCache>
                <c:formatCode>General</c:formatCode>
                <c:ptCount val="51"/>
                <c:pt idx="0">
                  <c:v>9.7999999999999997E-3</c:v>
                </c:pt>
                <c:pt idx="1">
                  <c:v>0.1158</c:v>
                </c:pt>
                <c:pt idx="2">
                  <c:v>0.21579999999999999</c:v>
                </c:pt>
                <c:pt idx="3">
                  <c:v>0.31580000000000003</c:v>
                </c:pt>
                <c:pt idx="4">
                  <c:v>0.41299999999999998</c:v>
                </c:pt>
                <c:pt idx="5">
                  <c:v>0.51</c:v>
                </c:pt>
                <c:pt idx="6">
                  <c:v>0.61199999999999999</c:v>
                </c:pt>
                <c:pt idx="7">
                  <c:v>0.71099999999999997</c:v>
                </c:pt>
                <c:pt idx="8">
                  <c:v>0.81</c:v>
                </c:pt>
                <c:pt idx="9">
                  <c:v>0.89900000000000002</c:v>
                </c:pt>
                <c:pt idx="10">
                  <c:v>1.0049999999999999</c:v>
                </c:pt>
                <c:pt idx="11">
                  <c:v>1.103</c:v>
                </c:pt>
                <c:pt idx="12">
                  <c:v>1.206</c:v>
                </c:pt>
                <c:pt idx="13">
                  <c:v>1.3080000000000001</c:v>
                </c:pt>
                <c:pt idx="14">
                  <c:v>1.4079999999999999</c:v>
                </c:pt>
                <c:pt idx="15">
                  <c:v>1.4990000000000001</c:v>
                </c:pt>
                <c:pt idx="16">
                  <c:v>1.601</c:v>
                </c:pt>
                <c:pt idx="17">
                  <c:v>1.7030000000000001</c:v>
                </c:pt>
                <c:pt idx="18">
                  <c:v>1.8029999999999999</c:v>
                </c:pt>
                <c:pt idx="19">
                  <c:v>1.9039999999999999</c:v>
                </c:pt>
                <c:pt idx="20">
                  <c:v>2.0030000000000001</c:v>
                </c:pt>
                <c:pt idx="21">
                  <c:v>2.0939999999999999</c:v>
                </c:pt>
                <c:pt idx="22">
                  <c:v>2.1989999999999998</c:v>
                </c:pt>
                <c:pt idx="23">
                  <c:v>2.2970000000000002</c:v>
                </c:pt>
                <c:pt idx="24">
                  <c:v>2.3969999999999998</c:v>
                </c:pt>
                <c:pt idx="25">
                  <c:v>2.4990000000000001</c:v>
                </c:pt>
                <c:pt idx="26">
                  <c:v>2.597</c:v>
                </c:pt>
                <c:pt idx="27">
                  <c:v>2.6930000000000001</c:v>
                </c:pt>
                <c:pt idx="28">
                  <c:v>2.794</c:v>
                </c:pt>
                <c:pt idx="29">
                  <c:v>2.895</c:v>
                </c:pt>
                <c:pt idx="30">
                  <c:v>2.9950000000000001</c:v>
                </c:pt>
                <c:pt idx="31">
                  <c:v>3.097</c:v>
                </c:pt>
                <c:pt idx="32">
                  <c:v>3.1970000000000001</c:v>
                </c:pt>
                <c:pt idx="33">
                  <c:v>3.2930000000000001</c:v>
                </c:pt>
                <c:pt idx="34">
                  <c:v>3.3940000000000001</c:v>
                </c:pt>
                <c:pt idx="35">
                  <c:v>3.492</c:v>
                </c:pt>
                <c:pt idx="36">
                  <c:v>3.5910000000000002</c:v>
                </c:pt>
                <c:pt idx="37">
                  <c:v>3.6930000000000001</c:v>
                </c:pt>
                <c:pt idx="38">
                  <c:v>3.7919999999999998</c:v>
                </c:pt>
                <c:pt idx="39">
                  <c:v>3.891</c:v>
                </c:pt>
                <c:pt idx="40">
                  <c:v>3.99</c:v>
                </c:pt>
                <c:pt idx="41">
                  <c:v>4.07</c:v>
                </c:pt>
                <c:pt idx="42">
                  <c:v>4.1900000000000004</c:v>
                </c:pt>
                <c:pt idx="43">
                  <c:v>4.28</c:v>
                </c:pt>
                <c:pt idx="44">
                  <c:v>4.37</c:v>
                </c:pt>
                <c:pt idx="45">
                  <c:v>4.47</c:v>
                </c:pt>
                <c:pt idx="46">
                  <c:v>4.58</c:v>
                </c:pt>
                <c:pt idx="47">
                  <c:v>4.67</c:v>
                </c:pt>
                <c:pt idx="48">
                  <c:v>4.7699999999999996</c:v>
                </c:pt>
                <c:pt idx="49">
                  <c:v>4.8899999999999997</c:v>
                </c:pt>
                <c:pt idx="50">
                  <c:v>4.91</c:v>
                </c:pt>
              </c:numCache>
            </c:numRef>
          </c:xVal>
          <c:yVal>
            <c:numRef>
              <c:f>'DAC Testing'!$G$2:$G$52</c:f>
              <c:numCache>
                <c:formatCode>General</c:formatCode>
                <c:ptCount val="51"/>
                <c:pt idx="0">
                  <c:v>4.0000000000000001E-3</c:v>
                </c:pt>
                <c:pt idx="1">
                  <c:v>0.14299999999999999</c:v>
                </c:pt>
                <c:pt idx="2">
                  <c:v>0.26900000000000002</c:v>
                </c:pt>
                <c:pt idx="3">
                  <c:v>0.39100000000000001</c:v>
                </c:pt>
                <c:pt idx="4">
                  <c:v>0.51700000000000002</c:v>
                </c:pt>
                <c:pt idx="5">
                  <c:v>0.64800000000000002</c:v>
                </c:pt>
                <c:pt idx="6">
                  <c:v>0.77</c:v>
                </c:pt>
                <c:pt idx="7">
                  <c:v>0.89800000000000002</c:v>
                </c:pt>
                <c:pt idx="8">
                  <c:v>1.0209999999999999</c:v>
                </c:pt>
                <c:pt idx="9">
                  <c:v>1.145</c:v>
                </c:pt>
                <c:pt idx="10">
                  <c:v>1.268</c:v>
                </c:pt>
                <c:pt idx="11">
                  <c:v>1.3939999999999999</c:v>
                </c:pt>
                <c:pt idx="12">
                  <c:v>1.5189999999999999</c:v>
                </c:pt>
                <c:pt idx="13">
                  <c:v>1.6459999999999999</c:v>
                </c:pt>
                <c:pt idx="14">
                  <c:v>1.7729999999999999</c:v>
                </c:pt>
                <c:pt idx="15">
                  <c:v>1.901</c:v>
                </c:pt>
                <c:pt idx="16">
                  <c:v>2.0259999999999998</c:v>
                </c:pt>
                <c:pt idx="17">
                  <c:v>2.1539999999999999</c:v>
                </c:pt>
                <c:pt idx="18">
                  <c:v>2.278</c:v>
                </c:pt>
                <c:pt idx="19">
                  <c:v>2.407</c:v>
                </c:pt>
                <c:pt idx="20">
                  <c:v>2.528</c:v>
                </c:pt>
                <c:pt idx="21">
                  <c:v>2.653</c:v>
                </c:pt>
                <c:pt idx="22">
                  <c:v>2.7810000000000001</c:v>
                </c:pt>
                <c:pt idx="23">
                  <c:v>2.887</c:v>
                </c:pt>
                <c:pt idx="24">
                  <c:v>3.0390000000000001</c:v>
                </c:pt>
                <c:pt idx="25">
                  <c:v>3.1709999999999998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3-41C8-BE71-089F93BE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9264"/>
        <c:axId val="23987824"/>
      </c:scatterChart>
      <c:valAx>
        <c:axId val="239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</a:rPr>
                  <a:t>Multimeter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824"/>
        <c:crosses val="autoZero"/>
        <c:crossBetween val="midCat"/>
        <c:majorUnit val="0.5"/>
      </c:valAx>
      <c:valAx>
        <c:axId val="23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ysClr val="windowText" lastClr="000000"/>
                    </a:solidFill>
                  </a:rPr>
                  <a:t>ADC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600" b="1">
                <a:solidFill>
                  <a:sysClr val="windowText" lastClr="000000"/>
                </a:solidFill>
              </a:rPr>
              <a:t>Measured Resistance vs Multimeter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ResistorSweepTest!$B$1</c:f>
              <c:strCache>
                <c:ptCount val="1"/>
                <c:pt idx="0">
                  <c:v>Measured Resistance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ResistorSweepTest!$A$2:$A$14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9.8480000000000008</c:v>
                </c:pt>
                <c:pt idx="2">
                  <c:v>11.972</c:v>
                </c:pt>
                <c:pt idx="3">
                  <c:v>15.124000000000001</c:v>
                </c:pt>
                <c:pt idx="4">
                  <c:v>18.872</c:v>
                </c:pt>
                <c:pt idx="5">
                  <c:v>22.004000000000001</c:v>
                </c:pt>
                <c:pt idx="6">
                  <c:v>27.100999999999999</c:v>
                </c:pt>
                <c:pt idx="7">
                  <c:v>33.012</c:v>
                </c:pt>
                <c:pt idx="8">
                  <c:v>39.201000000000001</c:v>
                </c:pt>
                <c:pt idx="9">
                  <c:v>47.1</c:v>
                </c:pt>
                <c:pt idx="10">
                  <c:v>56.023000000000003</c:v>
                </c:pt>
                <c:pt idx="11">
                  <c:v>68.013999999999996</c:v>
                </c:pt>
                <c:pt idx="12">
                  <c:v>79.784999999999997</c:v>
                </c:pt>
              </c:numCache>
            </c:numRef>
          </c:xVal>
          <c:yVal>
            <c:numRef>
              <c:f>ResistorSweepTest!$B$2:$B$14</c:f>
              <c:numCache>
                <c:formatCode>General</c:formatCode>
                <c:ptCount val="13"/>
                <c:pt idx="0">
                  <c:v>0</c:v>
                </c:pt>
                <c:pt idx="1">
                  <c:v>9.7204999999999995</c:v>
                </c:pt>
                <c:pt idx="2">
                  <c:v>12.0008</c:v>
                </c:pt>
                <c:pt idx="3">
                  <c:v>15.001799999999999</c:v>
                </c:pt>
                <c:pt idx="4">
                  <c:v>18.121500000000001</c:v>
                </c:pt>
                <c:pt idx="5">
                  <c:v>22.034700000000001</c:v>
                </c:pt>
                <c:pt idx="6">
                  <c:v>26.798100000000002</c:v>
                </c:pt>
                <c:pt idx="7">
                  <c:v>32.803400000000003</c:v>
                </c:pt>
                <c:pt idx="8">
                  <c:v>38.970100000000002</c:v>
                </c:pt>
                <c:pt idx="9">
                  <c:v>46.003399999999999</c:v>
                </c:pt>
                <c:pt idx="10">
                  <c:v>56.030099999999997</c:v>
                </c:pt>
                <c:pt idx="11">
                  <c:v>68.9084</c:v>
                </c:pt>
                <c:pt idx="12">
                  <c:v>78.409899999999993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286-9646-6580CFA6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8144"/>
        <c:axId val="24041104"/>
      </c:scatterChart>
      <c:valAx>
        <c:axId val="240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>
                    <a:solidFill>
                      <a:sysClr val="windowText" lastClr="000000"/>
                    </a:solidFill>
                  </a:rPr>
                  <a:t>Multimeter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1104"/>
        <c:crosses val="autoZero"/>
        <c:crossBetween val="midCat"/>
      </c:valAx>
      <c:valAx>
        <c:axId val="24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 b="1">
                    <a:solidFill>
                      <a:sysClr val="windowText" lastClr="000000"/>
                    </a:solidFill>
                  </a:rPr>
                  <a:t>Measured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359178</xdr:colOff>
      <xdr:row>9</xdr:row>
      <xdr:rowOff>73949</xdr:rowOff>
    </xdr:from>
    <xdr:to>
      <xdr:col>32</xdr:col>
      <xdr:colOff>206778</xdr:colOff>
      <xdr:row>32</xdr:row>
      <xdr:rowOff>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1C6B9-21C4-418E-4D39-8F632B82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301682</xdr:colOff>
      <xdr:row>33</xdr:row>
      <xdr:rowOff>8140</xdr:rowOff>
    </xdr:from>
    <xdr:to>
      <xdr:col>25</xdr:col>
      <xdr:colOff>193964</xdr:colOff>
      <xdr:row>59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EE369-2D66-DB04-8EA0-B3E88009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0</xdr:row>
      <xdr:rowOff>120014</xdr:rowOff>
    </xdr:from>
    <xdr:to>
      <xdr:col>11</xdr:col>
      <xdr:colOff>158115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C659-003B-EE38-A1A9-C635CFB1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9BC-699C-4284-8C6E-ADD0EEB1230A}">
  <dimension ref="A1:I53"/>
  <sheetViews>
    <sheetView topLeftCell="A25" zoomScale="55" zoomScaleNormal="55" workbookViewId="0">
      <selection activeCell="M17" sqref="M17"/>
    </sheetView>
  </sheetViews>
  <sheetFormatPr defaultRowHeight="15" x14ac:dyDescent="0.25"/>
  <cols>
    <col min="1" max="1" width="11.42578125" style="1" customWidth="1"/>
    <col min="2" max="2" width="11" style="1" bestFit="1" customWidth="1"/>
    <col min="3" max="3" width="11" style="1" customWidth="1"/>
    <col min="4" max="4" width="9.28515625" style="1" bestFit="1" customWidth="1"/>
    <col min="5" max="6" width="9.28515625" style="1" customWidth="1"/>
    <col min="7" max="7" width="9.42578125" style="1" bestFit="1" customWidth="1"/>
    <col min="8" max="8" width="9.42578125" style="1" customWidth="1"/>
    <col min="9" max="9" width="8.85546875" style="1"/>
  </cols>
  <sheetData>
    <row r="1" spans="1:9" s="13" customFormat="1" ht="15.75" thickTop="1" x14ac:dyDescent="0.25">
      <c r="A1" s="18" t="s">
        <v>5</v>
      </c>
      <c r="B1" s="17" t="s">
        <v>4</v>
      </c>
      <c r="C1" s="16" t="s">
        <v>0</v>
      </c>
      <c r="D1" s="17" t="s">
        <v>3</v>
      </c>
      <c r="E1" s="15" t="s">
        <v>1</v>
      </c>
      <c r="F1" s="16" t="s">
        <v>0</v>
      </c>
      <c r="G1" s="15" t="s">
        <v>2</v>
      </c>
      <c r="H1" s="15" t="s">
        <v>1</v>
      </c>
      <c r="I1" s="14" t="s">
        <v>0</v>
      </c>
    </row>
    <row r="2" spans="1:9" x14ac:dyDescent="0.25">
      <c r="A2" s="11">
        <v>0</v>
      </c>
      <c r="B2" s="10">
        <v>9.7999999999999997E-3</v>
      </c>
      <c r="C2" s="9">
        <f>B2-A2</f>
        <v>9.7999999999999997E-3</v>
      </c>
      <c r="D2" s="10">
        <v>3.0000000000000001E-3</v>
      </c>
      <c r="E2" s="1">
        <f t="shared" ref="E2:E36" si="0">A2/D2</f>
        <v>0</v>
      </c>
      <c r="F2" s="9">
        <f>D2-A2</f>
        <v>3.0000000000000001E-3</v>
      </c>
      <c r="G2" s="1">
        <v>4.0000000000000001E-3</v>
      </c>
      <c r="H2" s="1">
        <f t="shared" ref="H2:H36" si="1">A2/G2</f>
        <v>0</v>
      </c>
      <c r="I2" s="12">
        <f>G2-A2</f>
        <v>4.0000000000000001E-3</v>
      </c>
    </row>
    <row r="3" spans="1:9" x14ac:dyDescent="0.25">
      <c r="A3" s="11">
        <v>0.1</v>
      </c>
      <c r="B3" s="10">
        <v>0.1158</v>
      </c>
      <c r="C3" s="9">
        <f t="shared" ref="C3:C34" si="2">B3/A3</f>
        <v>1.1579999999999999</v>
      </c>
      <c r="D3" s="10">
        <v>0.157</v>
      </c>
      <c r="E3" s="1">
        <f t="shared" si="0"/>
        <v>0.63694267515923575</v>
      </c>
      <c r="F3" s="9">
        <f t="shared" ref="F3:F28" si="3">D3/A3</f>
        <v>1.5699999999999998</v>
      </c>
      <c r="G3" s="1">
        <v>0.14299999999999999</v>
      </c>
      <c r="H3" s="1">
        <f t="shared" si="1"/>
        <v>0.69930069930069938</v>
      </c>
      <c r="I3" s="12">
        <f t="shared" ref="I3:I28" si="4">G3/A3</f>
        <v>1.4299999999999997</v>
      </c>
    </row>
    <row r="4" spans="1:9" x14ac:dyDescent="0.25">
      <c r="A4" s="11">
        <v>0.2</v>
      </c>
      <c r="B4" s="10">
        <v>0.21579999999999999</v>
      </c>
      <c r="C4" s="9">
        <f t="shared" si="2"/>
        <v>1.079</v>
      </c>
      <c r="D4" s="10">
        <v>0.27900000000000003</v>
      </c>
      <c r="E4" s="1">
        <f t="shared" si="0"/>
        <v>0.71684587813620071</v>
      </c>
      <c r="F4" s="9">
        <f t="shared" si="3"/>
        <v>1.395</v>
      </c>
      <c r="G4" s="1">
        <v>0.26900000000000002</v>
      </c>
      <c r="H4" s="1">
        <f t="shared" si="1"/>
        <v>0.74349442379182151</v>
      </c>
      <c r="I4" s="12">
        <f t="shared" si="4"/>
        <v>1.345</v>
      </c>
    </row>
    <row r="5" spans="1:9" x14ac:dyDescent="0.25">
      <c r="A5" s="11">
        <v>0.3</v>
      </c>
      <c r="B5" s="10">
        <v>0.31580000000000003</v>
      </c>
      <c r="C5" s="9">
        <f t="shared" si="2"/>
        <v>1.0526666666666669</v>
      </c>
      <c r="D5" s="10">
        <v>0.39600000000000002</v>
      </c>
      <c r="E5" s="1">
        <f t="shared" si="0"/>
        <v>0.75757575757575746</v>
      </c>
      <c r="F5" s="9">
        <f t="shared" si="3"/>
        <v>1.32</v>
      </c>
      <c r="G5" s="1">
        <v>0.39100000000000001</v>
      </c>
      <c r="H5" s="1">
        <f t="shared" si="1"/>
        <v>0.76726342710997442</v>
      </c>
      <c r="I5" s="12">
        <f t="shared" si="4"/>
        <v>1.3033333333333335</v>
      </c>
    </row>
    <row r="6" spans="1:9" x14ac:dyDescent="0.25">
      <c r="A6" s="11">
        <v>0.4</v>
      </c>
      <c r="B6" s="10">
        <v>0.41299999999999998</v>
      </c>
      <c r="C6" s="9">
        <f t="shared" si="2"/>
        <v>1.0325</v>
      </c>
      <c r="D6" s="10">
        <v>0.53300000000000003</v>
      </c>
      <c r="E6" s="1">
        <f t="shared" si="0"/>
        <v>0.75046904315196994</v>
      </c>
      <c r="F6" s="9">
        <f t="shared" si="3"/>
        <v>1.3325</v>
      </c>
      <c r="G6" s="1">
        <v>0.51700000000000002</v>
      </c>
      <c r="H6" s="1">
        <f t="shared" si="1"/>
        <v>0.77369439071566737</v>
      </c>
      <c r="I6" s="12">
        <f t="shared" si="4"/>
        <v>1.2925</v>
      </c>
    </row>
    <row r="7" spans="1:9" x14ac:dyDescent="0.25">
      <c r="A7" s="11">
        <v>0.5</v>
      </c>
      <c r="B7" s="10">
        <v>0.51</v>
      </c>
      <c r="C7" s="9">
        <f t="shared" si="2"/>
        <v>1.02</v>
      </c>
      <c r="D7" s="10">
        <v>0.65800000000000003</v>
      </c>
      <c r="E7" s="1">
        <f t="shared" si="0"/>
        <v>0.75987841945288748</v>
      </c>
      <c r="F7" s="9">
        <f t="shared" si="3"/>
        <v>1.3160000000000001</v>
      </c>
      <c r="G7" s="1">
        <v>0.64800000000000002</v>
      </c>
      <c r="H7" s="1">
        <f t="shared" si="1"/>
        <v>0.77160493827160492</v>
      </c>
      <c r="I7" s="12">
        <f t="shared" si="4"/>
        <v>1.296</v>
      </c>
    </row>
    <row r="8" spans="1:9" x14ac:dyDescent="0.25">
      <c r="A8" s="11">
        <v>0.6</v>
      </c>
      <c r="B8" s="10">
        <v>0.61199999999999999</v>
      </c>
      <c r="C8" s="9">
        <f t="shared" si="2"/>
        <v>1.02</v>
      </c>
      <c r="D8" s="10">
        <v>0.78100000000000003</v>
      </c>
      <c r="E8" s="1">
        <f t="shared" si="0"/>
        <v>0.76824583866837381</v>
      </c>
      <c r="F8" s="9">
        <f t="shared" si="3"/>
        <v>1.3016666666666667</v>
      </c>
      <c r="G8" s="1">
        <v>0.77</v>
      </c>
      <c r="H8" s="1">
        <f t="shared" si="1"/>
        <v>0.77922077922077915</v>
      </c>
      <c r="I8" s="12">
        <f t="shared" si="4"/>
        <v>1.2833333333333334</v>
      </c>
    </row>
    <row r="9" spans="1:9" x14ac:dyDescent="0.25">
      <c r="A9" s="11">
        <v>0.7</v>
      </c>
      <c r="B9" s="10">
        <v>0.71099999999999997</v>
      </c>
      <c r="C9" s="9">
        <f t="shared" si="2"/>
        <v>1.0157142857142858</v>
      </c>
      <c r="D9" s="10">
        <v>0.90900000000000003</v>
      </c>
      <c r="E9" s="1">
        <f t="shared" si="0"/>
        <v>0.77007700770077003</v>
      </c>
      <c r="F9" s="9">
        <f t="shared" si="3"/>
        <v>1.2985714285714287</v>
      </c>
      <c r="G9" s="1">
        <v>0.89800000000000002</v>
      </c>
      <c r="H9" s="1">
        <f t="shared" si="1"/>
        <v>0.77951002227171484</v>
      </c>
      <c r="I9" s="12">
        <f t="shared" si="4"/>
        <v>1.2828571428571429</v>
      </c>
    </row>
    <row r="10" spans="1:9" x14ac:dyDescent="0.25">
      <c r="A10" s="11">
        <v>0.8</v>
      </c>
      <c r="B10" s="10">
        <v>0.81</v>
      </c>
      <c r="C10" s="9">
        <f t="shared" si="2"/>
        <v>1.0125</v>
      </c>
      <c r="D10" s="10">
        <v>1.0309999999999999</v>
      </c>
      <c r="E10" s="1">
        <f t="shared" si="0"/>
        <v>0.77594568380213391</v>
      </c>
      <c r="F10" s="9">
        <f t="shared" si="3"/>
        <v>1.2887499999999998</v>
      </c>
      <c r="G10" s="1">
        <v>1.0209999999999999</v>
      </c>
      <c r="H10" s="1">
        <f t="shared" si="1"/>
        <v>0.78354554358472095</v>
      </c>
      <c r="I10" s="12">
        <f t="shared" si="4"/>
        <v>1.2762499999999999</v>
      </c>
    </row>
    <row r="11" spans="1:9" x14ac:dyDescent="0.25">
      <c r="A11" s="11">
        <v>0.9</v>
      </c>
      <c r="B11" s="10">
        <v>0.89900000000000002</v>
      </c>
      <c r="C11" s="9">
        <f t="shared" si="2"/>
        <v>0.99888888888888894</v>
      </c>
      <c r="D11" s="10">
        <v>1.1519999999999999</v>
      </c>
      <c r="E11" s="1">
        <f t="shared" si="0"/>
        <v>0.78125000000000011</v>
      </c>
      <c r="F11" s="9">
        <f t="shared" si="3"/>
        <v>1.2799999999999998</v>
      </c>
      <c r="G11" s="1">
        <v>1.145</v>
      </c>
      <c r="H11" s="1">
        <f t="shared" si="1"/>
        <v>0.7860262008733625</v>
      </c>
      <c r="I11" s="12">
        <f t="shared" si="4"/>
        <v>1.2722222222222221</v>
      </c>
    </row>
    <row r="12" spans="1:9" x14ac:dyDescent="0.25">
      <c r="A12" s="11">
        <v>1</v>
      </c>
      <c r="B12" s="10">
        <v>1.0049999999999999</v>
      </c>
      <c r="C12" s="9">
        <f t="shared" si="2"/>
        <v>1.0049999999999999</v>
      </c>
      <c r="D12" s="10">
        <v>1.27</v>
      </c>
      <c r="E12" s="1">
        <f t="shared" si="0"/>
        <v>0.78740157480314954</v>
      </c>
      <c r="F12" s="9">
        <f t="shared" si="3"/>
        <v>1.27</v>
      </c>
      <c r="G12" s="1">
        <v>1.268</v>
      </c>
      <c r="H12" s="1">
        <f t="shared" si="1"/>
        <v>0.78864353312302837</v>
      </c>
      <c r="I12" s="12">
        <f t="shared" si="4"/>
        <v>1.268</v>
      </c>
    </row>
    <row r="13" spans="1:9" x14ac:dyDescent="0.25">
      <c r="A13" s="11">
        <v>1.1000000000000001</v>
      </c>
      <c r="B13" s="10">
        <v>1.103</v>
      </c>
      <c r="C13" s="9">
        <f t="shared" si="2"/>
        <v>1.0027272727272727</v>
      </c>
      <c r="D13" s="10">
        <v>1.4039999999999999</v>
      </c>
      <c r="E13" s="1">
        <f t="shared" si="0"/>
        <v>0.78347578347578362</v>
      </c>
      <c r="F13" s="9">
        <f t="shared" si="3"/>
        <v>1.2763636363636361</v>
      </c>
      <c r="G13" s="1">
        <v>1.3939999999999999</v>
      </c>
      <c r="H13" s="1">
        <f t="shared" si="1"/>
        <v>0.78909612625538028</v>
      </c>
      <c r="I13" s="12">
        <f t="shared" si="4"/>
        <v>1.2672727272727271</v>
      </c>
    </row>
    <row r="14" spans="1:9" x14ac:dyDescent="0.25">
      <c r="A14" s="11">
        <v>1.2</v>
      </c>
      <c r="B14" s="10">
        <v>1.206</v>
      </c>
      <c r="C14" s="9">
        <f t="shared" si="2"/>
        <v>1.0050000000000001</v>
      </c>
      <c r="D14" s="10">
        <v>1.536</v>
      </c>
      <c r="E14" s="1">
        <f t="shared" si="0"/>
        <v>0.78125</v>
      </c>
      <c r="F14" s="9">
        <f t="shared" si="3"/>
        <v>1.28</v>
      </c>
      <c r="G14" s="1">
        <v>1.5189999999999999</v>
      </c>
      <c r="H14" s="1">
        <f t="shared" si="1"/>
        <v>0.78999341672152734</v>
      </c>
      <c r="I14" s="12">
        <f t="shared" si="4"/>
        <v>1.2658333333333334</v>
      </c>
    </row>
    <row r="15" spans="1:9" x14ac:dyDescent="0.25">
      <c r="A15" s="11">
        <v>1.3</v>
      </c>
      <c r="B15" s="10">
        <v>1.3080000000000001</v>
      </c>
      <c r="C15" s="9">
        <f t="shared" si="2"/>
        <v>1.0061538461538462</v>
      </c>
      <c r="D15" s="10">
        <v>1.6619999999999999</v>
      </c>
      <c r="E15" s="1">
        <f t="shared" si="0"/>
        <v>0.78219013237063784</v>
      </c>
      <c r="F15" s="9">
        <f t="shared" si="3"/>
        <v>1.2784615384615383</v>
      </c>
      <c r="G15" s="1">
        <v>1.6459999999999999</v>
      </c>
      <c r="H15" s="1">
        <f t="shared" si="1"/>
        <v>0.78979343863912521</v>
      </c>
      <c r="I15" s="12">
        <f t="shared" si="4"/>
        <v>1.266153846153846</v>
      </c>
    </row>
    <row r="16" spans="1:9" x14ac:dyDescent="0.25">
      <c r="A16" s="11">
        <v>1.4</v>
      </c>
      <c r="B16" s="10">
        <v>1.4079999999999999</v>
      </c>
      <c r="C16" s="9">
        <f t="shared" si="2"/>
        <v>1.0057142857142858</v>
      </c>
      <c r="D16" s="10">
        <v>1.7649999999999999</v>
      </c>
      <c r="E16" s="1">
        <f t="shared" si="0"/>
        <v>0.79320113314447593</v>
      </c>
      <c r="F16" s="9">
        <f t="shared" si="3"/>
        <v>1.2607142857142857</v>
      </c>
      <c r="G16" s="1">
        <v>1.7729999999999999</v>
      </c>
      <c r="H16" s="1">
        <f t="shared" si="1"/>
        <v>0.78962210941906374</v>
      </c>
      <c r="I16" s="12">
        <f t="shared" si="4"/>
        <v>1.2664285714285715</v>
      </c>
    </row>
    <row r="17" spans="1:9" x14ac:dyDescent="0.25">
      <c r="A17" s="11">
        <v>1.5</v>
      </c>
      <c r="B17" s="10">
        <v>1.4990000000000001</v>
      </c>
      <c r="C17" s="9">
        <f t="shared" si="2"/>
        <v>0.99933333333333341</v>
      </c>
      <c r="D17" s="10">
        <v>1.9139999999999999</v>
      </c>
      <c r="E17" s="1">
        <f t="shared" si="0"/>
        <v>0.78369905956112851</v>
      </c>
      <c r="F17" s="9">
        <f t="shared" si="3"/>
        <v>1.276</v>
      </c>
      <c r="G17" s="1">
        <v>1.901</v>
      </c>
      <c r="H17" s="1">
        <f t="shared" si="1"/>
        <v>0.78905839032088376</v>
      </c>
      <c r="I17" s="12">
        <f t="shared" si="4"/>
        <v>1.2673333333333334</v>
      </c>
    </row>
    <row r="18" spans="1:9" x14ac:dyDescent="0.25">
      <c r="A18" s="11">
        <v>1.6</v>
      </c>
      <c r="B18" s="10">
        <v>1.601</v>
      </c>
      <c r="C18" s="9">
        <f t="shared" si="2"/>
        <v>1.0006249999999999</v>
      </c>
      <c r="D18" s="10">
        <v>2.036</v>
      </c>
      <c r="E18" s="1">
        <f t="shared" si="0"/>
        <v>0.78585461689587432</v>
      </c>
      <c r="F18" s="9">
        <f t="shared" si="3"/>
        <v>1.2725</v>
      </c>
      <c r="G18" s="1">
        <v>2.0259999999999998</v>
      </c>
      <c r="H18" s="1">
        <f t="shared" si="1"/>
        <v>0.78973346495557761</v>
      </c>
      <c r="I18" s="12">
        <f t="shared" si="4"/>
        <v>1.2662499999999999</v>
      </c>
    </row>
    <row r="19" spans="1:9" x14ac:dyDescent="0.25">
      <c r="A19" s="11">
        <v>1.7</v>
      </c>
      <c r="B19" s="10">
        <v>1.7030000000000001</v>
      </c>
      <c r="C19" s="9">
        <f t="shared" si="2"/>
        <v>1.0017647058823531</v>
      </c>
      <c r="D19" s="10">
        <v>2.157</v>
      </c>
      <c r="E19" s="1">
        <f t="shared" si="0"/>
        <v>0.78813166434863235</v>
      </c>
      <c r="F19" s="9">
        <f t="shared" si="3"/>
        <v>1.2688235294117647</v>
      </c>
      <c r="G19" s="1">
        <v>2.1539999999999999</v>
      </c>
      <c r="H19" s="1">
        <f t="shared" si="1"/>
        <v>0.78922934076137419</v>
      </c>
      <c r="I19" s="12">
        <f t="shared" si="4"/>
        <v>1.2670588235294118</v>
      </c>
    </row>
    <row r="20" spans="1:9" x14ac:dyDescent="0.25">
      <c r="A20" s="11">
        <v>1.8</v>
      </c>
      <c r="B20" s="10">
        <v>1.8029999999999999</v>
      </c>
      <c r="C20" s="9">
        <f t="shared" si="2"/>
        <v>1.0016666666666667</v>
      </c>
      <c r="D20" s="10">
        <v>2.294</v>
      </c>
      <c r="E20" s="1">
        <f t="shared" si="0"/>
        <v>0.78465562336530081</v>
      </c>
      <c r="F20" s="9">
        <f t="shared" si="3"/>
        <v>1.2744444444444445</v>
      </c>
      <c r="G20" s="1">
        <v>2.278</v>
      </c>
      <c r="H20" s="1">
        <f t="shared" si="1"/>
        <v>0.79016681299385427</v>
      </c>
      <c r="I20" s="12">
        <f t="shared" si="4"/>
        <v>1.2655555555555555</v>
      </c>
    </row>
    <row r="21" spans="1:9" x14ac:dyDescent="0.25">
      <c r="A21" s="11">
        <v>1.9</v>
      </c>
      <c r="B21" s="10">
        <v>1.9039999999999999</v>
      </c>
      <c r="C21" s="9">
        <f t="shared" si="2"/>
        <v>1.0021052631578948</v>
      </c>
      <c r="D21" s="10">
        <v>2.4119999999999999</v>
      </c>
      <c r="E21" s="1">
        <f t="shared" si="0"/>
        <v>0.78772802653399665</v>
      </c>
      <c r="F21" s="9">
        <f t="shared" si="3"/>
        <v>1.2694736842105263</v>
      </c>
      <c r="G21" s="1">
        <v>2.407</v>
      </c>
      <c r="H21" s="1">
        <f t="shared" si="1"/>
        <v>0.78936435396759452</v>
      </c>
      <c r="I21" s="12">
        <f t="shared" si="4"/>
        <v>1.266842105263158</v>
      </c>
    </row>
    <row r="22" spans="1:9" x14ac:dyDescent="0.25">
      <c r="A22" s="11">
        <v>2</v>
      </c>
      <c r="B22" s="10">
        <v>2.0030000000000001</v>
      </c>
      <c r="C22" s="9">
        <f t="shared" si="2"/>
        <v>1.0015000000000001</v>
      </c>
      <c r="D22" s="10">
        <v>2.5369999999999999</v>
      </c>
      <c r="E22" s="1">
        <f t="shared" si="0"/>
        <v>0.78833267638943638</v>
      </c>
      <c r="F22" s="9">
        <f t="shared" si="3"/>
        <v>1.2685</v>
      </c>
      <c r="G22" s="1">
        <v>2.528</v>
      </c>
      <c r="H22" s="1">
        <f t="shared" si="1"/>
        <v>0.79113924050632911</v>
      </c>
      <c r="I22" s="12">
        <f t="shared" si="4"/>
        <v>1.264</v>
      </c>
    </row>
    <row r="23" spans="1:9" x14ac:dyDescent="0.25">
      <c r="A23" s="11">
        <v>2.1</v>
      </c>
      <c r="B23" s="10">
        <v>2.0939999999999999</v>
      </c>
      <c r="C23" s="9">
        <f t="shared" si="2"/>
        <v>0.997142857142857</v>
      </c>
      <c r="D23" s="10">
        <v>2.665</v>
      </c>
      <c r="E23" s="1">
        <f t="shared" si="0"/>
        <v>0.7879924953095685</v>
      </c>
      <c r="F23" s="9">
        <f t="shared" si="3"/>
        <v>1.269047619047619</v>
      </c>
      <c r="G23" s="1">
        <v>2.653</v>
      </c>
      <c r="H23" s="1">
        <f t="shared" si="1"/>
        <v>0.79155672823219003</v>
      </c>
      <c r="I23" s="12">
        <f t="shared" si="4"/>
        <v>1.2633333333333332</v>
      </c>
    </row>
    <row r="24" spans="1:9" x14ac:dyDescent="0.25">
      <c r="A24" s="11">
        <v>2.2000000000000002</v>
      </c>
      <c r="B24" s="10">
        <v>2.1989999999999998</v>
      </c>
      <c r="C24" s="9">
        <f t="shared" si="2"/>
        <v>0.9995454545454544</v>
      </c>
      <c r="D24" s="10">
        <v>2.7970000000000002</v>
      </c>
      <c r="E24" s="1">
        <f t="shared" si="0"/>
        <v>0.78655702538434036</v>
      </c>
      <c r="F24" s="9">
        <f t="shared" si="3"/>
        <v>1.2713636363636363</v>
      </c>
      <c r="G24" s="1">
        <v>2.7810000000000001</v>
      </c>
      <c r="H24" s="1">
        <f t="shared" si="1"/>
        <v>0.79108234448040271</v>
      </c>
      <c r="I24" s="12">
        <f t="shared" si="4"/>
        <v>1.2640909090909092</v>
      </c>
    </row>
    <row r="25" spans="1:9" x14ac:dyDescent="0.25">
      <c r="A25" s="11">
        <v>2.2999999999999998</v>
      </c>
      <c r="B25" s="10">
        <v>2.2970000000000002</v>
      </c>
      <c r="C25" s="9">
        <f t="shared" si="2"/>
        <v>0.99869565217391321</v>
      </c>
      <c r="D25" s="10">
        <v>2.887</v>
      </c>
      <c r="E25" s="1">
        <f t="shared" si="0"/>
        <v>0.79667474887426393</v>
      </c>
      <c r="F25" s="9">
        <f t="shared" si="3"/>
        <v>1.2552173913043478</v>
      </c>
      <c r="G25" s="1">
        <v>2.887</v>
      </c>
      <c r="H25" s="1">
        <f t="shared" si="1"/>
        <v>0.79667474887426393</v>
      </c>
      <c r="I25" s="12">
        <f t="shared" si="4"/>
        <v>1.2552173913043478</v>
      </c>
    </row>
    <row r="26" spans="1:9" x14ac:dyDescent="0.25">
      <c r="A26" s="11">
        <v>2.4</v>
      </c>
      <c r="B26" s="10">
        <v>2.3969999999999998</v>
      </c>
      <c r="C26" s="9">
        <f t="shared" si="2"/>
        <v>0.99874999999999992</v>
      </c>
      <c r="D26" s="10">
        <v>3.0510000000000002</v>
      </c>
      <c r="E26" s="1">
        <f t="shared" si="0"/>
        <v>0.78662733529990159</v>
      </c>
      <c r="F26" s="9">
        <f t="shared" si="3"/>
        <v>1.2712500000000002</v>
      </c>
      <c r="G26" s="1">
        <v>3.0390000000000001</v>
      </c>
      <c r="H26" s="1">
        <f t="shared" si="1"/>
        <v>0.78973346495557739</v>
      </c>
      <c r="I26" s="12">
        <f t="shared" si="4"/>
        <v>1.2662500000000001</v>
      </c>
    </row>
    <row r="27" spans="1:9" x14ac:dyDescent="0.25">
      <c r="A27" s="11">
        <v>2.5</v>
      </c>
      <c r="B27" s="10">
        <v>2.4990000000000001</v>
      </c>
      <c r="C27" s="9">
        <f t="shared" si="2"/>
        <v>0.99960000000000004</v>
      </c>
      <c r="D27" s="10">
        <v>3.177</v>
      </c>
      <c r="E27" s="1">
        <f t="shared" si="0"/>
        <v>0.78690588605602774</v>
      </c>
      <c r="F27" s="9">
        <f t="shared" si="3"/>
        <v>1.2707999999999999</v>
      </c>
      <c r="G27" s="1">
        <v>3.1709999999999998</v>
      </c>
      <c r="H27" s="1">
        <f t="shared" si="1"/>
        <v>0.78839482812992756</v>
      </c>
      <c r="I27" s="12">
        <f t="shared" si="4"/>
        <v>1.2684</v>
      </c>
    </row>
    <row r="28" spans="1:9" x14ac:dyDescent="0.25">
      <c r="A28" s="11">
        <v>2.6</v>
      </c>
      <c r="B28" s="10">
        <v>2.597</v>
      </c>
      <c r="C28" s="9">
        <f t="shared" si="2"/>
        <v>0.99884615384615383</v>
      </c>
      <c r="D28" s="10">
        <v>3.3</v>
      </c>
      <c r="E28" s="1">
        <f t="shared" si="0"/>
        <v>0.78787878787878796</v>
      </c>
      <c r="F28" s="9">
        <f t="shared" si="3"/>
        <v>1.2692307692307692</v>
      </c>
      <c r="G28" s="1">
        <v>3.3</v>
      </c>
      <c r="H28" s="1">
        <f t="shared" si="1"/>
        <v>0.78787878787878796</v>
      </c>
      <c r="I28" s="12">
        <f t="shared" si="4"/>
        <v>1.2692307692307692</v>
      </c>
    </row>
    <row r="29" spans="1:9" x14ac:dyDescent="0.25">
      <c r="A29" s="11">
        <v>2.7</v>
      </c>
      <c r="B29" s="10">
        <v>2.6930000000000001</v>
      </c>
      <c r="C29" s="9">
        <f t="shared" si="2"/>
        <v>0.99740740740740741</v>
      </c>
      <c r="D29" s="10">
        <v>3.3</v>
      </c>
      <c r="E29" s="1">
        <f t="shared" si="0"/>
        <v>0.81818181818181823</v>
      </c>
      <c r="F29" s="9"/>
      <c r="G29" s="1">
        <v>3.3</v>
      </c>
      <c r="H29" s="1">
        <f t="shared" si="1"/>
        <v>0.81818181818181823</v>
      </c>
      <c r="I29" s="8"/>
    </row>
    <row r="30" spans="1:9" x14ac:dyDescent="0.25">
      <c r="A30" s="11">
        <v>2.8</v>
      </c>
      <c r="B30" s="10">
        <v>2.794</v>
      </c>
      <c r="C30" s="9">
        <f t="shared" si="2"/>
        <v>0.99785714285714289</v>
      </c>
      <c r="D30" s="10">
        <v>3.3</v>
      </c>
      <c r="E30" s="1">
        <f t="shared" si="0"/>
        <v>0.84848484848484851</v>
      </c>
      <c r="F30" s="9"/>
      <c r="G30" s="1">
        <v>3.3</v>
      </c>
      <c r="H30" s="1">
        <f t="shared" si="1"/>
        <v>0.84848484848484851</v>
      </c>
      <c r="I30" s="8"/>
    </row>
    <row r="31" spans="1:9" x14ac:dyDescent="0.25">
      <c r="A31" s="11">
        <v>2.9</v>
      </c>
      <c r="B31" s="10">
        <v>2.895</v>
      </c>
      <c r="C31" s="9">
        <f t="shared" si="2"/>
        <v>0.99827586206896557</v>
      </c>
      <c r="D31" s="10">
        <v>3.3</v>
      </c>
      <c r="E31" s="1">
        <f t="shared" si="0"/>
        <v>0.87878787878787878</v>
      </c>
      <c r="F31" s="9"/>
      <c r="G31" s="1">
        <v>3.3</v>
      </c>
      <c r="H31" s="1">
        <f t="shared" si="1"/>
        <v>0.87878787878787878</v>
      </c>
      <c r="I31" s="8"/>
    </row>
    <row r="32" spans="1:9" x14ac:dyDescent="0.25">
      <c r="A32" s="11">
        <v>3</v>
      </c>
      <c r="B32" s="10">
        <v>2.9950000000000001</v>
      </c>
      <c r="C32" s="9">
        <f t="shared" si="2"/>
        <v>0.99833333333333341</v>
      </c>
      <c r="D32" s="10">
        <v>3.3</v>
      </c>
      <c r="E32" s="1">
        <f t="shared" si="0"/>
        <v>0.90909090909090917</v>
      </c>
      <c r="F32" s="9"/>
      <c r="G32" s="1">
        <v>3.3</v>
      </c>
      <c r="H32" s="1">
        <f t="shared" si="1"/>
        <v>0.90909090909090917</v>
      </c>
      <c r="I32" s="8"/>
    </row>
    <row r="33" spans="1:9" x14ac:dyDescent="0.25">
      <c r="A33" s="11">
        <v>3.1</v>
      </c>
      <c r="B33" s="10">
        <v>3.097</v>
      </c>
      <c r="C33" s="9">
        <f t="shared" si="2"/>
        <v>0.99903225806451612</v>
      </c>
      <c r="D33" s="10">
        <v>3.3</v>
      </c>
      <c r="E33" s="1">
        <f t="shared" si="0"/>
        <v>0.93939393939393945</v>
      </c>
      <c r="F33" s="9"/>
      <c r="G33" s="1">
        <v>3.3</v>
      </c>
      <c r="H33" s="1">
        <f t="shared" si="1"/>
        <v>0.93939393939393945</v>
      </c>
      <c r="I33" s="8"/>
    </row>
    <row r="34" spans="1:9" x14ac:dyDescent="0.25">
      <c r="A34" s="11">
        <v>3.2</v>
      </c>
      <c r="B34" s="10">
        <v>3.1970000000000001</v>
      </c>
      <c r="C34" s="9">
        <f t="shared" si="2"/>
        <v>0.99906249999999996</v>
      </c>
      <c r="D34" s="10">
        <v>3.3</v>
      </c>
      <c r="E34" s="1">
        <f t="shared" si="0"/>
        <v>0.96969696969696983</v>
      </c>
      <c r="F34" s="9"/>
      <c r="G34" s="1">
        <v>3.3</v>
      </c>
      <c r="H34" s="1">
        <f t="shared" si="1"/>
        <v>0.96969696969696983</v>
      </c>
      <c r="I34" s="8"/>
    </row>
    <row r="35" spans="1:9" x14ac:dyDescent="0.25">
      <c r="A35" s="11">
        <v>3.3</v>
      </c>
      <c r="B35" s="10">
        <v>3.2930000000000001</v>
      </c>
      <c r="C35" s="9">
        <f t="shared" ref="C35:C66" si="5">B35/A35</f>
        <v>0.99787878787878803</v>
      </c>
      <c r="D35" s="10">
        <v>3.3</v>
      </c>
      <c r="E35" s="1">
        <f t="shared" si="0"/>
        <v>1</v>
      </c>
      <c r="F35" s="9"/>
      <c r="G35" s="1">
        <v>3.3</v>
      </c>
      <c r="H35" s="1">
        <f t="shared" si="1"/>
        <v>1</v>
      </c>
      <c r="I35" s="8"/>
    </row>
    <row r="36" spans="1:9" x14ac:dyDescent="0.25">
      <c r="A36" s="11">
        <v>3.4</v>
      </c>
      <c r="B36" s="10">
        <v>3.3940000000000001</v>
      </c>
      <c r="C36" s="9">
        <f t="shared" si="5"/>
        <v>0.99823529411764711</v>
      </c>
      <c r="D36" s="10">
        <v>3.3</v>
      </c>
      <c r="E36" s="1">
        <f t="shared" si="0"/>
        <v>1.0303030303030303</v>
      </c>
      <c r="F36" s="9"/>
      <c r="G36" s="1">
        <v>3.3</v>
      </c>
      <c r="H36" s="1">
        <f t="shared" si="1"/>
        <v>1.0303030303030303</v>
      </c>
      <c r="I36" s="8"/>
    </row>
    <row r="37" spans="1:9" x14ac:dyDescent="0.25">
      <c r="A37" s="11">
        <v>3.5</v>
      </c>
      <c r="B37" s="10">
        <v>3.492</v>
      </c>
      <c r="C37" s="9">
        <f t="shared" si="5"/>
        <v>0.99771428571428566</v>
      </c>
      <c r="D37" s="10">
        <v>3.3</v>
      </c>
      <c r="F37" s="9"/>
      <c r="G37" s="1">
        <v>3.3</v>
      </c>
      <c r="I37" s="8"/>
    </row>
    <row r="38" spans="1:9" x14ac:dyDescent="0.25">
      <c r="A38" s="11">
        <v>3.6</v>
      </c>
      <c r="B38" s="10">
        <v>3.5910000000000002</v>
      </c>
      <c r="C38" s="9">
        <f t="shared" si="5"/>
        <v>0.99750000000000005</v>
      </c>
      <c r="D38" s="10">
        <v>3.3</v>
      </c>
      <c r="F38" s="9"/>
      <c r="G38" s="1">
        <v>3.3</v>
      </c>
      <c r="I38" s="8"/>
    </row>
    <row r="39" spans="1:9" x14ac:dyDescent="0.25">
      <c r="A39" s="11">
        <v>3.7</v>
      </c>
      <c r="B39" s="10">
        <v>3.6930000000000001</v>
      </c>
      <c r="C39" s="9">
        <f t="shared" si="5"/>
        <v>0.99810810810810813</v>
      </c>
      <c r="D39" s="10">
        <v>3.3</v>
      </c>
      <c r="F39" s="9"/>
      <c r="G39" s="1">
        <v>3.3</v>
      </c>
      <c r="I39" s="8"/>
    </row>
    <row r="40" spans="1:9" x14ac:dyDescent="0.25">
      <c r="A40" s="11">
        <v>3.8</v>
      </c>
      <c r="B40" s="10">
        <v>3.7919999999999998</v>
      </c>
      <c r="C40" s="9">
        <f t="shared" si="5"/>
        <v>0.99789473684210528</v>
      </c>
      <c r="D40" s="10">
        <v>3.3</v>
      </c>
      <c r="F40" s="9"/>
      <c r="G40" s="1">
        <v>3.3</v>
      </c>
      <c r="I40" s="8"/>
    </row>
    <row r="41" spans="1:9" x14ac:dyDescent="0.25">
      <c r="A41" s="11">
        <v>3.9</v>
      </c>
      <c r="B41" s="10">
        <v>3.891</v>
      </c>
      <c r="C41" s="9">
        <f t="shared" si="5"/>
        <v>0.99769230769230777</v>
      </c>
      <c r="D41" s="10">
        <v>3.3</v>
      </c>
      <c r="F41" s="9"/>
      <c r="G41" s="1">
        <v>3.3</v>
      </c>
      <c r="I41" s="8"/>
    </row>
    <row r="42" spans="1:9" x14ac:dyDescent="0.25">
      <c r="A42" s="11">
        <v>4</v>
      </c>
      <c r="B42" s="10">
        <v>3.99</v>
      </c>
      <c r="C42" s="9">
        <f t="shared" si="5"/>
        <v>0.99750000000000005</v>
      </c>
      <c r="D42" s="10">
        <v>3.3</v>
      </c>
      <c r="F42" s="9"/>
      <c r="G42" s="1">
        <v>3.3</v>
      </c>
      <c r="I42" s="8"/>
    </row>
    <row r="43" spans="1:9" x14ac:dyDescent="0.25">
      <c r="A43" s="11">
        <v>4.0999999999999996</v>
      </c>
      <c r="B43" s="10">
        <v>4.07</v>
      </c>
      <c r="C43" s="9">
        <f t="shared" si="5"/>
        <v>0.9926829268292684</v>
      </c>
      <c r="D43" s="10">
        <v>3.3</v>
      </c>
      <c r="F43" s="9"/>
      <c r="G43" s="1">
        <v>3.3</v>
      </c>
      <c r="I43" s="8"/>
    </row>
    <row r="44" spans="1:9" x14ac:dyDescent="0.25">
      <c r="A44" s="11">
        <v>4.2</v>
      </c>
      <c r="B44" s="10">
        <v>4.1900000000000004</v>
      </c>
      <c r="C44" s="9">
        <f t="shared" si="5"/>
        <v>0.99761904761904763</v>
      </c>
      <c r="D44" s="10">
        <v>3.3</v>
      </c>
      <c r="F44" s="9"/>
      <c r="G44" s="1">
        <v>3.3</v>
      </c>
      <c r="I44" s="8"/>
    </row>
    <row r="45" spans="1:9" x14ac:dyDescent="0.25">
      <c r="A45" s="11">
        <v>4.3</v>
      </c>
      <c r="B45" s="10">
        <v>4.28</v>
      </c>
      <c r="C45" s="9">
        <f t="shared" si="5"/>
        <v>0.99534883720930245</v>
      </c>
      <c r="D45" s="10">
        <v>3.3</v>
      </c>
      <c r="F45" s="9"/>
      <c r="G45" s="1">
        <v>3.3</v>
      </c>
      <c r="I45" s="8"/>
    </row>
    <row r="46" spans="1:9" x14ac:dyDescent="0.25">
      <c r="A46" s="11">
        <v>4.4000000000000004</v>
      </c>
      <c r="B46" s="10">
        <v>4.37</v>
      </c>
      <c r="C46" s="9">
        <f t="shared" si="5"/>
        <v>0.99318181818181817</v>
      </c>
      <c r="D46" s="10">
        <v>3.3</v>
      </c>
      <c r="F46" s="9"/>
      <c r="G46" s="1">
        <v>3.3</v>
      </c>
      <c r="I46" s="8"/>
    </row>
    <row r="47" spans="1:9" x14ac:dyDescent="0.25">
      <c r="A47" s="11">
        <v>4.5</v>
      </c>
      <c r="B47" s="10">
        <v>4.47</v>
      </c>
      <c r="C47" s="9">
        <f t="shared" si="5"/>
        <v>0.99333333333333329</v>
      </c>
      <c r="D47" s="10">
        <v>3.3</v>
      </c>
      <c r="F47" s="9"/>
      <c r="G47" s="1">
        <v>3.3</v>
      </c>
      <c r="I47" s="8"/>
    </row>
    <row r="48" spans="1:9" x14ac:dyDescent="0.25">
      <c r="A48" s="11">
        <v>4.5999999999999996</v>
      </c>
      <c r="B48" s="10">
        <v>4.58</v>
      </c>
      <c r="C48" s="9">
        <f t="shared" si="5"/>
        <v>0.99565217391304361</v>
      </c>
      <c r="D48" s="10">
        <v>3.3</v>
      </c>
      <c r="F48" s="9"/>
      <c r="G48" s="1">
        <v>3.3</v>
      </c>
      <c r="I48" s="8"/>
    </row>
    <row r="49" spans="1:9" x14ac:dyDescent="0.25">
      <c r="A49" s="11">
        <v>4.7</v>
      </c>
      <c r="B49" s="10">
        <v>4.67</v>
      </c>
      <c r="C49" s="9">
        <f t="shared" si="5"/>
        <v>0.99361702127659568</v>
      </c>
      <c r="D49" s="10">
        <v>3.3</v>
      </c>
      <c r="F49" s="9"/>
      <c r="G49" s="1">
        <v>3.3</v>
      </c>
      <c r="I49" s="8"/>
    </row>
    <row r="50" spans="1:9" x14ac:dyDescent="0.25">
      <c r="A50" s="11">
        <v>4.8</v>
      </c>
      <c r="B50" s="10">
        <v>4.7699999999999996</v>
      </c>
      <c r="C50" s="9">
        <f t="shared" si="5"/>
        <v>0.99374999999999991</v>
      </c>
      <c r="D50" s="10">
        <v>3.3</v>
      </c>
      <c r="F50" s="9"/>
      <c r="G50" s="1">
        <v>3.3</v>
      </c>
      <c r="I50" s="8"/>
    </row>
    <row r="51" spans="1:9" x14ac:dyDescent="0.25">
      <c r="A51" s="11">
        <v>4.9000000000000004</v>
      </c>
      <c r="B51" s="10">
        <v>4.8899999999999997</v>
      </c>
      <c r="C51" s="9">
        <f t="shared" si="5"/>
        <v>0.99795918367346925</v>
      </c>
      <c r="D51" s="10">
        <v>3.3</v>
      </c>
      <c r="F51" s="9"/>
      <c r="G51" s="1">
        <v>3.3</v>
      </c>
      <c r="I51" s="8"/>
    </row>
    <row r="52" spans="1:9" ht="15.75" thickBot="1" x14ac:dyDescent="0.3">
      <c r="A52" s="7">
        <v>5</v>
      </c>
      <c r="B52" s="6">
        <v>4.91</v>
      </c>
      <c r="C52" s="5">
        <f t="shared" si="5"/>
        <v>0.98199999999999998</v>
      </c>
      <c r="D52" s="6">
        <v>3.3</v>
      </c>
      <c r="E52" s="4"/>
      <c r="F52" s="5"/>
      <c r="G52" s="4">
        <v>3.3</v>
      </c>
      <c r="H52" s="4"/>
      <c r="I52" s="3"/>
    </row>
    <row r="53" spans="1:9" ht="15.75" thickTop="1" x14ac:dyDescent="0.25">
      <c r="C53" s="2">
        <f>AVERAGE(C2:C52)</f>
        <v>0.98687993526930129</v>
      </c>
      <c r="E53" s="1">
        <f>AVERAGE(E3:E34)</f>
        <v>0.79560697615546871</v>
      </c>
      <c r="F53" s="2">
        <f>AVERAGE(F3:F28)</f>
        <v>1.2963337934534871</v>
      </c>
      <c r="H53" s="1">
        <f>AVERAGE(H3:H34)</f>
        <v>0.80245180996848742</v>
      </c>
      <c r="I53" s="2">
        <f>AVERAGE(I3:I28)</f>
        <v>1.2807210280990509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0555-F5C7-498D-86DB-6ACA0177629E}">
  <dimension ref="B1:L15"/>
  <sheetViews>
    <sheetView workbookViewId="0">
      <selection activeCell="D22" sqref="D22"/>
    </sheetView>
  </sheetViews>
  <sheetFormatPr defaultRowHeight="15" x14ac:dyDescent="0.25"/>
  <cols>
    <col min="2" max="2" width="9.140625" style="1"/>
    <col min="3" max="4" width="21.5703125" style="1" customWidth="1"/>
    <col min="5" max="5" width="16.28515625" style="1" customWidth="1"/>
    <col min="6" max="6" width="9.140625" style="1" customWidth="1"/>
    <col min="7" max="7" width="11" style="1" customWidth="1"/>
    <col min="8" max="8" width="12" style="1" bestFit="1" customWidth="1"/>
    <col min="9" max="9" width="9.140625" style="1"/>
    <col min="10" max="11" width="11" style="1" bestFit="1" customWidth="1"/>
  </cols>
  <sheetData>
    <row r="1" spans="2:12" ht="15.75" thickBot="1" x14ac:dyDescent="0.3"/>
    <row r="2" spans="2:12" s="44" customFormat="1" ht="15.75" thickBot="1" x14ac:dyDescent="0.3">
      <c r="B2" s="49" t="s">
        <v>35</v>
      </c>
      <c r="C2" s="50" t="s">
        <v>42</v>
      </c>
      <c r="D2" s="50" t="s">
        <v>32</v>
      </c>
      <c r="E2" s="50" t="s">
        <v>29</v>
      </c>
      <c r="F2" s="50" t="s">
        <v>33</v>
      </c>
      <c r="G2" s="50" t="s">
        <v>34</v>
      </c>
      <c r="H2" s="50" t="s">
        <v>39</v>
      </c>
      <c r="I2" s="50" t="s">
        <v>36</v>
      </c>
      <c r="J2" s="50" t="s">
        <v>37</v>
      </c>
      <c r="K2" s="51" t="s">
        <v>38</v>
      </c>
      <c r="L2" s="48"/>
    </row>
    <row r="3" spans="2:12" s="37" customFormat="1" x14ac:dyDescent="0.25">
      <c r="B3" s="45">
        <v>2</v>
      </c>
      <c r="C3" s="46">
        <v>0</v>
      </c>
      <c r="D3" s="46">
        <v>100</v>
      </c>
      <c r="E3" s="46">
        <v>0.7782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7" t="str">
        <f>IF(AND(H3&gt;J3,H3&lt;I3),"Inaccurate","Accurate")</f>
        <v>Accurate</v>
      </c>
      <c r="L3" s="36"/>
    </row>
    <row r="4" spans="2:12" x14ac:dyDescent="0.25">
      <c r="B4" s="39">
        <v>2</v>
      </c>
      <c r="C4" s="40">
        <v>10</v>
      </c>
      <c r="D4" s="40">
        <v>100</v>
      </c>
      <c r="E4" s="40">
        <v>0.77869999999999995</v>
      </c>
      <c r="F4" s="40">
        <v>0.2334</v>
      </c>
      <c r="G4" s="40">
        <f>F4*E4</f>
        <v>0.18174857999999999</v>
      </c>
      <c r="H4" s="40">
        <f>(D4*G4)/(B4-G4)</f>
        <v>9.9957892511916757</v>
      </c>
      <c r="I4" s="40">
        <f>C4*0.95</f>
        <v>9.5</v>
      </c>
      <c r="J4" s="40">
        <f>C4*1.05</f>
        <v>10.5</v>
      </c>
      <c r="K4" s="38" t="str">
        <f>IF(AND(H4&gt;J4,H4&lt;I4),"Inaccurate","Accurate")</f>
        <v>Accurate</v>
      </c>
    </row>
    <row r="5" spans="2:12" x14ac:dyDescent="0.25">
      <c r="B5" s="39">
        <v>2</v>
      </c>
      <c r="C5" s="40">
        <v>12</v>
      </c>
      <c r="D5" s="40">
        <v>100</v>
      </c>
      <c r="E5" s="40">
        <v>0.77559999999999996</v>
      </c>
      <c r="F5" s="40">
        <v>0.27629999999999999</v>
      </c>
      <c r="G5" s="40">
        <f t="shared" ref="G5:G15" si="0">F5*E5</f>
        <v>0.21429827999999998</v>
      </c>
      <c r="H5" s="40">
        <f t="shared" ref="H5:H15" si="1">(D5*G5)/(B5-G5)</f>
        <v>12.00078812714589</v>
      </c>
      <c r="I5" s="40">
        <f t="shared" ref="I5:I15" si="2">C5*0.95</f>
        <v>11.399999999999999</v>
      </c>
      <c r="J5" s="40">
        <f t="shared" ref="J5:J15" si="3">C5*1.05</f>
        <v>12.600000000000001</v>
      </c>
      <c r="K5" s="38" t="str">
        <f t="shared" ref="K5:K15" si="4">IF(AND(H5&gt;J5,H5&lt;I5),"Inaccurate","Accurate")</f>
        <v>Accurate</v>
      </c>
    </row>
    <row r="6" spans="2:12" x14ac:dyDescent="0.25">
      <c r="B6" s="39">
        <v>2</v>
      </c>
      <c r="C6" s="40">
        <v>15</v>
      </c>
      <c r="D6" s="40">
        <v>100</v>
      </c>
      <c r="E6" s="40">
        <v>0.77829999999999999</v>
      </c>
      <c r="F6" s="40">
        <v>0.33529999999999999</v>
      </c>
      <c r="G6" s="40">
        <f t="shared" si="0"/>
        <v>0.26096398999999998</v>
      </c>
      <c r="H6" s="40">
        <f t="shared" si="1"/>
        <v>15.006244177772949</v>
      </c>
      <c r="I6" s="40">
        <f t="shared" si="2"/>
        <v>14.25</v>
      </c>
      <c r="J6" s="40">
        <f t="shared" si="3"/>
        <v>15.75</v>
      </c>
      <c r="K6" s="38" t="str">
        <f t="shared" si="4"/>
        <v>Accurate</v>
      </c>
    </row>
    <row r="7" spans="2:12" x14ac:dyDescent="0.25">
      <c r="B7" s="39">
        <v>2</v>
      </c>
      <c r="C7" s="40">
        <v>18</v>
      </c>
      <c r="D7" s="40">
        <v>100</v>
      </c>
      <c r="E7" s="40">
        <v>0.7752</v>
      </c>
      <c r="F7" s="40">
        <v>0.39579999999999999</v>
      </c>
      <c r="G7" s="40">
        <f t="shared" si="0"/>
        <v>0.30682416000000001</v>
      </c>
      <c r="H7" s="40">
        <f t="shared" si="1"/>
        <v>18.121222424246263</v>
      </c>
      <c r="I7" s="40">
        <f t="shared" si="2"/>
        <v>17.099999999999998</v>
      </c>
      <c r="J7" s="40">
        <f t="shared" si="3"/>
        <v>18.900000000000002</v>
      </c>
      <c r="K7" s="38" t="str">
        <f t="shared" si="4"/>
        <v>Accurate</v>
      </c>
    </row>
    <row r="8" spans="2:12" x14ac:dyDescent="0.25">
      <c r="B8" s="39">
        <v>2</v>
      </c>
      <c r="C8" s="40">
        <v>22</v>
      </c>
      <c r="D8" s="40">
        <v>100</v>
      </c>
      <c r="E8" s="40">
        <v>0.78010000000000002</v>
      </c>
      <c r="F8" s="40">
        <v>0.46260000000000001</v>
      </c>
      <c r="G8" s="40">
        <f t="shared" si="0"/>
        <v>0.36087426</v>
      </c>
      <c r="H8" s="40">
        <f t="shared" si="1"/>
        <v>22.016264597248046</v>
      </c>
      <c r="I8" s="40">
        <f t="shared" si="2"/>
        <v>20.9</v>
      </c>
      <c r="J8" s="40">
        <f t="shared" si="3"/>
        <v>23.1</v>
      </c>
      <c r="K8" s="38" t="str">
        <f t="shared" si="4"/>
        <v>Accurate</v>
      </c>
    </row>
    <row r="9" spans="2:12" x14ac:dyDescent="0.25">
      <c r="B9" s="39">
        <v>2</v>
      </c>
      <c r="C9" s="40">
        <v>27</v>
      </c>
      <c r="D9" s="40">
        <v>100</v>
      </c>
      <c r="E9" s="40">
        <v>0.77559999999999996</v>
      </c>
      <c r="F9" s="40">
        <v>0.54820000000000002</v>
      </c>
      <c r="G9" s="40">
        <f t="shared" si="0"/>
        <v>0.42518391999999999</v>
      </c>
      <c r="H9" s="40">
        <f t="shared" si="1"/>
        <v>26.998957236961918</v>
      </c>
      <c r="I9" s="40">
        <f t="shared" si="2"/>
        <v>25.65</v>
      </c>
      <c r="J9" s="40">
        <f t="shared" si="3"/>
        <v>28.35</v>
      </c>
      <c r="K9" s="38" t="str">
        <f t="shared" si="4"/>
        <v>Accurate</v>
      </c>
    </row>
    <row r="10" spans="2:12" x14ac:dyDescent="0.25">
      <c r="B10" s="39">
        <v>2</v>
      </c>
      <c r="C10" s="40">
        <v>33</v>
      </c>
      <c r="D10" s="40">
        <v>100</v>
      </c>
      <c r="E10" s="40">
        <v>0.77339999999999998</v>
      </c>
      <c r="F10" s="40">
        <v>0.64190000000000003</v>
      </c>
      <c r="G10" s="40">
        <f t="shared" si="0"/>
        <v>0.49644546000000001</v>
      </c>
      <c r="H10" s="40">
        <f t="shared" si="1"/>
        <v>33.018121178364432</v>
      </c>
      <c r="I10" s="40">
        <f t="shared" si="2"/>
        <v>31.349999999999998</v>
      </c>
      <c r="J10" s="40">
        <f t="shared" si="3"/>
        <v>34.65</v>
      </c>
      <c r="K10" s="38" t="str">
        <f t="shared" si="4"/>
        <v>Accurate</v>
      </c>
    </row>
    <row r="11" spans="2:12" x14ac:dyDescent="0.25">
      <c r="B11" s="39">
        <v>2</v>
      </c>
      <c r="C11" s="40">
        <v>39</v>
      </c>
      <c r="D11" s="40">
        <v>100</v>
      </c>
      <c r="E11" s="40">
        <v>0.77539999999999998</v>
      </c>
      <c r="F11" s="40">
        <v>0.72409999999999997</v>
      </c>
      <c r="G11" s="40">
        <f t="shared" si="0"/>
        <v>0.56146713999999998</v>
      </c>
      <c r="H11" s="40">
        <f t="shared" si="1"/>
        <v>39.030539768135704</v>
      </c>
      <c r="I11" s="40">
        <f t="shared" si="2"/>
        <v>37.049999999999997</v>
      </c>
      <c r="J11" s="40">
        <f t="shared" si="3"/>
        <v>40.950000000000003</v>
      </c>
      <c r="K11" s="38" t="str">
        <f t="shared" si="4"/>
        <v>Accurate</v>
      </c>
    </row>
    <row r="12" spans="2:12" x14ac:dyDescent="0.25">
      <c r="B12" s="39">
        <v>2</v>
      </c>
      <c r="C12" s="40">
        <v>47</v>
      </c>
      <c r="D12" s="40">
        <v>100</v>
      </c>
      <c r="E12" s="40">
        <v>0.77529999999999999</v>
      </c>
      <c r="F12" s="40">
        <v>0.82530000000000003</v>
      </c>
      <c r="G12" s="40">
        <f t="shared" si="0"/>
        <v>0.63985509000000007</v>
      </c>
      <c r="H12" s="40">
        <f t="shared" si="1"/>
        <v>47.043155864914432</v>
      </c>
      <c r="I12" s="40">
        <f t="shared" si="2"/>
        <v>44.65</v>
      </c>
      <c r="J12" s="40">
        <f t="shared" si="3"/>
        <v>49.35</v>
      </c>
      <c r="K12" s="38" t="str">
        <f t="shared" si="4"/>
        <v>Accurate</v>
      </c>
    </row>
    <row r="13" spans="2:12" x14ac:dyDescent="0.25">
      <c r="B13" s="39">
        <v>2</v>
      </c>
      <c r="C13" s="40">
        <v>56</v>
      </c>
      <c r="D13" s="40">
        <v>100</v>
      </c>
      <c r="E13" s="40">
        <v>0.7782</v>
      </c>
      <c r="F13" s="40">
        <v>0.92290000000000005</v>
      </c>
      <c r="G13" s="40">
        <f t="shared" si="0"/>
        <v>0.71820078000000009</v>
      </c>
      <c r="H13" s="40">
        <f t="shared" si="1"/>
        <v>56.030676941744446</v>
      </c>
      <c r="I13" s="40">
        <f t="shared" si="2"/>
        <v>53.199999999999996</v>
      </c>
      <c r="J13" s="40">
        <f t="shared" si="3"/>
        <v>58.800000000000004</v>
      </c>
      <c r="K13" s="38" t="str">
        <f t="shared" si="4"/>
        <v>Accurate</v>
      </c>
    </row>
    <row r="14" spans="2:12" x14ac:dyDescent="0.25">
      <c r="B14" s="39">
        <v>2</v>
      </c>
      <c r="C14" s="40">
        <v>68</v>
      </c>
      <c r="D14" s="40">
        <v>100</v>
      </c>
      <c r="E14" s="40">
        <v>0.78120000000000001</v>
      </c>
      <c r="F14" s="40">
        <v>1.0367999999999999</v>
      </c>
      <c r="G14" s="40">
        <f t="shared" si="0"/>
        <v>0.80994815999999992</v>
      </c>
      <c r="H14" s="40">
        <f t="shared" si="1"/>
        <v>68.059905692847778</v>
      </c>
      <c r="I14" s="40">
        <f t="shared" si="2"/>
        <v>64.599999999999994</v>
      </c>
      <c r="J14" s="40">
        <f t="shared" si="3"/>
        <v>71.400000000000006</v>
      </c>
      <c r="K14" s="38" t="str">
        <f t="shared" si="4"/>
        <v>Accurate</v>
      </c>
    </row>
    <row r="15" spans="2:12" ht="15.75" thickBot="1" x14ac:dyDescent="0.3">
      <c r="B15" s="41">
        <v>2</v>
      </c>
      <c r="C15" s="42">
        <v>82</v>
      </c>
      <c r="D15" s="42">
        <v>100</v>
      </c>
      <c r="E15" s="42">
        <v>0.77749999999999997</v>
      </c>
      <c r="F15" s="42">
        <v>1.1289</v>
      </c>
      <c r="G15" s="42">
        <f t="shared" si="0"/>
        <v>0.87771975000000002</v>
      </c>
      <c r="H15" s="42">
        <f t="shared" si="1"/>
        <v>78.20860698564374</v>
      </c>
      <c r="I15" s="42">
        <f t="shared" si="2"/>
        <v>77.899999999999991</v>
      </c>
      <c r="J15" s="42">
        <f t="shared" si="3"/>
        <v>86.100000000000009</v>
      </c>
      <c r="K15" s="43" t="str">
        <f t="shared" si="4"/>
        <v>Accurate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6149-A894-481A-BE57-5DAC4E55F954}">
  <dimension ref="A1:B14"/>
  <sheetViews>
    <sheetView zoomScaleNormal="100" workbookViewId="0">
      <selection activeCell="B17" sqref="B17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2.5703125" customWidth="1"/>
  </cols>
  <sheetData>
    <row r="1" spans="1:2" x14ac:dyDescent="0.25">
      <c r="A1" t="s">
        <v>41</v>
      </c>
      <c r="B1" t="s">
        <v>40</v>
      </c>
    </row>
    <row r="2" spans="1:2" x14ac:dyDescent="0.25">
      <c r="A2">
        <v>0</v>
      </c>
      <c r="B2">
        <v>0</v>
      </c>
    </row>
    <row r="3" spans="1:2" x14ac:dyDescent="0.25">
      <c r="A3">
        <v>9.8480000000000008</v>
      </c>
      <c r="B3">
        <v>9.7204999999999995</v>
      </c>
    </row>
    <row r="4" spans="1:2" x14ac:dyDescent="0.25">
      <c r="A4">
        <v>11.972</v>
      </c>
      <c r="B4">
        <v>12.0008</v>
      </c>
    </row>
    <row r="5" spans="1:2" x14ac:dyDescent="0.25">
      <c r="A5">
        <v>15.124000000000001</v>
      </c>
      <c r="B5">
        <v>15.001799999999999</v>
      </c>
    </row>
    <row r="6" spans="1:2" x14ac:dyDescent="0.25">
      <c r="A6">
        <v>18.872</v>
      </c>
      <c r="B6">
        <v>18.121500000000001</v>
      </c>
    </row>
    <row r="7" spans="1:2" x14ac:dyDescent="0.25">
      <c r="A7">
        <v>22.004000000000001</v>
      </c>
      <c r="B7">
        <v>22.034700000000001</v>
      </c>
    </row>
    <row r="8" spans="1:2" x14ac:dyDescent="0.25">
      <c r="A8">
        <v>27.100999999999999</v>
      </c>
      <c r="B8">
        <v>26.798100000000002</v>
      </c>
    </row>
    <row r="9" spans="1:2" x14ac:dyDescent="0.25">
      <c r="A9">
        <v>33.012</v>
      </c>
      <c r="B9">
        <v>32.803400000000003</v>
      </c>
    </row>
    <row r="10" spans="1:2" x14ac:dyDescent="0.25">
      <c r="A10">
        <v>39.201000000000001</v>
      </c>
      <c r="B10">
        <v>38.970100000000002</v>
      </c>
    </row>
    <row r="11" spans="1:2" x14ac:dyDescent="0.25">
      <c r="A11">
        <v>47.1</v>
      </c>
      <c r="B11">
        <v>46.003399999999999</v>
      </c>
    </row>
    <row r="12" spans="1:2" x14ac:dyDescent="0.25">
      <c r="A12">
        <v>56.023000000000003</v>
      </c>
      <c r="B12">
        <v>56.030099999999997</v>
      </c>
    </row>
    <row r="13" spans="1:2" x14ac:dyDescent="0.25">
      <c r="A13">
        <v>68.013999999999996</v>
      </c>
      <c r="B13">
        <v>68.9084</v>
      </c>
    </row>
    <row r="14" spans="1:2" x14ac:dyDescent="0.25">
      <c r="A14">
        <v>79.784999999999997</v>
      </c>
      <c r="B14">
        <v>78.409899999999993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0E36-7470-46DE-9BE4-3AFE9239FEF3}">
  <dimension ref="A1:H24"/>
  <sheetViews>
    <sheetView tabSelected="1" workbookViewId="0">
      <selection activeCell="N12" sqref="N12"/>
    </sheetView>
  </sheetViews>
  <sheetFormatPr defaultRowHeight="15" x14ac:dyDescent="0.25"/>
  <cols>
    <col min="3" max="3" width="11.28515625" bestFit="1" customWidth="1"/>
    <col min="4" max="4" width="10.5703125" customWidth="1"/>
    <col min="5" max="5" width="10.85546875" customWidth="1"/>
    <col min="6" max="6" width="12.140625" customWidth="1"/>
    <col min="7" max="7" width="10.7109375" bestFit="1" customWidth="1"/>
    <col min="8" max="8" width="12.28515625" bestFit="1" customWidth="1"/>
  </cols>
  <sheetData>
    <row r="1" spans="1:8" ht="15.75" thickBot="1" x14ac:dyDescent="0.3">
      <c r="A1" s="34" t="s">
        <v>14</v>
      </c>
      <c r="B1" s="34"/>
      <c r="C1" s="34"/>
      <c r="D1" s="34"/>
      <c r="E1" s="34"/>
      <c r="F1" s="34"/>
      <c r="G1" s="34"/>
      <c r="H1" s="34"/>
    </row>
    <row r="2" spans="1:8" s="13" customFormat="1" ht="16.5" thickTop="1" thickBot="1" x14ac:dyDescent="0.3">
      <c r="A2" s="22">
        <v>1</v>
      </c>
      <c r="B2" s="23" t="s">
        <v>12</v>
      </c>
      <c r="C2" s="24" t="s">
        <v>11</v>
      </c>
      <c r="D2" s="24" t="s">
        <v>10</v>
      </c>
      <c r="E2" s="24" t="s">
        <v>9</v>
      </c>
      <c r="F2" s="24" t="s">
        <v>8</v>
      </c>
      <c r="G2" s="24" t="s">
        <v>7</v>
      </c>
      <c r="H2" s="25" t="s">
        <v>6</v>
      </c>
    </row>
    <row r="3" spans="1:8" ht="15.75" thickTop="1" x14ac:dyDescent="0.25">
      <c r="A3" s="20">
        <v>10000</v>
      </c>
      <c r="B3">
        <v>1.2</v>
      </c>
      <c r="C3">
        <v>0.10100000000000001</v>
      </c>
      <c r="D3">
        <v>1.1120000000000001</v>
      </c>
      <c r="E3">
        <v>0.77859999999999996</v>
      </c>
      <c r="F3">
        <f t="shared" ref="F3:F12" si="0">D3*E3/11</f>
        <v>7.8709381818181823E-2</v>
      </c>
      <c r="G3">
        <f t="shared" ref="G3:G22" si="1">(A3*F3)/(B3-F3)</f>
        <v>701.95345026439031</v>
      </c>
      <c r="H3" s="21">
        <f t="shared" ref="H3:H6" si="2">0.01/(G3*0.0004)</f>
        <v>3.5614897242237022E-2</v>
      </c>
    </row>
    <row r="4" spans="1:8" x14ac:dyDescent="0.25">
      <c r="A4" s="20">
        <v>10000</v>
      </c>
      <c r="B4">
        <v>1.2</v>
      </c>
      <c r="C4">
        <v>8.8999999999999996E-2</v>
      </c>
      <c r="D4">
        <v>0.997</v>
      </c>
      <c r="E4">
        <v>0.77859999999999996</v>
      </c>
      <c r="F4">
        <f t="shared" si="0"/>
        <v>7.0569472727272722E-2</v>
      </c>
      <c r="G4">
        <f t="shared" si="1"/>
        <v>624.8234931074436</v>
      </c>
      <c r="H4" s="21">
        <f t="shared" si="2"/>
        <v>4.0011299632264373E-2</v>
      </c>
    </row>
    <row r="5" spans="1:8" x14ac:dyDescent="0.25">
      <c r="A5" s="20">
        <v>10000</v>
      </c>
      <c r="B5">
        <v>1.3</v>
      </c>
      <c r="C5">
        <v>0.122</v>
      </c>
      <c r="D5">
        <v>1.355</v>
      </c>
      <c r="E5">
        <v>0.77390000000000003</v>
      </c>
      <c r="F5">
        <f t="shared" si="0"/>
        <v>9.5330409090909105E-2</v>
      </c>
      <c r="G5">
        <f t="shared" si="1"/>
        <v>791.34071126481274</v>
      </c>
      <c r="H5" s="21">
        <f t="shared" si="2"/>
        <v>3.1591954823153343E-2</v>
      </c>
    </row>
    <row r="6" spans="1:8" x14ac:dyDescent="0.25">
      <c r="A6" s="20">
        <v>10000</v>
      </c>
      <c r="B6">
        <v>1.3</v>
      </c>
      <c r="C6">
        <v>0.111</v>
      </c>
      <c r="D6">
        <v>1.2509999999999999</v>
      </c>
      <c r="E6">
        <v>0.77390000000000003</v>
      </c>
      <c r="F6">
        <f t="shared" si="0"/>
        <v>8.801353636363636E-2</v>
      </c>
      <c r="G6">
        <f t="shared" si="1"/>
        <v>726.1924039940709</v>
      </c>
      <c r="H6" s="21">
        <f t="shared" si="2"/>
        <v>3.4426138117803991E-2</v>
      </c>
    </row>
    <row r="7" spans="1:8" x14ac:dyDescent="0.25">
      <c r="A7" s="20">
        <v>10000</v>
      </c>
      <c r="B7">
        <v>1.4</v>
      </c>
      <c r="C7">
        <v>0.121</v>
      </c>
      <c r="D7">
        <v>1.3120000000000001</v>
      </c>
      <c r="E7">
        <v>0.77390000000000003</v>
      </c>
      <c r="F7">
        <f>D7*E7/11</f>
        <v>9.2305163636363652E-2</v>
      </c>
      <c r="G7">
        <f>(A7*F7)/(B7-F7)</f>
        <v>705.86165112527794</v>
      </c>
      <c r="H7" s="21">
        <f t="shared" ref="H7:H12" si="3">0.01/(G7*0.0004)</f>
        <v>3.541770538198985E-2</v>
      </c>
    </row>
    <row r="8" spans="1:8" x14ac:dyDescent="0.25">
      <c r="A8" s="20">
        <v>10000</v>
      </c>
      <c r="B8">
        <v>1.4</v>
      </c>
      <c r="C8">
        <v>0.13100000000000001</v>
      </c>
      <c r="D8">
        <v>1.452</v>
      </c>
      <c r="E8">
        <v>0.77390000000000003</v>
      </c>
      <c r="F8">
        <f>D8*E8/11</f>
        <v>0.1021548</v>
      </c>
      <c r="G8">
        <f>(A8*F8)/(B8-F8)</f>
        <v>787.11082030430146</v>
      </c>
      <c r="H8" s="21">
        <f t="shared" si="3"/>
        <v>3.1761728279043173E-2</v>
      </c>
    </row>
    <row r="9" spans="1:8" x14ac:dyDescent="0.25">
      <c r="A9" s="20">
        <v>10000</v>
      </c>
      <c r="B9">
        <v>1.5</v>
      </c>
      <c r="C9">
        <v>0.14299999999999999</v>
      </c>
      <c r="D9">
        <v>1.573</v>
      </c>
      <c r="E9">
        <v>0.77449999999999997</v>
      </c>
      <c r="F9">
        <f t="shared" si="0"/>
        <v>0.11075349999999999</v>
      </c>
      <c r="G9">
        <f t="shared" si="1"/>
        <v>797.21993181195694</v>
      </c>
      <c r="H9" s="21">
        <f t="shared" si="3"/>
        <v>3.1358975111396029E-2</v>
      </c>
    </row>
    <row r="10" spans="1:8" x14ac:dyDescent="0.25">
      <c r="A10" s="20">
        <v>10000</v>
      </c>
      <c r="B10">
        <v>1.5</v>
      </c>
      <c r="C10">
        <v>0.123</v>
      </c>
      <c r="D10">
        <v>1.359</v>
      </c>
      <c r="E10">
        <v>0.77449999999999997</v>
      </c>
      <c r="F10">
        <f t="shared" si="0"/>
        <v>9.5685954545454532E-2</v>
      </c>
      <c r="G10">
        <f t="shared" si="1"/>
        <v>681.37148421443794</v>
      </c>
      <c r="H10" s="21">
        <f t="shared" si="3"/>
        <v>3.6690704819886656E-2</v>
      </c>
    </row>
    <row r="11" spans="1:8" x14ac:dyDescent="0.25">
      <c r="A11" s="20">
        <v>10000</v>
      </c>
      <c r="B11">
        <v>1.6</v>
      </c>
      <c r="C11">
        <v>0.20100000000000001</v>
      </c>
      <c r="D11">
        <v>2.2109999999999999</v>
      </c>
      <c r="E11">
        <v>0.77239999999999998</v>
      </c>
      <c r="F11">
        <f t="shared" si="0"/>
        <v>0.15525239999999998</v>
      </c>
      <c r="G11">
        <f t="shared" si="1"/>
        <v>1074.5987742080345</v>
      </c>
      <c r="H11" s="21">
        <f t="shared" si="3"/>
        <v>2.3264497038371069E-2</v>
      </c>
    </row>
    <row r="12" spans="1:8" ht="15.75" thickBot="1" x14ac:dyDescent="0.3">
      <c r="A12" s="20">
        <v>10000</v>
      </c>
      <c r="B12">
        <v>1.6</v>
      </c>
      <c r="C12">
        <v>0.13400000000000001</v>
      </c>
      <c r="D12">
        <v>1.4510000000000001</v>
      </c>
      <c r="E12">
        <v>0.77239999999999998</v>
      </c>
      <c r="F12">
        <f t="shared" si="0"/>
        <v>0.10188658181818182</v>
      </c>
      <c r="G12">
        <f t="shared" si="1"/>
        <v>680.0992540460403</v>
      </c>
      <c r="H12" s="21">
        <f t="shared" si="3"/>
        <v>3.6759340421666731E-2</v>
      </c>
    </row>
    <row r="13" spans="1:8" ht="15.75" thickTop="1" x14ac:dyDescent="0.25">
      <c r="A13" s="26">
        <v>1000</v>
      </c>
      <c r="B13" s="27">
        <v>1.2</v>
      </c>
      <c r="C13" s="27">
        <v>0.61699999999999999</v>
      </c>
      <c r="D13" s="27">
        <v>3.3</v>
      </c>
      <c r="E13" s="27">
        <v>0.77569999999999995</v>
      </c>
      <c r="F13" s="27">
        <f>C13*E13</f>
        <v>0.47860689999999995</v>
      </c>
      <c r="G13" s="27">
        <f>(A13*F13)/(B13-F13)</f>
        <v>663.44812557813475</v>
      </c>
      <c r="H13" s="28">
        <f>0.01/(0.0004*G13)</f>
        <v>3.76819212176005E-2</v>
      </c>
    </row>
    <row r="14" spans="1:8" x14ac:dyDescent="0.25">
      <c r="A14" s="20">
        <v>1000</v>
      </c>
      <c r="B14">
        <v>1.2</v>
      </c>
      <c r="C14">
        <v>0.58899999999999997</v>
      </c>
      <c r="D14">
        <v>3.3</v>
      </c>
      <c r="E14">
        <v>0.77569999999999995</v>
      </c>
      <c r="F14">
        <f>C14*E14</f>
        <v>0.45688729999999994</v>
      </c>
      <c r="G14">
        <f t="shared" si="1"/>
        <v>614.82908312561472</v>
      </c>
      <c r="H14" s="21">
        <f>0.01/(0.0004*G14)</f>
        <v>4.0661706946111216E-2</v>
      </c>
    </row>
    <row r="15" spans="1:8" x14ac:dyDescent="0.25">
      <c r="A15" s="20">
        <v>1000</v>
      </c>
      <c r="B15">
        <v>1.3</v>
      </c>
      <c r="C15">
        <v>0.65300000000000002</v>
      </c>
      <c r="D15">
        <v>3.3</v>
      </c>
      <c r="E15">
        <v>0.78010000000000002</v>
      </c>
      <c r="F15">
        <f t="shared" ref="F15:F22" si="4">C15*E15</f>
        <v>0.50940530000000006</v>
      </c>
      <c r="G15">
        <f t="shared" si="1"/>
        <v>644.33179225714525</v>
      </c>
      <c r="H15" s="21">
        <f t="shared" ref="H15:H22" si="5">0.01/(0.0004*G15)</f>
        <v>3.8799885866911861E-2</v>
      </c>
    </row>
    <row r="16" spans="1:8" x14ac:dyDescent="0.25">
      <c r="A16" s="20">
        <v>1000</v>
      </c>
      <c r="B16">
        <v>1.3</v>
      </c>
      <c r="C16">
        <v>0.67100000000000004</v>
      </c>
      <c r="D16">
        <v>3.3</v>
      </c>
      <c r="E16">
        <v>0.78010000000000002</v>
      </c>
      <c r="F16">
        <f t="shared" si="4"/>
        <v>0.52344710000000005</v>
      </c>
      <c r="G16">
        <f t="shared" si="1"/>
        <v>674.06496067428259</v>
      </c>
      <c r="H16" s="21">
        <f t="shared" si="5"/>
        <v>3.7088413518768168E-2</v>
      </c>
    </row>
    <row r="17" spans="1:8" x14ac:dyDescent="0.25">
      <c r="A17" s="20">
        <v>1000</v>
      </c>
      <c r="B17">
        <v>1.4</v>
      </c>
      <c r="C17">
        <v>0.71099999999999997</v>
      </c>
      <c r="D17">
        <v>3.3</v>
      </c>
      <c r="E17">
        <v>0.77559999999999996</v>
      </c>
      <c r="F17">
        <f t="shared" si="4"/>
        <v>0.55145159999999993</v>
      </c>
      <c r="G17">
        <f t="shared" si="1"/>
        <v>649.87642425582328</v>
      </c>
      <c r="H17" s="21">
        <f t="shared" si="5"/>
        <v>3.8468852026179626E-2</v>
      </c>
    </row>
    <row r="18" spans="1:8" x14ac:dyDescent="0.25">
      <c r="A18" s="20">
        <v>1000</v>
      </c>
      <c r="B18">
        <v>1.4</v>
      </c>
      <c r="C18">
        <v>0.75900000000000001</v>
      </c>
      <c r="D18">
        <v>3.3</v>
      </c>
      <c r="E18">
        <v>0.77559999999999996</v>
      </c>
      <c r="F18">
        <f>C18*E18</f>
        <v>0.58868039999999999</v>
      </c>
      <c r="G18">
        <f t="shared" si="1"/>
        <v>725.5838512960861</v>
      </c>
      <c r="H18" s="21">
        <f t="shared" si="5"/>
        <v>3.4455011581836247E-2</v>
      </c>
    </row>
    <row r="19" spans="1:8" x14ac:dyDescent="0.25">
      <c r="A19" s="20">
        <v>1000</v>
      </c>
      <c r="B19">
        <v>1.5</v>
      </c>
      <c r="C19">
        <v>0.80200000000000005</v>
      </c>
      <c r="D19">
        <v>3.3</v>
      </c>
      <c r="E19">
        <v>0.76980000000000004</v>
      </c>
      <c r="F19">
        <f t="shared" si="4"/>
        <v>0.61737960000000003</v>
      </c>
      <c r="G19">
        <f t="shared" si="1"/>
        <v>699.48485215161577</v>
      </c>
      <c r="H19" s="21">
        <f t="shared" si="5"/>
        <v>3.5740588124388954E-2</v>
      </c>
    </row>
    <row r="20" spans="1:8" x14ac:dyDescent="0.25">
      <c r="A20" s="20">
        <v>1000</v>
      </c>
      <c r="B20">
        <v>1.5</v>
      </c>
      <c r="C20">
        <v>0.83199999999999996</v>
      </c>
      <c r="D20">
        <v>3.3</v>
      </c>
      <c r="E20">
        <v>0.76980000000000004</v>
      </c>
      <c r="F20">
        <f t="shared" si="4"/>
        <v>0.64047359999999998</v>
      </c>
      <c r="G20">
        <f t="shared" si="1"/>
        <v>745.14709495833984</v>
      </c>
      <c r="H20" s="21">
        <f t="shared" si="5"/>
        <v>3.3550422687211465E-2</v>
      </c>
    </row>
    <row r="21" spans="1:8" x14ac:dyDescent="0.25">
      <c r="A21" s="20">
        <v>1000</v>
      </c>
      <c r="B21">
        <v>1.6</v>
      </c>
      <c r="C21">
        <v>0.90100000000000002</v>
      </c>
      <c r="D21">
        <v>3.3</v>
      </c>
      <c r="E21">
        <v>0.77949999999999997</v>
      </c>
      <c r="F21">
        <f t="shared" si="4"/>
        <v>0.70232949999999994</v>
      </c>
      <c r="G21">
        <f t="shared" si="1"/>
        <v>782.39120033464371</v>
      </c>
      <c r="H21" s="21">
        <f t="shared" si="5"/>
        <v>3.1953324614728565E-2</v>
      </c>
    </row>
    <row r="22" spans="1:8" ht="15.75" thickBot="1" x14ac:dyDescent="0.3">
      <c r="A22" s="20">
        <v>1000</v>
      </c>
      <c r="B22">
        <v>1.6</v>
      </c>
      <c r="C22">
        <v>0.86</v>
      </c>
      <c r="D22">
        <v>3.3</v>
      </c>
      <c r="E22">
        <v>0.77049999999999996</v>
      </c>
      <c r="F22">
        <f t="shared" si="4"/>
        <v>0.66262999999999994</v>
      </c>
      <c r="G22">
        <f t="shared" si="1"/>
        <v>706.90335726554065</v>
      </c>
      <c r="H22" s="21">
        <f t="shared" si="5"/>
        <v>3.5365513182318946E-2</v>
      </c>
    </row>
    <row r="23" spans="1:8" ht="16.5" thickTop="1" thickBot="1" x14ac:dyDescent="0.3">
      <c r="A23" s="29"/>
      <c r="B23" s="30"/>
      <c r="C23" s="30"/>
      <c r="D23" s="30"/>
      <c r="E23" s="30"/>
      <c r="F23" s="30"/>
      <c r="G23" s="30">
        <f>AVERAGE(G3:G22)</f>
        <v>723.83163581189967</v>
      </c>
      <c r="H23" s="31">
        <f>AVERAGE(H3:H22)</f>
        <v>3.5033144031693393E-2</v>
      </c>
    </row>
    <row r="24" spans="1:8" ht="15.75" thickTop="1" x14ac:dyDescent="0.25">
      <c r="G24" t="s">
        <v>13</v>
      </c>
      <c r="H24" t="s">
        <v>15</v>
      </c>
    </row>
  </sheetData>
  <mergeCells count="1">
    <mergeCell ref="A1:H1"/>
  </mergeCells>
  <pageMargins left="0.7" right="0.7" top="0.75" bottom="0.75" header="0.3" footer="0.3"/>
  <ignoredErrors>
    <ignoredError sqref="F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B917-F422-4BD5-B274-4417F295C9B2}">
  <dimension ref="A1:L46"/>
  <sheetViews>
    <sheetView topLeftCell="A21" workbookViewId="0">
      <selection activeCell="L46" sqref="L46"/>
    </sheetView>
  </sheetViews>
  <sheetFormatPr defaultRowHeight="15" x14ac:dyDescent="0.25"/>
  <cols>
    <col min="6" max="6" width="11.140625" bestFit="1" customWidth="1"/>
    <col min="7" max="7" width="11.140625" customWidth="1"/>
    <col min="12" max="12" width="11" bestFit="1" customWidth="1"/>
  </cols>
  <sheetData>
    <row r="1" spans="1:11" x14ac:dyDescent="0.25">
      <c r="A1" s="35" t="s">
        <v>24</v>
      </c>
      <c r="B1" s="35"/>
      <c r="C1" s="35"/>
      <c r="D1" s="35"/>
      <c r="E1" s="35"/>
      <c r="F1" s="35"/>
      <c r="G1" s="35"/>
      <c r="H1" s="35"/>
      <c r="I1" s="35"/>
      <c r="J1">
        <v>0.01</v>
      </c>
      <c r="K1">
        <v>4.0000000000000002E-4</v>
      </c>
    </row>
    <row r="2" spans="1:11" s="13" customFormat="1" x14ac:dyDescent="0.25">
      <c r="A2" s="13" t="s">
        <v>16</v>
      </c>
      <c r="B2" s="13" t="s">
        <v>17</v>
      </c>
      <c r="C2" s="13" t="s">
        <v>18</v>
      </c>
      <c r="D2" s="13" t="s">
        <v>23</v>
      </c>
      <c r="E2" s="19">
        <v>1</v>
      </c>
      <c r="F2" s="13" t="s">
        <v>19</v>
      </c>
      <c r="G2" s="13" t="s">
        <v>20</v>
      </c>
      <c r="H2" s="13" t="s">
        <v>21</v>
      </c>
      <c r="I2" s="13" t="s">
        <v>22</v>
      </c>
    </row>
    <row r="3" spans="1:11" x14ac:dyDescent="0.25">
      <c r="A3" s="1">
        <v>0</v>
      </c>
      <c r="B3">
        <v>0</v>
      </c>
      <c r="C3">
        <v>5.0000000000000001E-3</v>
      </c>
      <c r="D3">
        <f>C3/11</f>
        <v>4.5454545454545455E-4</v>
      </c>
      <c r="E3">
        <v>10000</v>
      </c>
      <c r="F3">
        <v>0.78</v>
      </c>
      <c r="G3">
        <f>D3*F3</f>
        <v>3.5454545454545455E-4</v>
      </c>
    </row>
    <row r="4" spans="1:11" x14ac:dyDescent="0.25">
      <c r="A4" s="1">
        <v>0.1</v>
      </c>
      <c r="B4">
        <v>2E-3</v>
      </c>
      <c r="C4">
        <v>2.1000000000000001E-2</v>
      </c>
      <c r="D4">
        <f t="shared" ref="D4:D23" si="0">C4/11</f>
        <v>1.9090909090909091E-3</v>
      </c>
      <c r="E4">
        <v>10000</v>
      </c>
      <c r="F4">
        <v>0.78</v>
      </c>
      <c r="G4">
        <f>D4*F4</f>
        <v>1.4890909090909091E-3</v>
      </c>
      <c r="H4">
        <f>(E4*G4)/(A4-G4)</f>
        <v>151.16000073826618</v>
      </c>
      <c r="I4">
        <f>$J$1/(H4*$K$1)</f>
        <v>0.1653876678876679</v>
      </c>
    </row>
    <row r="5" spans="1:11" x14ac:dyDescent="0.25">
      <c r="A5" s="1">
        <v>0.2</v>
      </c>
      <c r="B5">
        <v>4.0000000000000001E-3</v>
      </c>
      <c r="C5">
        <v>4.5999999999999999E-2</v>
      </c>
      <c r="D5">
        <f t="shared" si="0"/>
        <v>4.1818181818181815E-3</v>
      </c>
      <c r="E5">
        <v>10000</v>
      </c>
      <c r="F5">
        <v>0.78</v>
      </c>
      <c r="G5">
        <f t="shared" ref="G5:G23" si="1">D5*F5</f>
        <v>3.2618181818181817E-3</v>
      </c>
      <c r="H5">
        <f t="shared" ref="H5:H23" si="2">(E5*G5)/(A5-G5)</f>
        <v>165.79487274273143</v>
      </c>
      <c r="I5">
        <f t="shared" ref="I5:I23" si="3">$J$1/(H5*$K$1)</f>
        <v>0.15078874024526201</v>
      </c>
    </row>
    <row r="6" spans="1:11" x14ac:dyDescent="0.25">
      <c r="A6" s="1">
        <v>0.3</v>
      </c>
      <c r="B6">
        <v>8.9999999999999993E-3</v>
      </c>
      <c r="C6">
        <v>0.14299999999999999</v>
      </c>
      <c r="D6">
        <f t="shared" si="0"/>
        <v>1.2999999999999999E-2</v>
      </c>
      <c r="E6">
        <v>10000</v>
      </c>
      <c r="F6">
        <v>0.78</v>
      </c>
      <c r="G6">
        <f t="shared" si="1"/>
        <v>1.014E-2</v>
      </c>
      <c r="H6">
        <f t="shared" si="2"/>
        <v>349.82405299109911</v>
      </c>
      <c r="I6">
        <f t="shared" si="3"/>
        <v>7.1464497041420133E-2</v>
      </c>
    </row>
    <row r="7" spans="1:11" x14ac:dyDescent="0.25">
      <c r="A7" s="1">
        <v>0.4</v>
      </c>
      <c r="B7">
        <v>1.9E-2</v>
      </c>
      <c r="C7">
        <v>0.222</v>
      </c>
      <c r="D7">
        <f t="shared" si="0"/>
        <v>2.0181818181818183E-2</v>
      </c>
      <c r="E7">
        <v>10000</v>
      </c>
      <c r="F7">
        <v>0.78</v>
      </c>
      <c r="G7">
        <f t="shared" si="1"/>
        <v>1.5741818181818183E-2</v>
      </c>
      <c r="H7">
        <f t="shared" si="2"/>
        <v>409.66774233233343</v>
      </c>
      <c r="I7">
        <f t="shared" si="3"/>
        <v>6.1025063525063511E-2</v>
      </c>
    </row>
    <row r="8" spans="1:11" x14ac:dyDescent="0.25">
      <c r="A8" s="1">
        <v>0.5</v>
      </c>
      <c r="B8">
        <v>2.1000000000000001E-2</v>
      </c>
      <c r="C8">
        <v>0.26900000000000002</v>
      </c>
      <c r="D8">
        <f t="shared" si="0"/>
        <v>2.4454545454545455E-2</v>
      </c>
      <c r="E8">
        <v>10000</v>
      </c>
      <c r="F8">
        <v>0.78</v>
      </c>
      <c r="G8">
        <f t="shared" si="1"/>
        <v>1.9074545454545455E-2</v>
      </c>
      <c r="H8">
        <f t="shared" si="2"/>
        <v>396.62166504731408</v>
      </c>
      <c r="I8">
        <f t="shared" si="3"/>
        <v>6.3032361071394524E-2</v>
      </c>
    </row>
    <row r="9" spans="1:11" x14ac:dyDescent="0.25">
      <c r="A9" s="1">
        <v>0.6</v>
      </c>
      <c r="B9">
        <v>3.2000000000000001E-2</v>
      </c>
      <c r="C9">
        <v>0.42099999999999999</v>
      </c>
      <c r="D9">
        <f t="shared" si="0"/>
        <v>3.8272727272727271E-2</v>
      </c>
      <c r="E9">
        <v>10000</v>
      </c>
      <c r="F9">
        <v>0.78</v>
      </c>
      <c r="G9">
        <f t="shared" si="1"/>
        <v>2.9852727272727274E-2</v>
      </c>
      <c r="H9">
        <f t="shared" si="2"/>
        <v>523.59677403924354</v>
      </c>
      <c r="I9">
        <f t="shared" si="3"/>
        <v>4.7746665448565671E-2</v>
      </c>
    </row>
    <row r="10" spans="1:11" x14ac:dyDescent="0.25">
      <c r="A10" s="1">
        <v>0.7</v>
      </c>
      <c r="B10">
        <v>4.1000000000000002E-2</v>
      </c>
      <c r="C10">
        <v>0.53200000000000003</v>
      </c>
      <c r="D10">
        <f t="shared" si="0"/>
        <v>4.8363636363636366E-2</v>
      </c>
      <c r="E10">
        <v>10000</v>
      </c>
      <c r="F10">
        <v>0.78</v>
      </c>
      <c r="G10">
        <f t="shared" si="1"/>
        <v>3.7723636363636369E-2</v>
      </c>
      <c r="H10">
        <f t="shared" si="2"/>
        <v>569.60565762164674</v>
      </c>
      <c r="I10">
        <f t="shared" si="3"/>
        <v>4.3890013495276638E-2</v>
      </c>
    </row>
    <row r="11" spans="1:11" x14ac:dyDescent="0.25">
      <c r="A11" s="1">
        <v>0.8</v>
      </c>
      <c r="B11">
        <v>4.9000000000000002E-2</v>
      </c>
      <c r="C11">
        <v>0.62</v>
      </c>
      <c r="D11">
        <f t="shared" si="0"/>
        <v>5.6363636363636366E-2</v>
      </c>
      <c r="E11">
        <v>10000</v>
      </c>
      <c r="F11">
        <v>0.78</v>
      </c>
      <c r="G11">
        <f t="shared" si="1"/>
        <v>4.3963636363636364E-2</v>
      </c>
      <c r="H11">
        <f t="shared" si="2"/>
        <v>581.50161127410888</v>
      </c>
      <c r="I11">
        <f t="shared" si="3"/>
        <v>4.2992142266335819E-2</v>
      </c>
    </row>
    <row r="12" spans="1:11" x14ac:dyDescent="0.25">
      <c r="A12" s="1">
        <v>0.9</v>
      </c>
      <c r="B12">
        <v>6.9000000000000006E-2</v>
      </c>
      <c r="C12">
        <v>0.71299999999999997</v>
      </c>
      <c r="D12">
        <f t="shared" si="0"/>
        <v>6.4818181818181816E-2</v>
      </c>
      <c r="E12">
        <v>10000</v>
      </c>
      <c r="F12">
        <v>0.78</v>
      </c>
      <c r="G12">
        <f t="shared" si="1"/>
        <v>5.0558181818181822E-2</v>
      </c>
      <c r="H12">
        <f t="shared" si="2"/>
        <v>595.19299304570063</v>
      </c>
      <c r="I12">
        <f t="shared" si="3"/>
        <v>4.2003182651850247E-2</v>
      </c>
    </row>
    <row r="13" spans="1:11" x14ac:dyDescent="0.25">
      <c r="A13" s="1">
        <v>1</v>
      </c>
      <c r="B13">
        <v>7.9000000000000001E-2</v>
      </c>
      <c r="C13">
        <v>0.81100000000000005</v>
      </c>
      <c r="D13">
        <f t="shared" si="0"/>
        <v>7.3727272727272739E-2</v>
      </c>
      <c r="E13">
        <v>10000</v>
      </c>
      <c r="F13">
        <v>0.78</v>
      </c>
      <c r="G13">
        <f t="shared" si="1"/>
        <v>5.750727272727274E-2</v>
      </c>
      <c r="H13">
        <f t="shared" si="2"/>
        <v>610.16144807483465</v>
      </c>
      <c r="I13">
        <f t="shared" si="3"/>
        <v>4.097276233836035E-2</v>
      </c>
    </row>
    <row r="14" spans="1:11" x14ac:dyDescent="0.25">
      <c r="A14" s="1">
        <v>1.1000000000000001</v>
      </c>
      <c r="B14">
        <v>0.09</v>
      </c>
      <c r="C14">
        <v>0.92800000000000005</v>
      </c>
      <c r="D14">
        <f t="shared" si="0"/>
        <v>8.4363636363636363E-2</v>
      </c>
      <c r="E14">
        <v>10000</v>
      </c>
      <c r="F14">
        <v>0.78</v>
      </c>
      <c r="G14">
        <f t="shared" si="1"/>
        <v>6.580363636363637E-2</v>
      </c>
      <c r="H14">
        <f t="shared" si="2"/>
        <v>636.2779707739694</v>
      </c>
      <c r="I14">
        <f t="shared" si="3"/>
        <v>3.9291003536693188E-2</v>
      </c>
    </row>
    <row r="15" spans="1:11" x14ac:dyDescent="0.25">
      <c r="A15" s="32">
        <v>1.2</v>
      </c>
      <c r="B15" s="33">
        <v>9.8000000000000004E-2</v>
      </c>
      <c r="C15" s="33">
        <v>1.1020000000000001</v>
      </c>
      <c r="D15" s="33">
        <f t="shared" si="0"/>
        <v>0.10018181818181819</v>
      </c>
      <c r="E15" s="33">
        <v>10000</v>
      </c>
      <c r="F15" s="33">
        <v>0.78</v>
      </c>
      <c r="G15" s="33">
        <f t="shared" si="1"/>
        <v>7.8141818181818187E-2</v>
      </c>
      <c r="H15" s="33">
        <f t="shared" si="2"/>
        <v>696.53918336785398</v>
      </c>
      <c r="I15" s="33">
        <f t="shared" si="3"/>
        <v>3.589173530643585E-2</v>
      </c>
    </row>
    <row r="16" spans="1:11" x14ac:dyDescent="0.25">
      <c r="A16" s="32">
        <v>1.3</v>
      </c>
      <c r="B16" s="33">
        <v>0.11</v>
      </c>
      <c r="C16" s="33">
        <v>1.2430000000000001</v>
      </c>
      <c r="D16" s="33">
        <f t="shared" si="0"/>
        <v>0.113</v>
      </c>
      <c r="E16" s="33">
        <v>10000</v>
      </c>
      <c r="F16" s="33">
        <v>0.78</v>
      </c>
      <c r="G16" s="33">
        <f t="shared" si="1"/>
        <v>8.814000000000001E-2</v>
      </c>
      <c r="H16" s="33">
        <f t="shared" si="2"/>
        <v>727.31173567903897</v>
      </c>
      <c r="I16" s="33">
        <f t="shared" si="3"/>
        <v>3.4373156342182881E-2</v>
      </c>
    </row>
    <row r="17" spans="1:12" x14ac:dyDescent="0.25">
      <c r="A17" s="32">
        <v>1.4</v>
      </c>
      <c r="B17" s="33">
        <v>0.121</v>
      </c>
      <c r="C17" s="33">
        <v>1.345</v>
      </c>
      <c r="D17" s="33">
        <f t="shared" si="0"/>
        <v>0.12227272727272727</v>
      </c>
      <c r="E17" s="33">
        <v>10000</v>
      </c>
      <c r="F17" s="33">
        <v>0.78</v>
      </c>
      <c r="G17" s="33">
        <f t="shared" si="1"/>
        <v>9.5372727272727276E-2</v>
      </c>
      <c r="H17" s="33">
        <f t="shared" si="2"/>
        <v>731.03429053230116</v>
      </c>
      <c r="I17" s="33">
        <f t="shared" si="3"/>
        <v>3.4198122199980939E-2</v>
      </c>
    </row>
    <row r="18" spans="1:12" x14ac:dyDescent="0.25">
      <c r="A18" s="32">
        <v>1.5</v>
      </c>
      <c r="B18" s="33">
        <v>0.13200000000000001</v>
      </c>
      <c r="C18" s="33">
        <v>1.4690000000000001</v>
      </c>
      <c r="D18" s="33">
        <f t="shared" si="0"/>
        <v>0.13354545454545455</v>
      </c>
      <c r="E18" s="33">
        <v>10000</v>
      </c>
      <c r="F18" s="33">
        <v>0.78</v>
      </c>
      <c r="G18" s="33">
        <f t="shared" si="1"/>
        <v>0.10416545454545455</v>
      </c>
      <c r="H18" s="33">
        <f t="shared" si="2"/>
        <v>746.25932482229598</v>
      </c>
      <c r="I18" s="33">
        <f t="shared" si="3"/>
        <v>3.3500418913965546E-2</v>
      </c>
    </row>
    <row r="19" spans="1:12" x14ac:dyDescent="0.25">
      <c r="A19" s="1">
        <v>1.6</v>
      </c>
      <c r="B19">
        <v>0.14699999999999999</v>
      </c>
      <c r="C19">
        <v>1.673</v>
      </c>
      <c r="D19">
        <f t="shared" si="0"/>
        <v>0.15209090909090908</v>
      </c>
      <c r="E19">
        <v>10000</v>
      </c>
      <c r="F19">
        <v>0.78</v>
      </c>
      <c r="G19">
        <f t="shared" si="1"/>
        <v>0.11863090909090909</v>
      </c>
      <c r="H19">
        <f t="shared" si="2"/>
        <v>800.8193894345892</v>
      </c>
      <c r="I19">
        <f t="shared" si="3"/>
        <v>3.1218025349824517E-2</v>
      </c>
    </row>
    <row r="20" spans="1:12" x14ac:dyDescent="0.25">
      <c r="A20" s="1">
        <v>1.7</v>
      </c>
      <c r="B20">
        <v>0.161</v>
      </c>
      <c r="C20">
        <v>1.7749999999999999</v>
      </c>
      <c r="D20">
        <f t="shared" si="0"/>
        <v>0.16136363636363635</v>
      </c>
      <c r="E20">
        <v>10000</v>
      </c>
      <c r="F20">
        <v>0.78</v>
      </c>
      <c r="G20">
        <f t="shared" si="1"/>
        <v>0.12586363636363634</v>
      </c>
      <c r="H20">
        <f t="shared" si="2"/>
        <v>799.5726372325372</v>
      </c>
      <c r="I20">
        <f t="shared" si="3"/>
        <v>3.1266702780787289E-2</v>
      </c>
    </row>
    <row r="21" spans="1:12" x14ac:dyDescent="0.25">
      <c r="A21" s="1">
        <v>1.8</v>
      </c>
      <c r="B21">
        <v>0.191</v>
      </c>
      <c r="C21">
        <v>2.101</v>
      </c>
      <c r="D21">
        <f t="shared" si="0"/>
        <v>0.191</v>
      </c>
      <c r="E21">
        <v>10000</v>
      </c>
      <c r="F21">
        <v>0.78</v>
      </c>
      <c r="G21">
        <f t="shared" si="1"/>
        <v>0.14898</v>
      </c>
      <c r="H21">
        <f t="shared" si="2"/>
        <v>902.35127375804052</v>
      </c>
      <c r="I21">
        <f t="shared" si="3"/>
        <v>2.7705396697543294E-2</v>
      </c>
    </row>
    <row r="22" spans="1:12" x14ac:dyDescent="0.25">
      <c r="A22" s="1">
        <v>1.9</v>
      </c>
      <c r="B22">
        <v>0.217</v>
      </c>
      <c r="C22">
        <v>2.3940000000000001</v>
      </c>
      <c r="D22">
        <f t="shared" si="0"/>
        <v>0.21763636363636366</v>
      </c>
      <c r="E22">
        <v>10000</v>
      </c>
      <c r="F22">
        <v>0.78</v>
      </c>
      <c r="G22">
        <f t="shared" si="1"/>
        <v>0.16975636363636365</v>
      </c>
      <c r="H22">
        <f t="shared" si="2"/>
        <v>981.11248652318034</v>
      </c>
      <c r="I22">
        <f t="shared" si="3"/>
        <v>2.5481277981277972E-2</v>
      </c>
      <c r="K22" t="s">
        <v>13</v>
      </c>
      <c r="L22" t="s">
        <v>15</v>
      </c>
    </row>
    <row r="23" spans="1:12" x14ac:dyDescent="0.25">
      <c r="A23" s="1">
        <v>2</v>
      </c>
      <c r="B23">
        <v>0.24299999999999999</v>
      </c>
      <c r="C23">
        <v>2.6840000000000002</v>
      </c>
      <c r="D23">
        <f t="shared" si="0"/>
        <v>0.24400000000000002</v>
      </c>
      <c r="E23">
        <v>10000</v>
      </c>
      <c r="F23">
        <v>0.78</v>
      </c>
      <c r="G23">
        <f t="shared" si="1"/>
        <v>0.19032000000000002</v>
      </c>
      <c r="H23">
        <f t="shared" si="2"/>
        <v>1051.6776446664605</v>
      </c>
      <c r="I23">
        <f t="shared" si="3"/>
        <v>2.3771542664985285E-2</v>
      </c>
      <c r="K23">
        <f>AVERAGE(H4:H23)</f>
        <v>621.30413773487726</v>
      </c>
      <c r="L23">
        <f>AVERAGE(I6:I23)</f>
        <v>4.0545781645107991E-2</v>
      </c>
    </row>
    <row r="24" spans="1:12" x14ac:dyDescent="0.25">
      <c r="A24" s="13" t="s">
        <v>16</v>
      </c>
      <c r="B24" s="13" t="s">
        <v>17</v>
      </c>
      <c r="C24" s="13" t="s">
        <v>18</v>
      </c>
      <c r="D24" s="13" t="s">
        <v>23</v>
      </c>
      <c r="E24" s="19">
        <v>1</v>
      </c>
      <c r="F24" s="13" t="s">
        <v>19</v>
      </c>
      <c r="G24" s="13" t="s">
        <v>20</v>
      </c>
      <c r="H24" s="13" t="s">
        <v>21</v>
      </c>
      <c r="I24" s="13" t="s">
        <v>22</v>
      </c>
    </row>
    <row r="25" spans="1:12" x14ac:dyDescent="0.25">
      <c r="A25" s="1">
        <v>0</v>
      </c>
      <c r="B25">
        <v>0</v>
      </c>
      <c r="C25">
        <v>0</v>
      </c>
      <c r="D25">
        <f t="shared" ref="D25:D27" si="4">C25/11</f>
        <v>0</v>
      </c>
      <c r="E25">
        <v>10000</v>
      </c>
      <c r="F25">
        <v>0.77</v>
      </c>
      <c r="G25">
        <f t="shared" ref="G25:G28" si="5">D25*F25</f>
        <v>0</v>
      </c>
      <c r="H25">
        <v>0</v>
      </c>
      <c r="I25">
        <v>0</v>
      </c>
    </row>
    <row r="26" spans="1:12" x14ac:dyDescent="0.25">
      <c r="A26" s="1">
        <v>0.1</v>
      </c>
      <c r="B26">
        <v>1E-3</v>
      </c>
      <c r="C26">
        <v>1.2999999999999999E-2</v>
      </c>
      <c r="D26">
        <f t="shared" si="4"/>
        <v>1.1818181818181817E-3</v>
      </c>
      <c r="E26">
        <v>10000</v>
      </c>
      <c r="F26">
        <v>0.77</v>
      </c>
      <c r="G26">
        <f t="shared" si="5"/>
        <v>9.0999999999999989E-4</v>
      </c>
      <c r="H26">
        <f t="shared" ref="H26:H28" si="6">(E26*G26)/(A26-G26)</f>
        <v>91.835704914723976</v>
      </c>
      <c r="I26">
        <f t="shared" ref="I26:I28" si="7">$J$1/(H26*$K$1)</f>
        <v>0.27222527472527475</v>
      </c>
    </row>
    <row r="27" spans="1:12" x14ac:dyDescent="0.25">
      <c r="A27" s="1">
        <v>0.2</v>
      </c>
      <c r="B27">
        <v>4.0000000000000001E-3</v>
      </c>
      <c r="C27">
        <v>5.0999999999999997E-2</v>
      </c>
      <c r="D27">
        <f t="shared" si="4"/>
        <v>4.6363636363636364E-3</v>
      </c>
      <c r="E27">
        <v>10000</v>
      </c>
      <c r="F27">
        <v>0.77</v>
      </c>
      <c r="G27">
        <f t="shared" si="5"/>
        <v>3.5700000000000003E-3</v>
      </c>
      <c r="H27">
        <f t="shared" si="6"/>
        <v>181.74413276994349</v>
      </c>
      <c r="I27">
        <f t="shared" si="7"/>
        <v>0.13755602240896356</v>
      </c>
    </row>
    <row r="28" spans="1:12" x14ac:dyDescent="0.25">
      <c r="A28" s="1">
        <v>0.3</v>
      </c>
      <c r="B28">
        <v>0.01</v>
      </c>
      <c r="C28">
        <v>0.14499999999999999</v>
      </c>
      <c r="D28">
        <f t="shared" ref="D28:D45" si="8">C28/11</f>
        <v>1.3181818181818182E-2</v>
      </c>
      <c r="E28">
        <v>10000</v>
      </c>
      <c r="F28">
        <v>0.77</v>
      </c>
      <c r="G28">
        <f t="shared" si="5"/>
        <v>1.0149999999999999E-2</v>
      </c>
      <c r="H28">
        <f t="shared" si="6"/>
        <v>350.18112816974298</v>
      </c>
      <c r="I28">
        <f t="shared" si="7"/>
        <v>7.1391625615763551E-2</v>
      </c>
    </row>
    <row r="29" spans="1:12" x14ac:dyDescent="0.25">
      <c r="A29" s="1">
        <v>0.4</v>
      </c>
      <c r="B29">
        <v>1.9E-2</v>
      </c>
      <c r="C29">
        <v>0.217</v>
      </c>
      <c r="D29">
        <f t="shared" si="8"/>
        <v>1.9727272727272729E-2</v>
      </c>
      <c r="E29">
        <v>10000</v>
      </c>
      <c r="F29">
        <v>0.77</v>
      </c>
      <c r="G29">
        <f t="shared" ref="G29:G45" si="9">D29*F29</f>
        <v>1.5190000000000002E-2</v>
      </c>
      <c r="H29">
        <f t="shared" ref="H29:H45" si="10">(E29*G29)/(A29-G29)</f>
        <v>394.7402614277176</v>
      </c>
      <c r="I29">
        <f t="shared" ref="I29:I45" si="11">$J$1/(H29*$K$1)</f>
        <v>6.3332784726793934E-2</v>
      </c>
    </row>
    <row r="30" spans="1:12" x14ac:dyDescent="0.25">
      <c r="A30" s="1">
        <v>0.5</v>
      </c>
      <c r="B30">
        <v>2.4E-2</v>
      </c>
      <c r="C30">
        <v>0.26400000000000001</v>
      </c>
      <c r="D30">
        <f t="shared" si="8"/>
        <v>2.4E-2</v>
      </c>
      <c r="E30">
        <v>10000</v>
      </c>
      <c r="F30">
        <v>0.77</v>
      </c>
      <c r="G30">
        <f t="shared" si="9"/>
        <v>1.848E-2</v>
      </c>
      <c r="H30">
        <f t="shared" si="10"/>
        <v>383.78468184083738</v>
      </c>
      <c r="I30">
        <f t="shared" si="11"/>
        <v>6.5140692640692638E-2</v>
      </c>
    </row>
    <row r="31" spans="1:12" x14ac:dyDescent="0.25">
      <c r="A31" s="1">
        <v>0.6</v>
      </c>
      <c r="B31">
        <v>3.7999999999999999E-2</v>
      </c>
      <c r="C31">
        <v>0.40400000000000003</v>
      </c>
      <c r="D31">
        <f t="shared" si="8"/>
        <v>3.6727272727272726E-2</v>
      </c>
      <c r="E31">
        <v>10000</v>
      </c>
      <c r="F31">
        <v>0.77</v>
      </c>
      <c r="G31">
        <f t="shared" si="9"/>
        <v>2.828E-2</v>
      </c>
      <c r="H31">
        <f t="shared" si="10"/>
        <v>494.64772965787449</v>
      </c>
      <c r="I31">
        <f t="shared" si="11"/>
        <v>5.0541018387553038E-2</v>
      </c>
    </row>
    <row r="32" spans="1:12" x14ac:dyDescent="0.25">
      <c r="A32" s="1">
        <v>0.7</v>
      </c>
      <c r="B32">
        <v>4.8000000000000001E-2</v>
      </c>
      <c r="C32">
        <v>0.52</v>
      </c>
      <c r="D32">
        <f t="shared" si="8"/>
        <v>4.7272727272727272E-2</v>
      </c>
      <c r="E32">
        <v>10000</v>
      </c>
      <c r="F32">
        <v>0.77</v>
      </c>
      <c r="G32">
        <f t="shared" si="9"/>
        <v>3.6400000000000002E-2</v>
      </c>
      <c r="H32">
        <f t="shared" si="10"/>
        <v>548.52320675105489</v>
      </c>
      <c r="I32">
        <f t="shared" si="11"/>
        <v>4.5576923076923077E-2</v>
      </c>
    </row>
    <row r="33" spans="1:12" x14ac:dyDescent="0.25">
      <c r="A33" s="1">
        <v>0.8</v>
      </c>
      <c r="B33">
        <v>5.6000000000000001E-2</v>
      </c>
      <c r="C33">
        <v>0.61199999999999999</v>
      </c>
      <c r="D33">
        <f t="shared" si="8"/>
        <v>5.5636363636363637E-2</v>
      </c>
      <c r="E33">
        <v>10000</v>
      </c>
      <c r="F33">
        <v>0.77</v>
      </c>
      <c r="G33">
        <f t="shared" si="9"/>
        <v>4.2840000000000003E-2</v>
      </c>
      <c r="H33">
        <f t="shared" si="10"/>
        <v>565.79851022241007</v>
      </c>
      <c r="I33">
        <f t="shared" si="11"/>
        <v>4.418534080298786E-2</v>
      </c>
    </row>
    <row r="34" spans="1:12" x14ac:dyDescent="0.25">
      <c r="A34" s="1">
        <v>0.9</v>
      </c>
      <c r="B34">
        <v>6.4000000000000001E-2</v>
      </c>
      <c r="C34">
        <v>0.70699999999999996</v>
      </c>
      <c r="D34">
        <f t="shared" si="8"/>
        <v>6.4272727272727273E-2</v>
      </c>
      <c r="E34">
        <v>10000</v>
      </c>
      <c r="F34">
        <v>0.77</v>
      </c>
      <c r="G34">
        <f t="shared" si="9"/>
        <v>4.9489999999999999E-2</v>
      </c>
      <c r="H34">
        <f t="shared" si="10"/>
        <v>581.88616242019498</v>
      </c>
      <c r="I34">
        <f t="shared" si="11"/>
        <v>4.2963730046474032E-2</v>
      </c>
    </row>
    <row r="35" spans="1:12" x14ac:dyDescent="0.25">
      <c r="A35" s="1">
        <v>1</v>
      </c>
      <c r="B35">
        <v>7.2999999999999995E-2</v>
      </c>
      <c r="C35">
        <v>0.80300000000000005</v>
      </c>
      <c r="D35">
        <f t="shared" si="8"/>
        <v>7.3000000000000009E-2</v>
      </c>
      <c r="E35">
        <v>10000</v>
      </c>
      <c r="F35">
        <v>0.77</v>
      </c>
      <c r="G35">
        <f t="shared" si="9"/>
        <v>5.621000000000001E-2</v>
      </c>
      <c r="H35">
        <f t="shared" si="10"/>
        <v>595.57740599073963</v>
      </c>
      <c r="I35">
        <f t="shared" si="11"/>
        <v>4.1976071873332133E-2</v>
      </c>
    </row>
    <row r="36" spans="1:12" x14ac:dyDescent="0.25">
      <c r="A36" s="1">
        <v>1.1000000000000001</v>
      </c>
      <c r="B36">
        <v>8.5000000000000006E-2</v>
      </c>
      <c r="C36">
        <v>0.92200000000000004</v>
      </c>
      <c r="D36">
        <f t="shared" si="8"/>
        <v>8.3818181818181819E-2</v>
      </c>
      <c r="E36">
        <v>10000</v>
      </c>
      <c r="F36">
        <v>0.77</v>
      </c>
      <c r="G36">
        <f t="shared" si="9"/>
        <v>6.454E-2</v>
      </c>
      <c r="H36">
        <f t="shared" si="10"/>
        <v>623.29785795685007</v>
      </c>
      <c r="I36">
        <f t="shared" si="11"/>
        <v>4.0109234583204215E-2</v>
      </c>
    </row>
    <row r="37" spans="1:12" x14ac:dyDescent="0.25">
      <c r="A37" s="32">
        <v>1.2</v>
      </c>
      <c r="B37" s="33">
        <v>9.5000000000000001E-2</v>
      </c>
      <c r="C37" s="33">
        <v>1.044</v>
      </c>
      <c r="D37" s="33">
        <f t="shared" si="8"/>
        <v>9.4909090909090915E-2</v>
      </c>
      <c r="E37" s="33">
        <v>10000</v>
      </c>
      <c r="F37" s="33">
        <v>0.77</v>
      </c>
      <c r="G37" s="33">
        <f t="shared" si="9"/>
        <v>7.3080000000000006E-2</v>
      </c>
      <c r="H37" s="33">
        <f t="shared" si="10"/>
        <v>648.49323820679388</v>
      </c>
      <c r="I37" s="33">
        <f t="shared" si="11"/>
        <v>3.8550903119868633E-2</v>
      </c>
    </row>
    <row r="38" spans="1:12" x14ac:dyDescent="0.25">
      <c r="A38" s="32">
        <v>1.3</v>
      </c>
      <c r="B38" s="33">
        <v>0.108</v>
      </c>
      <c r="C38" s="33">
        <v>1.173</v>
      </c>
      <c r="D38" s="33">
        <f t="shared" si="8"/>
        <v>0.10663636363636364</v>
      </c>
      <c r="E38" s="33">
        <v>10000</v>
      </c>
      <c r="F38" s="33">
        <v>0.77</v>
      </c>
      <c r="G38" s="33">
        <f t="shared" si="9"/>
        <v>8.2110000000000002E-2</v>
      </c>
      <c r="H38" s="33">
        <f t="shared" si="10"/>
        <v>674.19881926939206</v>
      </c>
      <c r="I38" s="33">
        <f t="shared" si="11"/>
        <v>3.7081049811228846E-2</v>
      </c>
    </row>
    <row r="39" spans="1:12" x14ac:dyDescent="0.25">
      <c r="A39" s="32">
        <v>1.4</v>
      </c>
      <c r="B39" s="33">
        <v>0.11799999999999999</v>
      </c>
      <c r="C39" s="33">
        <v>1.3129999999999999</v>
      </c>
      <c r="D39" s="33">
        <f t="shared" si="8"/>
        <v>0.11936363636363635</v>
      </c>
      <c r="E39" s="33">
        <v>10000</v>
      </c>
      <c r="F39" s="33">
        <v>0.77</v>
      </c>
      <c r="G39" s="33">
        <f t="shared" si="9"/>
        <v>9.1909999999999992E-2</v>
      </c>
      <c r="H39" s="33">
        <f t="shared" si="10"/>
        <v>702.62749505003478</v>
      </c>
      <c r="I39" s="33">
        <f t="shared" si="11"/>
        <v>3.5580731150038077E-2</v>
      </c>
    </row>
    <row r="40" spans="1:12" x14ac:dyDescent="0.25">
      <c r="A40" s="32">
        <v>1.5</v>
      </c>
      <c r="B40" s="33">
        <v>0.13300000000000001</v>
      </c>
      <c r="C40" s="33">
        <v>1.4830000000000001</v>
      </c>
      <c r="D40" s="33">
        <f t="shared" si="8"/>
        <v>0.13481818181818184</v>
      </c>
      <c r="E40" s="33">
        <v>10000</v>
      </c>
      <c r="F40" s="33">
        <v>0.77</v>
      </c>
      <c r="G40" s="33">
        <f t="shared" si="9"/>
        <v>0.10381000000000001</v>
      </c>
      <c r="H40" s="33">
        <f t="shared" si="10"/>
        <v>743.52344594933356</v>
      </c>
      <c r="I40" s="33">
        <f t="shared" si="11"/>
        <v>3.3623687506020614E-2</v>
      </c>
    </row>
    <row r="41" spans="1:12" x14ac:dyDescent="0.25">
      <c r="A41" s="1">
        <v>1.6</v>
      </c>
      <c r="B41">
        <v>0.153</v>
      </c>
      <c r="C41">
        <v>1.6870000000000001</v>
      </c>
      <c r="D41">
        <f t="shared" si="8"/>
        <v>0.15336363636363637</v>
      </c>
      <c r="E41">
        <v>10000</v>
      </c>
      <c r="F41">
        <v>0.77</v>
      </c>
      <c r="G41">
        <f t="shared" si="9"/>
        <v>0.11809</v>
      </c>
      <c r="H41">
        <f t="shared" si="10"/>
        <v>796.87700332678776</v>
      </c>
      <c r="I41">
        <f t="shared" si="11"/>
        <v>3.137247014988568E-2</v>
      </c>
    </row>
    <row r="42" spans="1:12" x14ac:dyDescent="0.25">
      <c r="A42" s="1">
        <v>1.7</v>
      </c>
      <c r="B42">
        <v>0.17799999999999999</v>
      </c>
      <c r="C42">
        <v>1.948</v>
      </c>
      <c r="D42">
        <f t="shared" si="8"/>
        <v>0.17709090909090908</v>
      </c>
      <c r="E42">
        <v>10000</v>
      </c>
      <c r="F42">
        <v>0.77</v>
      </c>
      <c r="G42">
        <f t="shared" si="9"/>
        <v>0.13635999999999998</v>
      </c>
      <c r="H42">
        <f t="shared" si="10"/>
        <v>872.06773937735022</v>
      </c>
      <c r="I42">
        <f t="shared" si="11"/>
        <v>2.8667497799941332E-2</v>
      </c>
    </row>
    <row r="43" spans="1:12" x14ac:dyDescent="0.25">
      <c r="A43" s="1">
        <v>1.8</v>
      </c>
      <c r="B43">
        <v>0.20499999999999999</v>
      </c>
      <c r="C43">
        <v>2.2679999999999998</v>
      </c>
      <c r="D43">
        <f t="shared" si="8"/>
        <v>0.20618181818181816</v>
      </c>
      <c r="E43">
        <v>10000</v>
      </c>
      <c r="F43">
        <v>0.77</v>
      </c>
      <c r="G43">
        <f t="shared" si="9"/>
        <v>0.15875999999999998</v>
      </c>
      <c r="H43">
        <f t="shared" si="10"/>
        <v>967.3173941653871</v>
      </c>
      <c r="I43">
        <f t="shared" si="11"/>
        <v>2.5844671201814058E-2</v>
      </c>
    </row>
    <row r="44" spans="1:12" x14ac:dyDescent="0.25">
      <c r="A44" s="1">
        <v>1.9</v>
      </c>
      <c r="B44">
        <v>0.23200000000000001</v>
      </c>
      <c r="C44">
        <v>2.5649999999999999</v>
      </c>
      <c r="D44">
        <f t="shared" si="8"/>
        <v>0.23318181818181818</v>
      </c>
      <c r="E44">
        <v>10000</v>
      </c>
      <c r="F44">
        <v>0.77</v>
      </c>
      <c r="G44">
        <f t="shared" si="9"/>
        <v>0.17955000000000002</v>
      </c>
      <c r="H44">
        <f t="shared" si="10"/>
        <v>1043.6223081170626</v>
      </c>
      <c r="I44">
        <f t="shared" si="11"/>
        <v>2.3955026455026448E-2</v>
      </c>
      <c r="K44" t="s">
        <v>13</v>
      </c>
      <c r="L44" t="s">
        <v>15</v>
      </c>
    </row>
    <row r="45" spans="1:12" x14ac:dyDescent="0.25">
      <c r="A45" s="1">
        <v>2</v>
      </c>
      <c r="B45">
        <v>0.26</v>
      </c>
      <c r="C45">
        <v>2.8639999999999999</v>
      </c>
      <c r="D45">
        <f t="shared" si="8"/>
        <v>0.26036363636363635</v>
      </c>
      <c r="E45">
        <v>10000</v>
      </c>
      <c r="F45">
        <v>0.77</v>
      </c>
      <c r="G45">
        <f t="shared" si="9"/>
        <v>0.20047999999999999</v>
      </c>
      <c r="H45">
        <f t="shared" si="10"/>
        <v>1114.0748644082867</v>
      </c>
      <c r="I45">
        <f t="shared" si="11"/>
        <v>2.2440143655227455E-2</v>
      </c>
      <c r="K45">
        <f>AVERAGE(H26:H45)</f>
        <v>618.74095449962601</v>
      </c>
      <c r="L45">
        <f>AVERAGE(I28:I45)</f>
        <v>4.1240755700154209E-2</v>
      </c>
    </row>
    <row r="46" spans="1:12" x14ac:dyDescent="0.25">
      <c r="A46" s="1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11" sqref="E11"/>
    </sheetView>
  </sheetViews>
  <sheetFormatPr defaultRowHeight="15" x14ac:dyDescent="0.25"/>
  <cols>
    <col min="1" max="1" width="13.85546875" customWidth="1"/>
    <col min="2" max="2" width="15.7109375" bestFit="1" customWidth="1"/>
    <col min="3" max="3" width="15.7109375" customWidth="1"/>
    <col min="4" max="5" width="20.140625" customWidth="1"/>
    <col min="6" max="6" width="19.28515625" customWidth="1"/>
    <col min="7" max="7" width="17.85546875" customWidth="1"/>
  </cols>
  <sheetData>
    <row r="1" spans="1:7" x14ac:dyDescent="0.25">
      <c r="A1" s="1" t="s">
        <v>25</v>
      </c>
      <c r="B1" s="1" t="s">
        <v>28</v>
      </c>
      <c r="C1" s="1" t="s">
        <v>31</v>
      </c>
      <c r="D1" s="1" t="s">
        <v>29</v>
      </c>
      <c r="E1" s="1" t="s">
        <v>30</v>
      </c>
      <c r="F1" s="1" t="s">
        <v>27</v>
      </c>
      <c r="G1" s="1" t="s">
        <v>26</v>
      </c>
    </row>
    <row r="2" spans="1:7" x14ac:dyDescent="0.25">
      <c r="A2">
        <v>34.700000000000003</v>
      </c>
      <c r="B2">
        <v>15</v>
      </c>
      <c r="C2">
        <v>0.11899999999999999</v>
      </c>
      <c r="D2">
        <v>0.77390000000000003</v>
      </c>
      <c r="E2">
        <f>D2*C2</f>
        <v>9.2094099999999998E-2</v>
      </c>
      <c r="F2">
        <f>(10000*E2)/(1.4-E2)</f>
        <v>704.13399006763416</v>
      </c>
      <c r="G2">
        <v>35</v>
      </c>
    </row>
    <row r="3" spans="1:7" x14ac:dyDescent="0.25">
      <c r="A3">
        <v>30.1</v>
      </c>
      <c r="B3">
        <v>15</v>
      </c>
      <c r="C3">
        <v>0.14499999999999999</v>
      </c>
      <c r="D3">
        <v>0.77449999999999997</v>
      </c>
      <c r="E3">
        <f>D3*C3</f>
        <v>0.11230249999999999</v>
      </c>
      <c r="F3">
        <f>(10000*E3)/(1.4-E3)</f>
        <v>872.11864587762261</v>
      </c>
      <c r="G3">
        <v>28.02</v>
      </c>
    </row>
    <row r="4" spans="1:7" x14ac:dyDescent="0.25">
      <c r="A4">
        <v>25.7</v>
      </c>
      <c r="B4">
        <v>15</v>
      </c>
      <c r="C4">
        <v>0.16700000000000001</v>
      </c>
      <c r="D4">
        <v>0.7601</v>
      </c>
      <c r="E4">
        <f>D4*C4</f>
        <v>0.12693670000000001</v>
      </c>
      <c r="F4">
        <f>(10000*E4)/(1.4-E4)</f>
        <v>997.09653086378353</v>
      </c>
      <c r="G4">
        <v>24.15</v>
      </c>
    </row>
    <row r="5" spans="1:7" x14ac:dyDescent="0.25">
      <c r="A5">
        <v>25.1</v>
      </c>
      <c r="B5">
        <v>24.31</v>
      </c>
      <c r="C5">
        <v>0.108</v>
      </c>
      <c r="D5">
        <v>0.76870000000000005</v>
      </c>
      <c r="E5">
        <f>D5*C5</f>
        <v>8.3019599999999999E-2</v>
      </c>
      <c r="F5">
        <f>(10000*E5)/(1.4-E5)</f>
        <v>630.37840198684819</v>
      </c>
      <c r="G5">
        <v>25.82</v>
      </c>
    </row>
    <row r="6" spans="1:7" x14ac:dyDescent="0.25">
      <c r="A6">
        <v>34</v>
      </c>
      <c r="B6">
        <v>24.27</v>
      </c>
      <c r="C6">
        <v>8.4000000000000005E-2</v>
      </c>
      <c r="D6">
        <v>0.76929999999999998</v>
      </c>
      <c r="E6">
        <f>D6*C6</f>
        <v>6.4621200000000004E-2</v>
      </c>
      <c r="F6">
        <f>(10000*E6)/(1.4-E6)</f>
        <v>483.91662350787658</v>
      </c>
      <c r="G6">
        <v>35.15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DAC Testing</vt:lpstr>
      <vt:lpstr>ResistorPointTests</vt:lpstr>
      <vt:lpstr>ResistorSweepTest</vt:lpstr>
      <vt:lpstr>StandardSolutionTesting</vt:lpstr>
      <vt:lpstr>StandardSolutionSweep</vt:lpstr>
      <vt:lpstr>SalinityTesting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Zuhayr​ Loonat</dc:creator>
  <cp:lastModifiedBy>Zuhayr Loonat</cp:lastModifiedBy>
  <dcterms:created xsi:type="dcterms:W3CDTF">2015-06-05T18:17:20Z</dcterms:created>
  <dcterms:modified xsi:type="dcterms:W3CDTF">2025-10-25T15:19:41Z</dcterms:modified>
</cp:coreProperties>
</file>