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nzmz_\Desktop\Data Analyst Portfolio\Ros-_Entertainment_Analysis\"/>
    </mc:Choice>
  </mc:AlternateContent>
  <xr:revisionPtr revIDLastSave="0" documentId="13_ncr:1_{5F0B9B9A-E049-474A-9337-5DA58AC8B4D1}" xr6:coauthVersionLast="47" xr6:coauthVersionMax="47" xr10:uidLastSave="{00000000-0000-0000-0000-000000000000}"/>
  <bookViews>
    <workbookView xWindow="-108" yWindow="-108" windowWidth="23256" windowHeight="12456" firstSheet="12" activeTab="16" xr2:uid="{0FA3C6EE-BCC2-4624-8E49-B02A035F49AC}"/>
  </bookViews>
  <sheets>
    <sheet name="Project Notes" sheetId="2" r:id="rId1"/>
    <sheet name="Summary" sheetId="1" r:id="rId2"/>
    <sheet name="Spotify" sheetId="3" r:id="rId3"/>
    <sheet name="SpotifyData_Stats" sheetId="9" r:id="rId4"/>
    <sheet name="SpotifyData_Tracks" sheetId="10" r:id="rId5"/>
    <sheet name="SpotifyData_Albums" sheetId="11" r:id="rId6"/>
    <sheet name="YouTube" sheetId="4" r:id="rId7"/>
    <sheet name="YouTubeData_Stats" sheetId="12" r:id="rId8"/>
    <sheet name="YouTubeData_MVs" sheetId="13" r:id="rId9"/>
    <sheet name="Instagram" sheetId="5" r:id="rId10"/>
    <sheet name="InstagramData_Stats" sheetId="14" r:id="rId11"/>
    <sheet name="InstagramData_Posts" sheetId="15" r:id="rId12"/>
    <sheet name="Twitter_X" sheetId="6" r:id="rId13"/>
    <sheet name="TwitterData_Stats" sheetId="16" r:id="rId14"/>
    <sheet name="TwitterData_Tweets" sheetId="17" r:id="rId15"/>
    <sheet name="Google Trends" sheetId="7" r:id="rId16"/>
    <sheet name="GoogleTrends_InterestOverTime" sheetId="18" r:id="rId17"/>
    <sheet name="GoogleTrends_InterestOverRegion" sheetId="19" r:id="rId18"/>
  </sheets>
  <externalReferences>
    <externalReference r:id="rId19"/>
  </externalReferences>
  <calcPr calcId="191029"/>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9" l="1"/>
  <c r="C11" i="19"/>
  <c r="C6" i="19"/>
  <c r="C7" i="19"/>
  <c r="C18" i="19"/>
  <c r="C15" i="19"/>
  <c r="C9" i="19"/>
  <c r="C25" i="19"/>
  <c r="C13" i="19"/>
  <c r="C26" i="19"/>
  <c r="C21" i="19"/>
  <c r="C31" i="19"/>
  <c r="C30" i="19"/>
  <c r="C19" i="19"/>
  <c r="C29" i="19"/>
  <c r="C28" i="19"/>
  <c r="C27" i="19"/>
  <c r="C32" i="19"/>
  <c r="C33" i="19"/>
  <c r="C5" i="19"/>
  <c r="C23" i="19"/>
  <c r="C3" i="19"/>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2" i="19"/>
  <c r="G11" i="17"/>
  <c r="G10" i="17"/>
  <c r="H10" i="17" s="1"/>
  <c r="G9" i="17"/>
  <c r="H9" i="17" s="1"/>
  <c r="G8" i="17"/>
  <c r="G7" i="17"/>
  <c r="G6" i="17"/>
  <c r="G5" i="17"/>
  <c r="H5" i="17" s="1"/>
  <c r="G4" i="17"/>
  <c r="G3" i="17"/>
  <c r="H3" i="17" s="1"/>
  <c r="H4" i="17"/>
  <c r="H7" i="17"/>
  <c r="G2" i="17"/>
  <c r="F3" i="15"/>
  <c r="F4" i="15"/>
  <c r="F5" i="15"/>
  <c r="F6" i="15"/>
  <c r="F7" i="15"/>
  <c r="F8" i="15"/>
  <c r="F9" i="15"/>
  <c r="F10" i="15"/>
  <c r="F11" i="15"/>
  <c r="E3" i="15"/>
  <c r="E4" i="15"/>
  <c r="E5" i="15"/>
  <c r="E6" i="15"/>
  <c r="E7" i="15"/>
  <c r="E8" i="15"/>
  <c r="E9" i="15"/>
  <c r="E10" i="15"/>
  <c r="E11" i="15"/>
  <c r="E2" i="15"/>
  <c r="H6" i="17"/>
  <c r="H8" i="17"/>
  <c r="H11" i="17"/>
  <c r="H2" i="17"/>
  <c r="F2" i="15"/>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B4" i="16"/>
  <c r="B5" i="14"/>
  <c r="B4" i="14"/>
  <c r="B4" i="12"/>
  <c r="B3" i="12"/>
  <c r="B2" i="12"/>
  <c r="C32" i="3"/>
  <c r="C33" i="3"/>
  <c r="C6" i="9"/>
  <c r="C5" i="9"/>
  <c r="C4" i="9"/>
  <c r="C3" i="9"/>
  <c r="C2" i="9"/>
  <c r="B6" i="9"/>
  <c r="B5" i="9"/>
  <c r="C24" i="1"/>
  <c r="C15" i="1"/>
  <c r="C14" i="1"/>
  <c r="C13" i="1"/>
  <c r="D24" i="1"/>
  <c r="D23" i="1"/>
  <c r="D22" i="1"/>
  <c r="C23" i="1"/>
  <c r="C22" i="1"/>
  <c r="B4" i="4"/>
  <c r="B45" i="1"/>
  <c r="D57"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01" i="7"/>
  <c r="D66" i="7"/>
  <c r="D67" i="7"/>
  <c r="D68" i="7"/>
  <c r="D69" i="7"/>
  <c r="D70" i="7"/>
  <c r="D71" i="7"/>
  <c r="D72" i="7"/>
  <c r="D73" i="7"/>
  <c r="D74" i="7"/>
  <c r="D75" i="7"/>
  <c r="D76" i="7"/>
  <c r="D77" i="7"/>
  <c r="D78" i="7"/>
  <c r="D79" i="7"/>
  <c r="D80" i="7"/>
  <c r="D81" i="7"/>
  <c r="D82" i="7"/>
  <c r="D83" i="7"/>
  <c r="D84" i="7"/>
  <c r="D65" i="7"/>
  <c r="C96" i="7"/>
  <c r="D96" i="7" s="1"/>
  <c r="C24" i="19" s="1"/>
  <c r="C95" i="7"/>
  <c r="D95" i="7" s="1"/>
  <c r="C22" i="19" s="1"/>
  <c r="C94" i="7"/>
  <c r="D94" i="7" s="1"/>
  <c r="C93" i="7"/>
  <c r="D93" i="7" s="1"/>
  <c r="C20" i="19" s="1"/>
  <c r="C92" i="7"/>
  <c r="D92" i="7" s="1"/>
  <c r="C16" i="19" s="1"/>
  <c r="C91" i="7"/>
  <c r="D91" i="7" s="1"/>
  <c r="C17" i="19" s="1"/>
  <c r="C90" i="7"/>
  <c r="D90" i="7" s="1"/>
  <c r="C14" i="19" s="1"/>
  <c r="C89" i="7"/>
  <c r="D89" i="7" s="1"/>
  <c r="C12" i="19" s="1"/>
  <c r="C88" i="7"/>
  <c r="D88" i="7" s="1"/>
  <c r="C10" i="19" s="1"/>
  <c r="C87" i="7"/>
  <c r="D87" i="7" s="1"/>
  <c r="C8" i="19" s="1"/>
  <c r="C86" i="7"/>
  <c r="D86" i="7" s="1"/>
  <c r="C85" i="7"/>
  <c r="D85" i="7" s="1"/>
  <c r="C2" i="19" s="1"/>
  <c r="B38" i="1"/>
  <c r="B37" i="1"/>
  <c r="B36" i="1"/>
  <c r="B7" i="6"/>
  <c r="G13" i="6"/>
  <c r="G14" i="6"/>
  <c r="G15" i="6"/>
  <c r="G16" i="6"/>
  <c r="G17" i="6"/>
  <c r="G18" i="6"/>
  <c r="G19" i="6"/>
  <c r="G20" i="6"/>
  <c r="G21" i="6"/>
  <c r="G12" i="6"/>
  <c r="E12" i="5"/>
  <c r="E13" i="5"/>
  <c r="E14" i="5"/>
  <c r="E15" i="5"/>
  <c r="E16" i="5"/>
  <c r="E17" i="5"/>
  <c r="E18" i="5"/>
  <c r="E19" i="5"/>
  <c r="E20" i="5"/>
  <c r="E11" i="5"/>
  <c r="B30" i="1"/>
  <c r="B29" i="1"/>
  <c r="B5" i="5"/>
  <c r="B24" i="1"/>
  <c r="B8" i="1"/>
  <c r="B6" i="4"/>
  <c r="B5" i="4"/>
  <c r="B23" i="1" s="1"/>
  <c r="B22" i="1"/>
  <c r="B17" i="1"/>
  <c r="B16" i="1"/>
  <c r="B15" i="1"/>
  <c r="B14" i="1"/>
  <c r="B13" i="1"/>
  <c r="C128" i="7" l="1"/>
  <c r="C102" i="7"/>
  <c r="C111" i="7"/>
  <c r="B127" i="7"/>
  <c r="B108" i="7"/>
  <c r="C131" i="7"/>
  <c r="C115" i="7"/>
  <c r="C107" i="7"/>
  <c r="B107" i="7"/>
  <c r="C122" i="7"/>
  <c r="C114" i="7"/>
  <c r="C106" i="7"/>
  <c r="C129" i="7"/>
  <c r="C113" i="7"/>
  <c r="C103" i="7"/>
  <c r="B111" i="7"/>
  <c r="C126" i="7"/>
  <c r="C118" i="7"/>
  <c r="C110" i="7"/>
  <c r="C130" i="7"/>
  <c r="C127" i="7"/>
  <c r="B102" i="7"/>
  <c r="B110" i="7"/>
  <c r="C101" i="7"/>
  <c r="C125" i="7"/>
  <c r="C117" i="7"/>
  <c r="C109" i="7"/>
  <c r="C123" i="7"/>
  <c r="B106" i="7"/>
  <c r="C121" i="7"/>
  <c r="C105" i="7"/>
  <c r="B105" i="7"/>
  <c r="C120" i="7"/>
  <c r="C112" i="7"/>
  <c r="C104" i="7"/>
  <c r="B119" i="7"/>
  <c r="B104" i="7"/>
  <c r="C119" i="7"/>
  <c r="B109" i="7"/>
  <c r="C132" i="7"/>
  <c r="C124" i="7"/>
  <c r="C116" i="7"/>
  <c r="C108" i="7"/>
  <c r="B126" i="7"/>
  <c r="B118" i="7"/>
  <c r="B101" i="7"/>
  <c r="B125" i="7"/>
  <c r="B117" i="7"/>
  <c r="B132" i="7"/>
  <c r="B124" i="7"/>
  <c r="B116" i="7"/>
  <c r="B131" i="7"/>
  <c r="B123" i="7"/>
  <c r="B115" i="7"/>
  <c r="B130" i="7"/>
  <c r="B122" i="7"/>
  <c r="B114" i="7"/>
  <c r="B129" i="7"/>
  <c r="B121" i="7"/>
  <c r="B113" i="7"/>
  <c r="B128" i="7"/>
  <c r="B120" i="7"/>
  <c r="B112" i="7"/>
  <c r="B103" i="7"/>
  <c r="B6" i="5"/>
  <c r="B31" i="1" s="1"/>
  <c r="B44" i="1" l="1" a="1"/>
  <c r="B44" i="1" s="1"/>
  <c r="B43" i="1" a="1"/>
  <c r="B4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<sst xmlns="http://schemas.openxmlformats.org/spreadsheetml/2006/main" count="545" uniqueCount="162">
  <si>
    <t>ROSÉ Entertainment Data</t>
  </si>
  <si>
    <t>General Info:</t>
  </si>
  <si>
    <t>Last Updated:</t>
  </si>
  <si>
    <t>Metric</t>
  </si>
  <si>
    <t>Value</t>
  </si>
  <si>
    <t>Data Collected</t>
  </si>
  <si>
    <t>Notes</t>
  </si>
  <si>
    <t>Artist</t>
  </si>
  <si>
    <t>Rosé</t>
  </si>
  <si>
    <t>-</t>
  </si>
  <si>
    <t>Data Last Updated</t>
  </si>
  <si>
    <t>Manual Collection</t>
  </si>
  <si>
    <t>Monthly Listeners</t>
  </si>
  <si>
    <t>Followers</t>
  </si>
  <si>
    <t>Top Country</t>
  </si>
  <si>
    <t>Top Song</t>
  </si>
  <si>
    <t>Total Streams</t>
  </si>
  <si>
    <t>As of mid Sept 2025</t>
  </si>
  <si>
    <t>Indonesia</t>
  </si>
  <si>
    <t>APT.</t>
  </si>
  <si>
    <t>Spotify Overview:</t>
  </si>
  <si>
    <t>YouTube Overview:</t>
  </si>
  <si>
    <t>Most Viewed MV</t>
  </si>
  <si>
    <t>Subscriber Count</t>
  </si>
  <si>
    <t>Background / Context:</t>
  </si>
  <si>
    <t>In today’s music industry, streaming platforms and social media play a critical role in shaping an artist’s reach and revenue. For Rosé, a global K-pop artist, her management team needs actionable insights from digital engagement and fan behavior to plan promotions and optimize marketing efforts for her next album.</t>
  </si>
  <si>
    <t>Business Problem Statement:</t>
  </si>
  <si>
    <t>The challenge is to determine which songs, platforms, and markets bring the highest engagement and revenue potential, and where promotional efforts should be prioritized. This analysis should convert fan activity and entertainment data into meaningful business insights for Rosé’s management.</t>
  </si>
  <si>
    <t>Business Questions:</t>
  </si>
  <si>
    <t>1. Which platforms contribute most to Rosé’s fan engagement (Spotify, YouTube, Instagram, Twitter/X, etc.)?
2. Which songs or albums are top-performing in terms of streams and views?
3. How is Rosé’s popularity trending over time (monthly, yearly)?
4. Which regions or countries show the strongest growth in interest?
5. Where should marketing campaigns focus to maximize engagement and revenue?</t>
  </si>
  <si>
    <t>Goal / Objective:</t>
  </si>
  <si>
    <t>Design a dashboard that translates Rosé’s entertainment data into clear KPIs and visual insights, enabling her management to make informed, data-driven decisions on marketing and promotional strategies.</t>
  </si>
  <si>
    <t>Deliverables:</t>
  </si>
  <si>
    <t>1. A Summary sheet showing high-level KPIs and trends.
2. Platform-specific sheets with raw data (Spotify, YouTube, Instagram, Twitter/X, Google Trends).
3. Insights and recommendations highlighting top-performing content and markets.
4. Optional visualizations (charts, maps) to clearly communicate findings to management.</t>
  </si>
  <si>
    <t>Instagram Overview:</t>
  </si>
  <si>
    <t>Follower Growth %</t>
  </si>
  <si>
    <t>Twitter/X Overview</t>
  </si>
  <si>
    <t>Google Trends Overview</t>
  </si>
  <si>
    <t>Top Country (Interest)</t>
  </si>
  <si>
    <t>Popularity Score (Global)</t>
  </si>
  <si>
    <t>Trend Growth %</t>
  </si>
  <si>
    <t>Section A: Overview / Top-Level Metrics</t>
  </si>
  <si>
    <t>Section B: Tracks Data</t>
  </si>
  <si>
    <t>Stream</t>
  </si>
  <si>
    <t>Release Date</t>
  </si>
  <si>
    <t>Gone</t>
  </si>
  <si>
    <t>On The Ground</t>
  </si>
  <si>
    <t>Hard to Love</t>
  </si>
  <si>
    <t>3am</t>
  </si>
  <si>
    <t>number one girl</t>
  </si>
  <si>
    <t>two years</t>
  </si>
  <si>
    <t>too bad for us</t>
  </si>
  <si>
    <t>stay a little longer</t>
  </si>
  <si>
    <t>dance all night</t>
  </si>
  <si>
    <t>gameboy</t>
  </si>
  <si>
    <t>call it the end</t>
  </si>
  <si>
    <t>not the same</t>
  </si>
  <si>
    <t>Messy</t>
  </si>
  <si>
    <t>On My Mind</t>
  </si>
  <si>
    <t>-R-</t>
  </si>
  <si>
    <t>BORN PINK</t>
  </si>
  <si>
    <t>rosie</t>
  </si>
  <si>
    <t>F1 The Album</t>
  </si>
  <si>
    <t>You'll Be Alright, Kid</t>
  </si>
  <si>
    <t>toxic till the end</t>
  </si>
  <si>
    <t>drinks or coffee</t>
  </si>
  <si>
    <t>Section C: Albums Data</t>
  </si>
  <si>
    <t>Total MV Views</t>
  </si>
  <si>
    <t>Views of Top MV</t>
  </si>
  <si>
    <t>Section B: Music Video (MV) Data</t>
  </si>
  <si>
    <t>Track Title</t>
  </si>
  <si>
    <t>Album Title</t>
  </si>
  <si>
    <t>MV Title</t>
  </si>
  <si>
    <t>View Count</t>
  </si>
  <si>
    <t>Data from Social Blade</t>
  </si>
  <si>
    <t>Engagement Rate %</t>
  </si>
  <si>
    <t>Section B: Post Data</t>
  </si>
  <si>
    <t>Post Date</t>
  </si>
  <si>
    <t>Post Type</t>
  </si>
  <si>
    <r>
      <t xml:space="preserve">*Data collected from </t>
    </r>
    <r>
      <rPr>
        <b/>
        <i/>
        <sz val="11"/>
        <color theme="1"/>
        <rFont val="Calibri"/>
        <family val="2"/>
        <scheme val="minor"/>
      </rPr>
      <t>recent posts</t>
    </r>
    <r>
      <rPr>
        <i/>
        <sz val="11"/>
        <color theme="1"/>
        <rFont val="Calibri"/>
        <family val="2"/>
        <scheme val="minor"/>
      </rPr>
      <t xml:space="preserve"> (last 10) to calculate engagement</t>
    </r>
  </si>
  <si>
    <t>Carousel</t>
  </si>
  <si>
    <t>Subscriber Count*</t>
  </si>
  <si>
    <t>*Data collected from public YouTube display</t>
  </si>
  <si>
    <t>As of 15/9/2025</t>
  </si>
  <si>
    <t>Video/Reel</t>
  </si>
  <si>
    <t>Image</t>
  </si>
  <si>
    <r>
      <t>*</t>
    </r>
    <r>
      <rPr>
        <b/>
        <i/>
        <sz val="11"/>
        <color theme="1"/>
        <rFont val="Calibri"/>
        <family val="2"/>
        <scheme val="minor"/>
      </rPr>
      <t>Comments count</t>
    </r>
    <r>
      <rPr>
        <i/>
        <sz val="11"/>
        <color theme="1"/>
        <rFont val="Calibri"/>
        <family val="2"/>
        <scheme val="minor"/>
      </rPr>
      <t xml:space="preserve"> may not be exact number as Instagram display</t>
    </r>
  </si>
  <si>
    <t>Current Followers</t>
  </si>
  <si>
    <t>Last Month's Followers</t>
  </si>
  <si>
    <t>Data from Instagram</t>
  </si>
  <si>
    <t>Average Engagement %</t>
  </si>
  <si>
    <t>Section B: Tweet Data</t>
  </si>
  <si>
    <t>Tweet Date</t>
  </si>
  <si>
    <t>Like Count</t>
  </si>
  <si>
    <t>Comment Count</t>
  </si>
  <si>
    <t>Total Stream</t>
  </si>
  <si>
    <t>@numberoneHQ</t>
  </si>
  <si>
    <t>Tweet Type (Action)</t>
  </si>
  <si>
    <t>Tweet Type (Content)</t>
  </si>
  <si>
    <t>Repost</t>
  </si>
  <si>
    <t>Repost Count</t>
  </si>
  <si>
    <t>Replies Count</t>
  </si>
  <si>
    <t>Video</t>
  </si>
  <si>
    <t>Text</t>
  </si>
  <si>
    <t>Original</t>
  </si>
  <si>
    <t>N/A</t>
  </si>
  <si>
    <t>*Follower growth is N/A as tracking starts from Sept 2025</t>
  </si>
  <si>
    <t>Date</t>
  </si>
  <si>
    <t>“Rosé Blackpink” Interest (0-100)</t>
  </si>
  <si>
    <t>“Rosé” Interest (0-100)</t>
  </si>
  <si>
    <t>Duration: 15/9/2024 - 14/9/2025</t>
  </si>
  <si>
    <t>Country</t>
  </si>
  <si>
    <t>Madagascar</t>
  </si>
  <si>
    <t>France</t>
  </si>
  <si>
    <t>Mongolia</t>
  </si>
  <si>
    <t>Myanmar (Burma)</t>
  </si>
  <si>
    <t>Vietnam</t>
  </si>
  <si>
    <t>Cambodia</t>
  </si>
  <si>
    <t>Hong Kong</t>
  </si>
  <si>
    <t>Belgium</t>
  </si>
  <si>
    <t>Singapore</t>
  </si>
  <si>
    <t>Nepal</t>
  </si>
  <si>
    <t>Philippines</t>
  </si>
  <si>
    <t>Hungary</t>
  </si>
  <si>
    <t>Malaysia</t>
  </si>
  <si>
    <t>Switzerland</t>
  </si>
  <si>
    <t>Brazil</t>
  </si>
  <si>
    <t>Slovakia</t>
  </si>
  <si>
    <t>Tunisia</t>
  </si>
  <si>
    <t>Morocco</t>
  </si>
  <si>
    <t>Republic of the Congo</t>
  </si>
  <si>
    <t>Democratic Republic of the Congo (DRC)</t>
  </si>
  <si>
    <t>Section 1: Interest Over Time</t>
  </si>
  <si>
    <t>Section 2: Top Regions</t>
  </si>
  <si>
    <t>Section 2A: Raw Query Result</t>
  </si>
  <si>
    <t>Turkmenistan</t>
  </si>
  <si>
    <t>South Korea</t>
  </si>
  <si>
    <t>Taiwan</t>
  </si>
  <si>
    <t>Iran</t>
  </si>
  <si>
    <t>Azerbaijan</t>
  </si>
  <si>
    <t>Kyrgyzstan</t>
  </si>
  <si>
    <t>Uzbekistan</t>
  </si>
  <si>
    <t>Thailand</t>
  </si>
  <si>
    <t>China</t>
  </si>
  <si>
    <t>Sri Lanka</t>
  </si>
  <si>
    <t>Australia</t>
  </si>
  <si>
    <t>Section 2B: Merged Table Result</t>
  </si>
  <si>
    <r>
      <t xml:space="preserve">*Data collected for </t>
    </r>
    <r>
      <rPr>
        <b/>
        <i/>
        <sz val="11"/>
        <color theme="1"/>
        <rFont val="Calibri"/>
        <family val="2"/>
        <scheme val="minor"/>
      </rPr>
      <t>Top 20 Countries</t>
    </r>
    <r>
      <rPr>
        <i/>
        <sz val="11"/>
        <color theme="1"/>
        <rFont val="Calibri"/>
        <family val="2"/>
        <scheme val="minor"/>
      </rPr>
      <t xml:space="preserve"> from both queries</t>
    </r>
  </si>
  <si>
    <t>Average</t>
  </si>
  <si>
    <t>Average Score</t>
  </si>
  <si>
    <t>Rank</t>
  </si>
  <si>
    <t>As of 16/9/2025</t>
  </si>
  <si>
    <t>*Data merged from both queries made up total Top 32 Countries</t>
  </si>
  <si>
    <t>*Top Google Trends score reflects relative search interest within each country; small countries like Turkmenistan can rank high despite smaller total fanbase</t>
  </si>
  <si>
    <t>Major Market</t>
  </si>
  <si>
    <t>As of 20/9/2025</t>
  </si>
  <si>
    <t>Duration</t>
  </si>
  <si>
    <t>618,184 listeners</t>
  </si>
  <si>
    <t>Row Labels</t>
  </si>
  <si>
    <t>Grand Total</t>
  </si>
  <si>
    <t>Sum of Stream</t>
  </si>
  <si>
    <t>Follower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</si>
</sst>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_ ;\-#,##0\ "/>
    <numFmt numFmtId="166" formatCode="0.0"/>
  </numFmts>
  <fonts count="12" x14ac:knownFonts="1">
    <font>
      <sz val="11"/>
      <color theme="1"/>
      <name val="Calibri"/>
      <family val="2"/>
      <scheme val="minor"/>
    </font>
    <font>
      <sz val="10"/>
      <name val="Helvetica"/>
    </font>
    <font>
      <b/>
      <sz val="20"/>
      <color rgb="FFC00000"/>
      <name val="Calibri"/>
      <family val="2"/>
      <scheme val="minor"/>
    </font>
    <font>
      <i/>
      <sz val="11"/>
      <color theme="1"/>
      <name val="Calibri"/>
      <family val="2"/>
      <scheme val="minor"/>
    </font>
    <font>
      <b/>
      <sz val="12"/>
      <color theme="1"/>
      <name val="Calibri"/>
      <family val="2"/>
      <scheme val="minor"/>
    </font>
    <font>
      <b/>
      <sz val="11"/>
      <color rgb="FFAF1111"/>
      <name val="Calibri"/>
      <family val="2"/>
      <scheme val="minor"/>
    </font>
    <font>
      <b/>
      <i/>
      <sz val="11"/>
      <color rgb="FFFD7F7F"/>
      <name val="Calibri"/>
      <family val="2"/>
      <scheme val="minor"/>
    </font>
    <font>
      <b/>
      <sz val="14"/>
      <color rgb="FFC00000"/>
      <name val="Calibri"/>
      <family val="2"/>
      <scheme val="minor"/>
    </font>
    <font>
      <sz val="8"/>
      <name val="Calibri"/>
      <family val="2"/>
      <scheme val="minor"/>
    </font>
    <font>
      <sz val="11"/>
      <color theme="1"/>
      <name val="Calibri"/>
      <family val="2"/>
      <scheme val="minor"/>
    </font>
    <font>
      <b/>
      <i/>
      <sz val="11"/>
      <color theme="1"/>
      <name val="Calibri"/>
      <family val="2"/>
      <scheme val="minor"/>
    </font>
    <font>
      <b/>
      <sz val="12"/>
      <color rgb="FFC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45">
    <xf numFmtId="0" fontId="0" fillId="0" borderId="0" xfId="0"/>
    <xf numFmtId="0" fontId="4" fillId="0" borderId="0" xfId="0" applyFont="1"/>
    <xf numFmtId="14" fontId="0" fillId="0" borderId="0" xfId="0" applyNumberFormat="1" applyAlignment="1">
      <alignment horizontal="left"/>
    </xf>
    <xf numFmtId="3" fontId="1" fillId="0" borderId="0" xfId="0" applyNumberFormat="1" applyFont="1"/>
    <xf numFmtId="0" fontId="7" fillId="0" borderId="0" xfId="0" applyFont="1" applyAlignment="1">
      <alignment horizontal="center"/>
    </xf>
    <xf numFmtId="164" fontId="0" fillId="0" borderId="0" xfId="1" applyNumberFormat="1" applyFont="1"/>
    <xf numFmtId="165" fontId="0" fillId="0" borderId="0" xfId="1" applyNumberFormat="1" applyFont="1" applyBorder="1"/>
    <xf numFmtId="0" fontId="5"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4" fontId="0" fillId="0" borderId="1" xfId="0" applyNumberFormat="1" applyBorder="1" applyAlignment="1">
      <alignment horizontal="center"/>
    </xf>
    <xf numFmtId="10" fontId="0" fillId="0" borderId="1" xfId="0" applyNumberFormat="1" applyBorder="1" applyAlignment="1">
      <alignment horizontal="center"/>
    </xf>
    <xf numFmtId="3" fontId="1" fillId="0" borderId="1" xfId="0" applyNumberFormat="1" applyFont="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165" fontId="0" fillId="0" borderId="1" xfId="1" applyNumberFormat="1" applyFont="1" applyBorder="1" applyAlignment="1">
      <alignment horizontal="center"/>
    </xf>
    <xf numFmtId="10" fontId="0" fillId="0" borderId="1" xfId="1" applyNumberFormat="1" applyFont="1" applyBorder="1" applyAlignment="1">
      <alignment horizontal="center"/>
    </xf>
    <xf numFmtId="3" fontId="0" fillId="0" borderId="1" xfId="1" applyNumberFormat="1" applyFont="1" applyBorder="1" applyAlignment="1">
      <alignment horizontal="center"/>
    </xf>
    <xf numFmtId="10" fontId="0" fillId="0" borderId="1" xfId="2" applyNumberFormat="1" applyFont="1" applyBorder="1" applyAlignment="1">
      <alignment horizontal="center"/>
    </xf>
    <xf numFmtId="0" fontId="0" fillId="0" borderId="0" xfId="0" applyAlignment="1">
      <alignment horizontal="center"/>
    </xf>
    <xf numFmtId="14" fontId="6" fillId="0" borderId="0" xfId="0" applyNumberFormat="1" applyFont="1" applyAlignment="1">
      <alignment horizontal="center"/>
    </xf>
    <xf numFmtId="1" fontId="0" fillId="0" borderId="1" xfId="0" applyNumberFormat="1" applyBorder="1" applyAlignment="1">
      <alignment horizontal="center"/>
    </xf>
    <xf numFmtId="0" fontId="3" fillId="2" borderId="0" xfId="0" applyFont="1" applyFill="1"/>
    <xf numFmtId="0" fontId="0" fillId="0" borderId="1" xfId="0" applyBorder="1"/>
    <xf numFmtId="2" fontId="0" fillId="0" borderId="1" xfId="0" applyNumberFormat="1" applyBorder="1" applyAlignment="1">
      <alignment horizontal="center"/>
    </xf>
    <xf numFmtId="166" fontId="0" fillId="0" borderId="1" xfId="0" applyNumberFormat="1" applyBorder="1" applyAlignment="1">
      <alignment horizontal="center"/>
    </xf>
    <xf numFmtId="0" fontId="0" fillId="0" borderId="0" xfId="0" applyAlignment="1">
      <alignment wrapText="1"/>
    </xf>
    <xf numFmtId="0" fontId="3" fillId="2" borderId="0" xfId="0" applyFont="1" applyFill="1" applyAlignment="1">
      <alignment vertical="top" wrapText="1"/>
    </xf>
    <xf numFmtId="0" fontId="5" fillId="0" borderId="2" xfId="0" applyFont="1" applyBorder="1" applyAlignment="1">
      <alignment horizontal="center"/>
    </xf>
    <xf numFmtId="3" fontId="0" fillId="0" borderId="0" xfId="0" applyNumberFormat="1"/>
    <xf numFmtId="20" fontId="0" fillId="0" borderId="1" xfId="0" applyNumberForma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5" fillId="0" borderId="0" xfId="0" applyFont="1" applyAlignment="1">
      <alignment horizontal="center"/>
    </xf>
    <xf numFmtId="3" fontId="1" fillId="0" borderId="0" xfId="0" applyNumberFormat="1" applyFont="1" applyAlignment="1">
      <alignment horizontal="center"/>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center"/>
    </xf>
    <xf numFmtId="0" fontId="3" fillId="0" borderId="0" xfId="0" applyFont="1" applyAlignment="1">
      <alignment horizontal="left"/>
    </xf>
    <xf numFmtId="14" fontId="6" fillId="0" borderId="0" xfId="0" applyNumberFormat="1" applyFont="1" applyAlignment="1">
      <alignment horizontal="left"/>
    </xf>
    <xf numFmtId="0" fontId="7" fillId="0" borderId="0" xfId="0" applyFont="1" applyAlignment="1">
      <alignment horizontal="center"/>
    </xf>
    <xf numFmtId="0" fontId="3" fillId="2" borderId="0" xfId="0" applyFont="1" applyFill="1"/>
    <xf numFmtId="14" fontId="6" fillId="0" borderId="0" xfId="0" applyNumberFormat="1" applyFont="1" applyAlignment="1">
      <alignment horizontal="center"/>
    </xf>
    <xf numFmtId="0" fontId="11" fillId="0" borderId="0" xfId="0" applyFont="1" applyAlignment="1">
      <alignment horizontal="center"/>
    </xf>
  </cellXfs>
  <cellStyles count="3">
    <cellStyle name="Comma" xfId="1" builtinId="3"/>
    <cellStyle name="Normal" xfId="0" builtinId="0"/>
    <cellStyle name="Percent" xfId="2" builtinId="5"/>
  </cellStyles>
  <dxfs count="2">
    <dxf>
      <fill>
        <patternFill>
          <bgColor rgb="FF00B050"/>
        </patternFill>
      </fill>
    </dxf>
    <dxf>
      <font>
        <color rgb="FF006100"/>
      </font>
      <fill>
        <patternFill>
          <bgColor rgb="FFC6EFCE"/>
        </patternFill>
      </fill>
    </dxf>
  </dxfs>
  <tableStyles count="0" defaultTableStyle="TableStyleMedium2" defaultPivotStyle="PivotStyleLight16"/>
  <colors>
    <mruColors>
      <color rgb="FFFD7F7F"/>
      <color rgb="FFAF11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zmz_\Desktop\Data%20Analyst%20Portfolio\MasterData_ROS&#201;%20Google%20Trends%20-%20Interest%20by%20Region.xlsx" TargetMode="External"/><Relationship Id="rId1" Type="http://schemas.openxmlformats.org/officeDocument/2006/relationships/externalLinkPath" Target="MasterData_ROS&#201;%20Google%20Trends%20-%20Interest%20by%20Reg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GoogleTrends_Merged"/>
    </sheetNames>
    <sheetDataSet>
      <sheetData sheetId="0"/>
      <sheetData sheetId="1">
        <row r="1">
          <cell r="A1" t="str">
            <v>Country</v>
          </cell>
          <cell r="B1" t="str">
            <v>Rosé: (15/09/2024 - 15/09/2025)</v>
          </cell>
        </row>
        <row r="2">
          <cell r="A2" t="str">
            <v>Turkmenistan</v>
          </cell>
          <cell r="B2">
            <v>100</v>
          </cell>
        </row>
        <row r="3">
          <cell r="A3" t="str">
            <v>Mongolia</v>
          </cell>
          <cell r="B3">
            <v>62</v>
          </cell>
        </row>
        <row r="4">
          <cell r="A4" t="str">
            <v>Myanmar (Burma)</v>
          </cell>
          <cell r="B4">
            <v>56</v>
          </cell>
        </row>
        <row r="5">
          <cell r="A5" t="str">
            <v>South Korea</v>
          </cell>
          <cell r="B5">
            <v>48</v>
          </cell>
        </row>
        <row r="6">
          <cell r="A6" t="str">
            <v>Hong Kong</v>
          </cell>
          <cell r="B6">
            <v>47</v>
          </cell>
        </row>
        <row r="7">
          <cell r="A7" t="str">
            <v>Taiwan</v>
          </cell>
          <cell r="B7">
            <v>37</v>
          </cell>
        </row>
        <row r="8">
          <cell r="A8" t="str">
            <v>Singapore</v>
          </cell>
          <cell r="B8">
            <v>37</v>
          </cell>
        </row>
        <row r="9">
          <cell r="A9" t="str">
            <v>Malaysia</v>
          </cell>
          <cell r="B9">
            <v>31</v>
          </cell>
        </row>
        <row r="10">
          <cell r="A10" t="str">
            <v>Cambodia</v>
          </cell>
          <cell r="B10">
            <v>30</v>
          </cell>
        </row>
        <row r="11">
          <cell r="A11" t="str">
            <v>Philippines</v>
          </cell>
          <cell r="B11">
            <v>29</v>
          </cell>
        </row>
        <row r="12">
          <cell r="A12" t="str">
            <v>Iran</v>
          </cell>
          <cell r="B12">
            <v>29</v>
          </cell>
        </row>
        <row r="13">
          <cell r="A13" t="str">
            <v>Azerbaijan</v>
          </cell>
          <cell r="B13">
            <v>26</v>
          </cell>
        </row>
        <row r="14">
          <cell r="A14" t="str">
            <v>Vietnam</v>
          </cell>
          <cell r="B14">
            <v>25</v>
          </cell>
        </row>
        <row r="15">
          <cell r="A15" t="str">
            <v>Kyrgyzstan</v>
          </cell>
          <cell r="B15">
            <v>23</v>
          </cell>
        </row>
        <row r="16">
          <cell r="A16" t="str">
            <v>Indonesia</v>
          </cell>
          <cell r="B16">
            <v>22</v>
          </cell>
        </row>
        <row r="17">
          <cell r="A17" t="str">
            <v>Uzbekistan</v>
          </cell>
          <cell r="B17">
            <v>22</v>
          </cell>
        </row>
        <row r="18">
          <cell r="A18" t="str">
            <v>Thailand</v>
          </cell>
          <cell r="B18">
            <v>20</v>
          </cell>
        </row>
        <row r="19">
          <cell r="A19" t="str">
            <v>China</v>
          </cell>
          <cell r="B19">
            <v>18</v>
          </cell>
        </row>
        <row r="20">
          <cell r="A20" t="str">
            <v>Sri Lanka</v>
          </cell>
          <cell r="B20">
            <v>18</v>
          </cell>
        </row>
        <row r="21">
          <cell r="A21" t="str">
            <v>Australia</v>
          </cell>
          <cell r="B21">
            <v>17</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ulaikha Zulasri" refreshedDate="45920.838263078702" createdVersion="8" refreshedVersion="8" minRefreshableVersion="3" recordCount="17" xr:uid="{753EE862-D31A-4654-998A-092F4383BEDC}">
  <cacheSource type="worksheet">
    <worksheetSource ref="A1:E18" sheet="SpotifyData_Tracks"/>
  </cacheSource>
  <cacheFields count="5">
    <cacheField name="Track Title" numFmtId="0">
      <sharedItems count="17">
        <s v="Gone"/>
        <s v="On The Ground"/>
        <s v="Hard to Love"/>
        <s v="APT."/>
        <s v="toxic till the end"/>
        <s v="number one girl"/>
        <s v="too bad for us"/>
        <s v="stay a little longer"/>
        <s v="dance all night"/>
        <s v="drinks or coffee"/>
        <s v="3am"/>
        <s v="gameboy"/>
        <s v="call it the end"/>
        <s v="two years"/>
        <s v="not the same"/>
        <s v="Messy"/>
        <s v="On My Mind"/>
      </sharedItems>
    </cacheField>
    <cacheField name="Album Title" numFmtId="0">
      <sharedItems count="5">
        <s v="-R-"/>
        <s v="BORN PINK"/>
        <s v="rosie"/>
        <s v="F1 The Album"/>
        <s v="You'll Be Alright, Kid"/>
      </sharedItems>
    </cacheField>
    <cacheField name="Stream" numFmtId="3">
      <sharedItems containsSemiMixedTypes="0" containsString="0" containsNumber="1" containsInteger="1" minValue="33258008" maxValue="2000246989"/>
    </cacheField>
    <cacheField name="Release Date" numFmtId="14">
      <sharedItems containsSemiMixedTypes="0" containsNonDate="0" containsDate="1" containsString="0" minDate="2021-03-12T00:00:00" maxDate="2025-06-28T00:00:00"/>
    </cacheField>
    <cacheField name="Duration" numFmtId="20">
      <sharedItems containsSemiMixedTypes="0" containsNonDate="0" containsDate="1" containsString="0" minDate="1899-12-30T02:13:00" maxDate="1899-12-30T04:0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n v="429228868"/>
    <d v="2021-03-12T00:00:00"/>
    <d v="1899-12-30T03:27:00"/>
  </r>
  <r>
    <x v="1"/>
    <x v="0"/>
    <n v="550558851"/>
    <d v="2021-03-12T00:00:00"/>
    <d v="1899-12-30T02:48:00"/>
  </r>
  <r>
    <x v="2"/>
    <x v="1"/>
    <n v="253078600"/>
    <d v="2022-09-16T00:00:00"/>
    <d v="1899-12-30T02:42:00"/>
  </r>
  <r>
    <x v="3"/>
    <x v="2"/>
    <n v="2000246989"/>
    <d v="2024-12-06T00:00:00"/>
    <d v="1899-12-30T02:49:00"/>
  </r>
  <r>
    <x v="4"/>
    <x v="2"/>
    <n v="322047684"/>
    <d v="2024-12-06T00:00:00"/>
    <d v="1899-12-30T02:36:00"/>
  </r>
  <r>
    <x v="5"/>
    <x v="2"/>
    <n v="251175060"/>
    <d v="2024-12-06T00:00:00"/>
    <d v="1899-12-30T03:36:00"/>
  </r>
  <r>
    <x v="6"/>
    <x v="2"/>
    <n v="40081478"/>
    <d v="2024-12-06T00:00:00"/>
    <d v="1899-12-30T03:56:00"/>
  </r>
  <r>
    <x v="7"/>
    <x v="2"/>
    <n v="70989383"/>
    <d v="2024-12-06T00:00:00"/>
    <d v="1899-12-30T04:06:00"/>
  </r>
  <r>
    <x v="8"/>
    <x v="2"/>
    <n v="39338067"/>
    <d v="2024-12-06T00:00:00"/>
    <d v="1899-12-30T03:34:00"/>
  </r>
  <r>
    <x v="9"/>
    <x v="2"/>
    <n v="101679472"/>
    <d v="2024-12-06T00:00:00"/>
    <d v="1899-12-30T02:13:00"/>
  </r>
  <r>
    <x v="10"/>
    <x v="2"/>
    <n v="62453834"/>
    <d v="2024-12-06T00:00:00"/>
    <d v="1899-12-30T02:34:00"/>
  </r>
  <r>
    <x v="11"/>
    <x v="2"/>
    <n v="67635844"/>
    <d v="2024-12-06T00:00:00"/>
    <d v="1899-12-30T02:46:00"/>
  </r>
  <r>
    <x v="12"/>
    <x v="2"/>
    <n v="33258008"/>
    <d v="2024-12-06T00:00:00"/>
    <d v="1899-12-30T02:21:00"/>
  </r>
  <r>
    <x v="13"/>
    <x v="2"/>
    <n v="61856927"/>
    <d v="2024-12-06T00:00:00"/>
    <d v="1899-12-30T02:47:00"/>
  </r>
  <r>
    <x v="14"/>
    <x v="2"/>
    <n v="34529394"/>
    <d v="2024-12-06T00:00:00"/>
    <d v="1899-12-30T03:04:00"/>
  </r>
  <r>
    <x v="15"/>
    <x v="3"/>
    <n v="107388392"/>
    <d v="2025-05-08T00:00:00"/>
    <d v="1899-12-30T02:59:00"/>
  </r>
  <r>
    <x v="16"/>
    <x v="4"/>
    <n v="61804850"/>
    <d v="2025-06-27T00:00:00"/>
    <d v="1899-12-30T03:0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202EDA-500A-4C2D-AF0C-71759D0F01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4" firstHeaderRow="1" firstDataRow="1" firstDataCol="1"/>
  <pivotFields count="5">
    <pivotField axis="axisRow" showAll="0">
      <items count="18">
        <item x="10"/>
        <item x="3"/>
        <item x="12"/>
        <item x="8"/>
        <item x="9"/>
        <item x="11"/>
        <item x="0"/>
        <item x="2"/>
        <item x="15"/>
        <item x="14"/>
        <item x="5"/>
        <item x="16"/>
        <item x="1"/>
        <item x="7"/>
        <item x="6"/>
        <item x="4"/>
        <item x="13"/>
        <item t="default"/>
      </items>
    </pivotField>
    <pivotField axis="axisRow" showAll="0">
      <items count="6">
        <item x="1"/>
        <item x="3"/>
        <item x="0"/>
        <item x="2"/>
        <item x="4"/>
        <item t="default"/>
      </items>
    </pivotField>
    <pivotField dataField="1" numFmtId="3" showAll="0"/>
    <pivotField numFmtId="14" showAll="0"/>
    <pivotField numFmtId="20" showAll="0"/>
  </pivotFields>
  <rowFields count="2">
    <field x="1"/>
    <field x="0"/>
  </rowFields>
  <rowItems count="23">
    <i>
      <x/>
    </i>
    <i r="1">
      <x v="7"/>
    </i>
    <i>
      <x v="1"/>
    </i>
    <i r="1">
      <x v="8"/>
    </i>
    <i>
      <x v="2"/>
    </i>
    <i r="1">
      <x v="6"/>
    </i>
    <i r="1">
      <x v="12"/>
    </i>
    <i>
      <x v="3"/>
    </i>
    <i r="1">
      <x/>
    </i>
    <i r="1">
      <x v="1"/>
    </i>
    <i r="1">
      <x v="2"/>
    </i>
    <i r="1">
      <x v="3"/>
    </i>
    <i r="1">
      <x v="4"/>
    </i>
    <i r="1">
      <x v="5"/>
    </i>
    <i r="1">
      <x v="9"/>
    </i>
    <i r="1">
      <x v="10"/>
    </i>
    <i r="1">
      <x v="13"/>
    </i>
    <i r="1">
      <x v="14"/>
    </i>
    <i r="1">
      <x v="15"/>
    </i>
    <i r="1">
      <x v="16"/>
    </i>
    <i>
      <x v="4"/>
    </i>
    <i r="1">
      <x v="11"/>
    </i>
    <i t="grand">
      <x/>
    </i>
  </rowItems>
  <colItems count="1">
    <i/>
  </colItems>
  <dataFields count="1">
    <dataField name="Sum of Stream" fld="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4534-9F26-496F-BCD8-5CAF89173B1D}">
  <dimension ref="A1:K38"/>
  <sheetViews>
    <sheetView workbookViewId="0">
      <selection activeCell="L27" sqref="L27"/>
    </sheetView>
  </sheetViews>
  <sheetFormatPr defaultRowHeight="14.4" x14ac:dyDescent="0.3"/>
  <sheetData>
    <row r="1" spans="1:8" ht="15.6" x14ac:dyDescent="0.3">
      <c r="A1" s="1" t="s">
        <v>24</v>
      </c>
    </row>
    <row r="3" spans="1:8" ht="14.4" customHeight="1" x14ac:dyDescent="0.3">
      <c r="A3" s="37" t="s">
        <v>25</v>
      </c>
      <c r="B3" s="37"/>
      <c r="C3" s="37"/>
      <c r="D3" s="37"/>
      <c r="E3" s="37"/>
      <c r="F3" s="37"/>
      <c r="G3" s="37"/>
      <c r="H3" s="37"/>
    </row>
    <row r="4" spans="1:8" x14ac:dyDescent="0.3">
      <c r="A4" s="37"/>
      <c r="B4" s="37"/>
      <c r="C4" s="37"/>
      <c r="D4" s="37"/>
      <c r="E4" s="37"/>
      <c r="F4" s="37"/>
      <c r="G4" s="37"/>
      <c r="H4" s="37"/>
    </row>
    <row r="5" spans="1:8" x14ac:dyDescent="0.3">
      <c r="A5" s="37"/>
      <c r="B5" s="37"/>
      <c r="C5" s="37"/>
      <c r="D5" s="37"/>
      <c r="E5" s="37"/>
      <c r="F5" s="37"/>
      <c r="G5" s="37"/>
      <c r="H5" s="37"/>
    </row>
    <row r="6" spans="1:8" x14ac:dyDescent="0.3">
      <c r="A6" s="37"/>
      <c r="B6" s="37"/>
      <c r="C6" s="37"/>
      <c r="D6" s="37"/>
      <c r="E6" s="37"/>
      <c r="F6" s="37"/>
      <c r="G6" s="37"/>
      <c r="H6" s="37"/>
    </row>
    <row r="8" spans="1:8" ht="15.6" x14ac:dyDescent="0.3">
      <c r="A8" s="1" t="s">
        <v>26</v>
      </c>
    </row>
    <row r="10" spans="1:8" x14ac:dyDescent="0.3">
      <c r="A10" s="37" t="s">
        <v>27</v>
      </c>
      <c r="B10" s="37"/>
      <c r="C10" s="37"/>
      <c r="D10" s="37"/>
      <c r="E10" s="37"/>
      <c r="F10" s="37"/>
      <c r="G10" s="37"/>
      <c r="H10" s="37"/>
    </row>
    <row r="11" spans="1:8" x14ac:dyDescent="0.3">
      <c r="A11" s="37"/>
      <c r="B11" s="37"/>
      <c r="C11" s="37"/>
      <c r="D11" s="37"/>
      <c r="E11" s="37"/>
      <c r="F11" s="37"/>
      <c r="G11" s="37"/>
      <c r="H11" s="37"/>
    </row>
    <row r="12" spans="1:8" x14ac:dyDescent="0.3">
      <c r="A12" s="37"/>
      <c r="B12" s="37"/>
      <c r="C12" s="37"/>
      <c r="D12" s="37"/>
      <c r="E12" s="37"/>
      <c r="F12" s="37"/>
      <c r="G12" s="37"/>
      <c r="H12" s="37"/>
    </row>
    <row r="13" spans="1:8" x14ac:dyDescent="0.3">
      <c r="A13" s="37"/>
      <c r="B13" s="37"/>
      <c r="C13" s="37"/>
      <c r="D13" s="37"/>
      <c r="E13" s="37"/>
      <c r="F13" s="37"/>
      <c r="G13" s="37"/>
      <c r="H13" s="37"/>
    </row>
    <row r="15" spans="1:8" ht="15.6" x14ac:dyDescent="0.3">
      <c r="A15" s="1" t="s">
        <v>28</v>
      </c>
    </row>
    <row r="17" spans="1:11" ht="14.4" customHeight="1" x14ac:dyDescent="0.3">
      <c r="A17" s="36" t="s">
        <v>29</v>
      </c>
      <c r="B17" s="36"/>
      <c r="C17" s="36"/>
      <c r="D17" s="36"/>
      <c r="E17" s="36"/>
      <c r="F17" s="36"/>
      <c r="G17" s="36"/>
      <c r="H17" s="36"/>
      <c r="I17" s="36"/>
      <c r="J17" s="36"/>
      <c r="K17" s="36"/>
    </row>
    <row r="18" spans="1:11" x14ac:dyDescent="0.3">
      <c r="A18" s="36"/>
      <c r="B18" s="36"/>
      <c r="C18" s="36"/>
      <c r="D18" s="36"/>
      <c r="E18" s="36"/>
      <c r="F18" s="36"/>
      <c r="G18" s="36"/>
      <c r="H18" s="36"/>
      <c r="I18" s="36"/>
      <c r="J18" s="36"/>
      <c r="K18" s="36"/>
    </row>
    <row r="19" spans="1:11" ht="14.4" customHeight="1" x14ac:dyDescent="0.3">
      <c r="A19" s="36"/>
      <c r="B19" s="36"/>
      <c r="C19" s="36"/>
      <c r="D19" s="36"/>
      <c r="E19" s="36"/>
      <c r="F19" s="36"/>
      <c r="G19" s="36"/>
      <c r="H19" s="36"/>
      <c r="I19" s="36"/>
      <c r="J19" s="36"/>
      <c r="K19" s="36"/>
    </row>
    <row r="20" spans="1:11" x14ac:dyDescent="0.3">
      <c r="A20" s="36"/>
      <c r="B20" s="36"/>
      <c r="C20" s="36"/>
      <c r="D20" s="36"/>
      <c r="E20" s="36"/>
      <c r="F20" s="36"/>
      <c r="G20" s="36"/>
      <c r="H20" s="36"/>
      <c r="I20" s="36"/>
      <c r="J20" s="36"/>
      <c r="K20" s="36"/>
    </row>
    <row r="21" spans="1:11" x14ac:dyDescent="0.3">
      <c r="A21" s="36"/>
      <c r="B21" s="36"/>
      <c r="C21" s="36"/>
      <c r="D21" s="36"/>
      <c r="E21" s="36"/>
      <c r="F21" s="36"/>
      <c r="G21" s="36"/>
      <c r="H21" s="36"/>
      <c r="I21" s="36"/>
      <c r="J21" s="36"/>
      <c r="K21" s="36"/>
    </row>
    <row r="22" spans="1:11" x14ac:dyDescent="0.3">
      <c r="A22" s="36"/>
      <c r="B22" s="36"/>
      <c r="C22" s="36"/>
      <c r="D22" s="36"/>
      <c r="E22" s="36"/>
      <c r="F22" s="36"/>
      <c r="G22" s="36"/>
      <c r="H22" s="36"/>
      <c r="I22" s="36"/>
      <c r="J22" s="36"/>
      <c r="K22" s="36"/>
    </row>
    <row r="23" spans="1:11" ht="15.6" x14ac:dyDescent="0.3">
      <c r="A23" s="1"/>
    </row>
    <row r="24" spans="1:11" ht="15.6" x14ac:dyDescent="0.3">
      <c r="A24" s="1" t="s">
        <v>30</v>
      </c>
    </row>
    <row r="26" spans="1:11" x14ac:dyDescent="0.3">
      <c r="A26" s="37" t="s">
        <v>31</v>
      </c>
      <c r="B26" s="37"/>
      <c r="C26" s="37"/>
      <c r="D26" s="37"/>
      <c r="E26" s="37"/>
      <c r="F26" s="37"/>
      <c r="G26" s="37"/>
      <c r="H26" s="37"/>
    </row>
    <row r="27" spans="1:11" x14ac:dyDescent="0.3">
      <c r="A27" s="37"/>
      <c r="B27" s="37"/>
      <c r="C27" s="37"/>
      <c r="D27" s="37"/>
      <c r="E27" s="37"/>
      <c r="F27" s="37"/>
      <c r="G27" s="37"/>
      <c r="H27" s="37"/>
    </row>
    <row r="28" spans="1:11" x14ac:dyDescent="0.3">
      <c r="A28" s="37"/>
      <c r="B28" s="37"/>
      <c r="C28" s="37"/>
      <c r="D28" s="37"/>
      <c r="E28" s="37"/>
      <c r="F28" s="37"/>
      <c r="G28" s="37"/>
      <c r="H28" s="37"/>
    </row>
    <row r="29" spans="1:11" x14ac:dyDescent="0.3">
      <c r="A29" s="37"/>
      <c r="B29" s="37"/>
      <c r="C29" s="37"/>
      <c r="D29" s="37"/>
      <c r="E29" s="37"/>
      <c r="F29" s="37"/>
      <c r="G29" s="37"/>
      <c r="H29" s="37"/>
    </row>
    <row r="31" spans="1:11" ht="15.6" x14ac:dyDescent="0.3">
      <c r="A31" s="1" t="s">
        <v>32</v>
      </c>
    </row>
    <row r="33" spans="1:11" x14ac:dyDescent="0.3">
      <c r="A33" s="36" t="s">
        <v>33</v>
      </c>
      <c r="B33" s="36"/>
      <c r="C33" s="36"/>
      <c r="D33" s="36"/>
      <c r="E33" s="36"/>
      <c r="F33" s="36"/>
      <c r="G33" s="36"/>
      <c r="H33" s="36"/>
      <c r="I33" s="36"/>
      <c r="J33" s="36"/>
      <c r="K33" s="36"/>
    </row>
    <row r="34" spans="1:11" x14ac:dyDescent="0.3">
      <c r="A34" s="36"/>
      <c r="B34" s="36"/>
      <c r="C34" s="36"/>
      <c r="D34" s="36"/>
      <c r="E34" s="36"/>
      <c r="F34" s="36"/>
      <c r="G34" s="36"/>
      <c r="H34" s="36"/>
      <c r="I34" s="36"/>
      <c r="J34" s="36"/>
      <c r="K34" s="36"/>
    </row>
    <row r="35" spans="1:11" x14ac:dyDescent="0.3">
      <c r="A35" s="36"/>
      <c r="B35" s="36"/>
      <c r="C35" s="36"/>
      <c r="D35" s="36"/>
      <c r="E35" s="36"/>
      <c r="F35" s="36"/>
      <c r="G35" s="36"/>
      <c r="H35" s="36"/>
      <c r="I35" s="36"/>
      <c r="J35" s="36"/>
      <c r="K35" s="36"/>
    </row>
    <row r="36" spans="1:11" x14ac:dyDescent="0.3">
      <c r="A36" s="36"/>
      <c r="B36" s="36"/>
      <c r="C36" s="36"/>
      <c r="D36" s="36"/>
      <c r="E36" s="36"/>
      <c r="F36" s="36"/>
      <c r="G36" s="36"/>
      <c r="H36" s="36"/>
      <c r="I36" s="36"/>
      <c r="J36" s="36"/>
      <c r="K36" s="36"/>
    </row>
    <row r="37" spans="1:11" x14ac:dyDescent="0.3">
      <c r="A37" s="36"/>
      <c r="B37" s="36"/>
      <c r="C37" s="36"/>
      <c r="D37" s="36"/>
      <c r="E37" s="36"/>
      <c r="F37" s="36"/>
      <c r="G37" s="36"/>
      <c r="H37" s="36"/>
      <c r="I37" s="36"/>
      <c r="J37" s="36"/>
      <c r="K37" s="36"/>
    </row>
    <row r="38" spans="1:11" x14ac:dyDescent="0.3">
      <c r="A38" s="36"/>
      <c r="B38" s="36"/>
      <c r="C38" s="36"/>
      <c r="D38" s="36"/>
      <c r="E38" s="36"/>
      <c r="F38" s="36"/>
      <c r="G38" s="36"/>
      <c r="H38" s="36"/>
      <c r="I38" s="36"/>
      <c r="J38" s="36"/>
      <c r="K38" s="36"/>
    </row>
  </sheetData>
  <mergeCells count="5">
    <mergeCell ref="A17:K22"/>
    <mergeCell ref="A26:H29"/>
    <mergeCell ref="A33:K38"/>
    <mergeCell ref="A3:H6"/>
    <mergeCell ref="A10: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2ABA-3DFF-46B1-85CC-008704664EBC}">
  <dimension ref="A1:K45"/>
  <sheetViews>
    <sheetView workbookViewId="0">
      <selection activeCell="C13" sqref="C13"/>
    </sheetView>
  </sheetViews>
  <sheetFormatPr defaultRowHeight="14.4" x14ac:dyDescent="0.3"/>
  <cols>
    <col min="1" max="1" width="24.109375" bestFit="1" customWidth="1"/>
    <col min="2" max="2" width="12.33203125" bestFit="1" customWidth="1"/>
    <col min="3" max="3" width="13.21875" bestFit="1" customWidth="1"/>
    <col min="4" max="4" width="15.88671875" bestFit="1" customWidth="1"/>
    <col min="9" max="9" width="9.88671875" bestFit="1" customWidth="1"/>
  </cols>
  <sheetData>
    <row r="1" spans="1:11" ht="25.8" x14ac:dyDescent="0.5">
      <c r="G1" s="38" t="s">
        <v>0</v>
      </c>
      <c r="H1" s="38"/>
      <c r="I1" s="38"/>
      <c r="J1" s="38"/>
      <c r="K1" s="38"/>
    </row>
    <row r="2" spans="1:11" x14ac:dyDescent="0.3">
      <c r="G2" s="39" t="s">
        <v>2</v>
      </c>
      <c r="H2" s="39"/>
      <c r="I2" s="40">
        <v>45920</v>
      </c>
      <c r="J2" s="40"/>
      <c r="K2" s="40"/>
    </row>
    <row r="4" spans="1:11" ht="15.6" x14ac:dyDescent="0.3">
      <c r="A4" s="1" t="s">
        <v>1</v>
      </c>
    </row>
    <row r="6" spans="1:11" x14ac:dyDescent="0.3">
      <c r="A6" s="7" t="s">
        <v>3</v>
      </c>
      <c r="B6" s="7" t="s">
        <v>4</v>
      </c>
      <c r="C6" s="7" t="s">
        <v>5</v>
      </c>
      <c r="D6" s="7" t="s">
        <v>6</v>
      </c>
    </row>
    <row r="7" spans="1:11" x14ac:dyDescent="0.3">
      <c r="A7" s="8" t="s">
        <v>7</v>
      </c>
      <c r="B7" s="8" t="s">
        <v>8</v>
      </c>
      <c r="C7" s="8" t="s">
        <v>9</v>
      </c>
      <c r="D7" s="8" t="s">
        <v>9</v>
      </c>
    </row>
    <row r="8" spans="1:11" x14ac:dyDescent="0.3">
      <c r="A8" s="8" t="s">
        <v>10</v>
      </c>
      <c r="B8" s="10">
        <f>C13</f>
        <v>45920</v>
      </c>
      <c r="C8" s="8" t="s">
        <v>9</v>
      </c>
      <c r="D8" s="8" t="s">
        <v>11</v>
      </c>
    </row>
    <row r="10" spans="1:11" ht="15.6" x14ac:dyDescent="0.3">
      <c r="A10" s="1" t="s">
        <v>20</v>
      </c>
    </row>
    <row r="12" spans="1:11" x14ac:dyDescent="0.3">
      <c r="A12" s="7" t="s">
        <v>3</v>
      </c>
      <c r="B12" s="7" t="s">
        <v>4</v>
      </c>
      <c r="C12" s="7" t="s">
        <v>5</v>
      </c>
      <c r="D12" s="7" t="s">
        <v>6</v>
      </c>
    </row>
    <row r="13" spans="1:11" x14ac:dyDescent="0.3">
      <c r="A13" s="8" t="s">
        <v>12</v>
      </c>
      <c r="B13" s="12">
        <f>Spotify!B4</f>
        <v>35128393</v>
      </c>
      <c r="C13" s="10">
        <f>Spotify!C4</f>
        <v>45920</v>
      </c>
      <c r="D13" s="8" t="s">
        <v>9</v>
      </c>
    </row>
    <row r="14" spans="1:11" x14ac:dyDescent="0.3">
      <c r="A14" s="8" t="s">
        <v>13</v>
      </c>
      <c r="B14" s="12">
        <f>Spotify!B5</f>
        <v>12945016</v>
      </c>
      <c r="C14" s="10">
        <f>Spotify!C5</f>
        <v>45920</v>
      </c>
      <c r="D14" s="8" t="s">
        <v>9</v>
      </c>
    </row>
    <row r="15" spans="1:11" x14ac:dyDescent="0.3">
      <c r="A15" s="8" t="s">
        <v>14</v>
      </c>
      <c r="B15" s="8" t="str">
        <f>Spotify!B6</f>
        <v>Indonesia</v>
      </c>
      <c r="C15" s="10">
        <f>Spotify!C6</f>
        <v>45920</v>
      </c>
      <c r="D15" s="8" t="s">
        <v>9</v>
      </c>
    </row>
    <row r="16" spans="1:11" x14ac:dyDescent="0.3">
      <c r="A16" s="8" t="s">
        <v>15</v>
      </c>
      <c r="B16" s="8" t="str">
        <f>INDEX(Spotify!A11:A27,MATCH(MAX(Spotify!C11:C27),Spotify!C11:C27,0))</f>
        <v>APT.</v>
      </c>
      <c r="C16" s="10">
        <v>45920</v>
      </c>
      <c r="D16" s="8" t="s">
        <v>9</v>
      </c>
    </row>
    <row r="17" spans="1:4" x14ac:dyDescent="0.3">
      <c r="A17" s="8" t="s">
        <v>16</v>
      </c>
      <c r="B17" s="9">
        <f>SUM(Spotify!C11:C27)</f>
        <v>4487351701</v>
      </c>
      <c r="C17" s="10">
        <v>45920</v>
      </c>
      <c r="D17" s="8" t="s">
        <v>9</v>
      </c>
    </row>
    <row r="19" spans="1:4" ht="15.6" x14ac:dyDescent="0.3">
      <c r="A19" s="1" t="s">
        <v>21</v>
      </c>
    </row>
    <row r="21" spans="1:4" x14ac:dyDescent="0.3">
      <c r="A21" s="7" t="s">
        <v>3</v>
      </c>
      <c r="B21" s="7" t="s">
        <v>4</v>
      </c>
      <c r="C21" s="7" t="s">
        <v>5</v>
      </c>
      <c r="D21" s="7" t="s">
        <v>6</v>
      </c>
    </row>
    <row r="22" spans="1:4" x14ac:dyDescent="0.3">
      <c r="A22" s="8" t="s">
        <v>67</v>
      </c>
      <c r="B22" s="9">
        <f>YouTube!B4</f>
        <v>3021510674</v>
      </c>
      <c r="C22" s="10">
        <f>YouTube!C4</f>
        <v>45920</v>
      </c>
      <c r="D22" s="8" t="str">
        <f>YouTube!D4</f>
        <v>As of 20/9/2025</v>
      </c>
    </row>
    <row r="23" spans="1:4" x14ac:dyDescent="0.3">
      <c r="A23" s="8" t="s">
        <v>22</v>
      </c>
      <c r="B23" s="8" t="str">
        <f>YouTube!B5</f>
        <v>APT.</v>
      </c>
      <c r="C23" s="10">
        <f>YouTube!C5</f>
        <v>45920</v>
      </c>
      <c r="D23" s="8" t="str">
        <f>YouTube!D5</f>
        <v>As of 20/9/2025</v>
      </c>
    </row>
    <row r="24" spans="1:4" x14ac:dyDescent="0.3">
      <c r="A24" s="8" t="s">
        <v>23</v>
      </c>
      <c r="B24" s="9">
        <f>YouTube!B7</f>
        <v>19200000</v>
      </c>
      <c r="C24" s="10">
        <f>YouTube!C7</f>
        <v>45920</v>
      </c>
      <c r="D24" s="8" t="str">
        <f>YouTube!D7</f>
        <v>As of 20/9/2025</v>
      </c>
    </row>
    <row r="26" spans="1:4" ht="15.6" x14ac:dyDescent="0.3">
      <c r="A26" s="1" t="s">
        <v>34</v>
      </c>
    </row>
    <row r="28" spans="1:4" x14ac:dyDescent="0.3">
      <c r="A28" s="7" t="s">
        <v>3</v>
      </c>
      <c r="B28" s="7" t="s">
        <v>4</v>
      </c>
      <c r="C28" s="7" t="s">
        <v>5</v>
      </c>
      <c r="D28" s="7" t="s">
        <v>6</v>
      </c>
    </row>
    <row r="29" spans="1:4" x14ac:dyDescent="0.3">
      <c r="A29" s="8" t="s">
        <v>13</v>
      </c>
      <c r="B29" s="15">
        <f>Instagram!B4</f>
        <v>84601628</v>
      </c>
      <c r="C29" s="10">
        <v>45915</v>
      </c>
      <c r="D29" s="8" t="s">
        <v>83</v>
      </c>
    </row>
    <row r="30" spans="1:4" x14ac:dyDescent="0.3">
      <c r="A30" s="8" t="s">
        <v>35</v>
      </c>
      <c r="B30" s="11">
        <f>Instagram!B5</f>
        <v>1.1243498778018709E-3</v>
      </c>
      <c r="C30" s="10">
        <v>45915</v>
      </c>
      <c r="D30" s="8" t="s">
        <v>83</v>
      </c>
    </row>
    <row r="31" spans="1:4" x14ac:dyDescent="0.3">
      <c r="A31" s="8" t="s">
        <v>90</v>
      </c>
      <c r="B31" s="11">
        <f>Instagram!B6</f>
        <v>2.7828374650189946E-2</v>
      </c>
      <c r="C31" s="10">
        <v>45915</v>
      </c>
      <c r="D31" s="8" t="s">
        <v>83</v>
      </c>
    </row>
    <row r="33" spans="1:4" ht="15.6" x14ac:dyDescent="0.3">
      <c r="A33" s="1" t="s">
        <v>36</v>
      </c>
    </row>
    <row r="35" spans="1:4" x14ac:dyDescent="0.3">
      <c r="A35" s="7" t="s">
        <v>3</v>
      </c>
      <c r="B35" s="7" t="s">
        <v>4</v>
      </c>
      <c r="C35" s="7" t="s">
        <v>5</v>
      </c>
      <c r="D35" s="7" t="s">
        <v>6</v>
      </c>
    </row>
    <row r="36" spans="1:4" x14ac:dyDescent="0.3">
      <c r="A36" s="8" t="s">
        <v>13</v>
      </c>
      <c r="B36" s="9">
        <f>Twitter_X!B5</f>
        <v>111878</v>
      </c>
      <c r="C36" s="10">
        <v>45915</v>
      </c>
      <c r="D36" s="8" t="s">
        <v>83</v>
      </c>
    </row>
    <row r="37" spans="1:4" x14ac:dyDescent="0.3">
      <c r="A37" s="8" t="s">
        <v>35</v>
      </c>
      <c r="B37" s="8" t="str">
        <f>Twitter_X!B6</f>
        <v>N/A</v>
      </c>
      <c r="C37" s="10">
        <v>45915</v>
      </c>
      <c r="D37" s="8" t="s">
        <v>83</v>
      </c>
    </row>
    <row r="38" spans="1:4" x14ac:dyDescent="0.3">
      <c r="A38" s="8" t="s">
        <v>90</v>
      </c>
      <c r="B38" s="11">
        <f>Twitter_X!B7</f>
        <v>0.2985698707520692</v>
      </c>
      <c r="C38" s="10">
        <v>45915</v>
      </c>
      <c r="D38" s="8" t="s">
        <v>83</v>
      </c>
    </row>
    <row r="40" spans="1:4" ht="15.6" x14ac:dyDescent="0.3">
      <c r="A40" s="1" t="s">
        <v>37</v>
      </c>
    </row>
    <row r="42" spans="1:4" x14ac:dyDescent="0.3">
      <c r="A42" s="7" t="s">
        <v>3</v>
      </c>
      <c r="B42" s="7" t="s">
        <v>4</v>
      </c>
      <c r="C42" s="7" t="s">
        <v>5</v>
      </c>
      <c r="D42" s="7" t="s">
        <v>6</v>
      </c>
    </row>
    <row r="43" spans="1:4" x14ac:dyDescent="0.3">
      <c r="A43" s="8" t="s">
        <v>38</v>
      </c>
      <c r="B43" s="8" t="str" cm="1">
        <f t="array" ref="B43">INDEX('Google Trends'!B101:B132, MATCH(LARGE(IF('Google Trends'!D101:D132=1,'Google Trends'!C101:C132),1),'Google Trends'!C101:C132,0))</f>
        <v>South Korea</v>
      </c>
      <c r="C43" s="10">
        <v>45916</v>
      </c>
      <c r="D43" s="8" t="s">
        <v>151</v>
      </c>
    </row>
    <row r="44" spans="1:4" x14ac:dyDescent="0.3">
      <c r="A44" s="8" t="s">
        <v>39</v>
      </c>
      <c r="B44" s="24" cm="1">
        <f t="array" ref="B44">LARGE(IF('Google Trends'!D101:D132=1, 'Google Trends'!C101:C132),1)</f>
        <v>48.000860000000003</v>
      </c>
      <c r="C44" s="10">
        <v>45916</v>
      </c>
      <c r="D44" s="8" t="s">
        <v>151</v>
      </c>
    </row>
    <row r="45" spans="1:4" x14ac:dyDescent="0.3">
      <c r="A45" s="8" t="s">
        <v>40</v>
      </c>
      <c r="B45" s="11">
        <f>('Google Trends'!D57 - 'Google Trends'!D5)/'Google Trends'!D5</f>
        <v>0.64864864864864868</v>
      </c>
      <c r="C45" s="10">
        <v>45916</v>
      </c>
      <c r="D45" s="8" t="s">
        <v>151</v>
      </c>
    </row>
  </sheetData>
  <mergeCells count="3">
    <mergeCell ref="G1:K1"/>
    <mergeCell ref="G2:H2"/>
    <mergeCell ref="I2:K2"/>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47F01-DFB1-497B-A6BB-550548CE327E}">
  <dimension ref="A1:H33"/>
  <sheetViews>
    <sheetView topLeftCell="A10" workbookViewId="0">
      <selection activeCell="C11" sqref="C11:C27"/>
    </sheetView>
  </sheetViews>
  <sheetFormatPr defaultRowHeight="14.4" x14ac:dyDescent="0.3"/>
  <cols>
    <col min="1" max="1" width="15.5546875" bestFit="1" customWidth="1"/>
    <col min="2" max="2" width="17.21875" bestFit="1" customWidth="1"/>
    <col min="3" max="3" width="13.21875" bestFit="1" customWidth="1"/>
    <col min="4" max="4" width="17.21875" bestFit="1" customWidth="1"/>
    <col min="5" max="5" width="8.33203125" bestFit="1" customWidth="1"/>
    <col min="6" max="6" width="14.21875" bestFit="1" customWidth="1"/>
  </cols>
  <sheetData>
    <row r="1" spans="1:8" ht="18" x14ac:dyDescent="0.35">
      <c r="D1" s="41" t="s">
        <v>41</v>
      </c>
      <c r="E1" s="41"/>
      <c r="F1" s="41"/>
      <c r="G1" s="41"/>
      <c r="H1" s="41"/>
    </row>
    <row r="3" spans="1:8" x14ac:dyDescent="0.3">
      <c r="A3" s="7" t="s">
        <v>3</v>
      </c>
      <c r="B3" s="7" t="s">
        <v>4</v>
      </c>
      <c r="C3" s="7" t="s">
        <v>5</v>
      </c>
      <c r="D3" s="7" t="s">
        <v>6</v>
      </c>
    </row>
    <row r="4" spans="1:8" x14ac:dyDescent="0.3">
      <c r="A4" s="8" t="s">
        <v>12</v>
      </c>
      <c r="B4" s="12">
        <v>35128393</v>
      </c>
      <c r="C4" s="10">
        <v>45920</v>
      </c>
      <c r="D4" s="8" t="s">
        <v>17</v>
      </c>
    </row>
    <row r="5" spans="1:8" x14ac:dyDescent="0.3">
      <c r="A5" s="8" t="s">
        <v>13</v>
      </c>
      <c r="B5" s="12">
        <v>12945016</v>
      </c>
      <c r="C5" s="10">
        <v>45920</v>
      </c>
      <c r="D5" s="8" t="s">
        <v>17</v>
      </c>
    </row>
    <row r="6" spans="1:8" x14ac:dyDescent="0.3">
      <c r="A6" s="8" t="s">
        <v>14</v>
      </c>
      <c r="B6" s="8" t="s">
        <v>18</v>
      </c>
      <c r="C6" s="10">
        <v>45920</v>
      </c>
      <c r="D6" s="12" t="s">
        <v>157</v>
      </c>
    </row>
    <row r="7" spans="1:8" x14ac:dyDescent="0.3">
      <c r="C7" s="2"/>
      <c r="D7" s="3"/>
    </row>
    <row r="8" spans="1:8" ht="18" x14ac:dyDescent="0.35">
      <c r="C8" s="2"/>
      <c r="D8" s="41" t="s">
        <v>42</v>
      </c>
      <c r="E8" s="41"/>
      <c r="F8" s="41"/>
      <c r="G8" s="41"/>
      <c r="H8" s="41"/>
    </row>
    <row r="10" spans="1:8" x14ac:dyDescent="0.3">
      <c r="A10" s="7" t="s">
        <v>70</v>
      </c>
      <c r="B10" s="7" t="s">
        <v>71</v>
      </c>
      <c r="C10" s="7" t="s">
        <v>43</v>
      </c>
      <c r="D10" s="7" t="s">
        <v>44</v>
      </c>
      <c r="E10" s="7" t="s">
        <v>156</v>
      </c>
      <c r="F10" s="7" t="s">
        <v>5</v>
      </c>
    </row>
    <row r="11" spans="1:8" x14ac:dyDescent="0.3">
      <c r="A11" s="8" t="s">
        <v>45</v>
      </c>
      <c r="B11" s="13" t="s">
        <v>59</v>
      </c>
      <c r="C11" s="12">
        <v>429228868</v>
      </c>
      <c r="D11" s="10">
        <v>44267</v>
      </c>
      <c r="E11" s="30">
        <v>0.14374999999999999</v>
      </c>
      <c r="F11" s="10">
        <v>45920</v>
      </c>
    </row>
    <row r="12" spans="1:8" x14ac:dyDescent="0.3">
      <c r="A12" s="8" t="s">
        <v>46</v>
      </c>
      <c r="B12" s="13" t="s">
        <v>59</v>
      </c>
      <c r="C12" s="12">
        <v>550558851</v>
      </c>
      <c r="D12" s="10">
        <v>44267</v>
      </c>
      <c r="E12" s="30">
        <v>0.11666666666666667</v>
      </c>
      <c r="F12" s="10">
        <v>45920</v>
      </c>
    </row>
    <row r="13" spans="1:8" x14ac:dyDescent="0.3">
      <c r="A13" s="8" t="s">
        <v>47</v>
      </c>
      <c r="B13" s="8" t="s">
        <v>60</v>
      </c>
      <c r="C13" s="12">
        <v>253078600</v>
      </c>
      <c r="D13" s="10">
        <v>44820</v>
      </c>
      <c r="E13" s="30">
        <v>0.1125</v>
      </c>
      <c r="F13" s="10">
        <v>45920</v>
      </c>
    </row>
    <row r="14" spans="1:8" x14ac:dyDescent="0.3">
      <c r="A14" s="8" t="s">
        <v>19</v>
      </c>
      <c r="B14" s="8" t="s">
        <v>61</v>
      </c>
      <c r="C14" s="12">
        <v>2000246989</v>
      </c>
      <c r="D14" s="10">
        <v>45632</v>
      </c>
      <c r="E14" s="30">
        <v>0.11736111111111111</v>
      </c>
      <c r="F14" s="10">
        <v>45920</v>
      </c>
    </row>
    <row r="15" spans="1:8" x14ac:dyDescent="0.3">
      <c r="A15" s="8" t="s">
        <v>64</v>
      </c>
      <c r="B15" s="8" t="s">
        <v>61</v>
      </c>
      <c r="C15" s="12">
        <v>322047684</v>
      </c>
      <c r="D15" s="10">
        <v>45632</v>
      </c>
      <c r="E15" s="30">
        <v>0.10833333333333334</v>
      </c>
      <c r="F15" s="10">
        <v>45920</v>
      </c>
    </row>
    <row r="16" spans="1:8" x14ac:dyDescent="0.3">
      <c r="A16" s="8" t="s">
        <v>49</v>
      </c>
      <c r="B16" s="8" t="s">
        <v>61</v>
      </c>
      <c r="C16" s="12">
        <v>251175060</v>
      </c>
      <c r="D16" s="10">
        <v>45632</v>
      </c>
      <c r="E16" s="30">
        <v>0.15</v>
      </c>
      <c r="F16" s="10">
        <v>45920</v>
      </c>
    </row>
    <row r="17" spans="1:8" x14ac:dyDescent="0.3">
      <c r="A17" s="8" t="s">
        <v>51</v>
      </c>
      <c r="B17" s="8" t="s">
        <v>61</v>
      </c>
      <c r="C17" s="12">
        <v>40081478</v>
      </c>
      <c r="D17" s="10">
        <v>45632</v>
      </c>
      <c r="E17" s="30">
        <v>0.16388888888888889</v>
      </c>
      <c r="F17" s="10">
        <v>45920</v>
      </c>
    </row>
    <row r="18" spans="1:8" x14ac:dyDescent="0.3">
      <c r="A18" s="8" t="s">
        <v>52</v>
      </c>
      <c r="B18" s="8" t="s">
        <v>61</v>
      </c>
      <c r="C18" s="12">
        <v>70989383</v>
      </c>
      <c r="D18" s="10">
        <v>45632</v>
      </c>
      <c r="E18" s="30">
        <v>0.17083333333333334</v>
      </c>
      <c r="F18" s="10">
        <v>45920</v>
      </c>
    </row>
    <row r="19" spans="1:8" x14ac:dyDescent="0.3">
      <c r="A19" s="8" t="s">
        <v>53</v>
      </c>
      <c r="B19" s="8" t="s">
        <v>61</v>
      </c>
      <c r="C19" s="12">
        <v>39338067</v>
      </c>
      <c r="D19" s="10">
        <v>45632</v>
      </c>
      <c r="E19" s="30">
        <v>0.14861111111111111</v>
      </c>
      <c r="F19" s="10">
        <v>45920</v>
      </c>
    </row>
    <row r="20" spans="1:8" x14ac:dyDescent="0.3">
      <c r="A20" s="8" t="s">
        <v>65</v>
      </c>
      <c r="B20" s="8" t="s">
        <v>61</v>
      </c>
      <c r="C20" s="12">
        <v>101679472</v>
      </c>
      <c r="D20" s="10">
        <v>45632</v>
      </c>
      <c r="E20" s="30">
        <v>9.2361111111111116E-2</v>
      </c>
      <c r="F20" s="10">
        <v>45920</v>
      </c>
    </row>
    <row r="21" spans="1:8" x14ac:dyDescent="0.3">
      <c r="A21" s="8" t="s">
        <v>48</v>
      </c>
      <c r="B21" s="8" t="s">
        <v>61</v>
      </c>
      <c r="C21" s="12">
        <v>62453834</v>
      </c>
      <c r="D21" s="10">
        <v>45632</v>
      </c>
      <c r="E21" s="30">
        <v>0.10694444444444444</v>
      </c>
      <c r="F21" s="10">
        <v>45920</v>
      </c>
    </row>
    <row r="22" spans="1:8" x14ac:dyDescent="0.3">
      <c r="A22" s="8" t="s">
        <v>54</v>
      </c>
      <c r="B22" s="8" t="s">
        <v>61</v>
      </c>
      <c r="C22" s="12">
        <v>67635844</v>
      </c>
      <c r="D22" s="10">
        <v>45632</v>
      </c>
      <c r="E22" s="30">
        <v>0.11527777777777778</v>
      </c>
      <c r="F22" s="10">
        <v>45920</v>
      </c>
    </row>
    <row r="23" spans="1:8" x14ac:dyDescent="0.3">
      <c r="A23" s="8" t="s">
        <v>55</v>
      </c>
      <c r="B23" s="8" t="s">
        <v>61</v>
      </c>
      <c r="C23" s="12">
        <v>33258008</v>
      </c>
      <c r="D23" s="10">
        <v>45632</v>
      </c>
      <c r="E23" s="30">
        <v>9.7916666666666666E-2</v>
      </c>
      <c r="F23" s="10">
        <v>45920</v>
      </c>
    </row>
    <row r="24" spans="1:8" x14ac:dyDescent="0.3">
      <c r="A24" s="8" t="s">
        <v>50</v>
      </c>
      <c r="B24" s="8" t="s">
        <v>61</v>
      </c>
      <c r="C24" s="12">
        <v>61856927</v>
      </c>
      <c r="D24" s="10">
        <v>45632</v>
      </c>
      <c r="E24" s="30">
        <v>0.11597222222222223</v>
      </c>
      <c r="F24" s="10">
        <v>45920</v>
      </c>
    </row>
    <row r="25" spans="1:8" x14ac:dyDescent="0.3">
      <c r="A25" s="8" t="s">
        <v>56</v>
      </c>
      <c r="B25" s="8" t="s">
        <v>61</v>
      </c>
      <c r="C25" s="12">
        <v>34529394</v>
      </c>
      <c r="D25" s="10">
        <v>45632</v>
      </c>
      <c r="E25" s="30">
        <v>0.12777777777777777</v>
      </c>
      <c r="F25" s="10">
        <v>45920</v>
      </c>
    </row>
    <row r="26" spans="1:8" x14ac:dyDescent="0.3">
      <c r="A26" s="8" t="s">
        <v>57</v>
      </c>
      <c r="B26" s="8" t="s">
        <v>62</v>
      </c>
      <c r="C26" s="12">
        <v>107388392</v>
      </c>
      <c r="D26" s="10">
        <v>45785</v>
      </c>
      <c r="E26" s="30">
        <v>0.12430555555555556</v>
      </c>
      <c r="F26" s="10">
        <v>45920</v>
      </c>
    </row>
    <row r="27" spans="1:8" x14ac:dyDescent="0.3">
      <c r="A27" s="8" t="s">
        <v>58</v>
      </c>
      <c r="B27" s="8" t="s">
        <v>63</v>
      </c>
      <c r="C27" s="12">
        <v>61804850</v>
      </c>
      <c r="D27" s="10">
        <v>45835</v>
      </c>
      <c r="E27" s="30">
        <v>0.13125000000000001</v>
      </c>
      <c r="F27" s="10">
        <v>45920</v>
      </c>
    </row>
    <row r="29" spans="1:8" ht="18" x14ac:dyDescent="0.35">
      <c r="D29" s="41" t="s">
        <v>66</v>
      </c>
      <c r="E29" s="41"/>
      <c r="F29" s="41"/>
      <c r="G29" s="41"/>
      <c r="H29" s="41"/>
    </row>
    <row r="31" spans="1:8" x14ac:dyDescent="0.3">
      <c r="A31" s="7" t="s">
        <v>71</v>
      </c>
      <c r="B31" s="7" t="s">
        <v>44</v>
      </c>
      <c r="C31" s="7" t="s">
        <v>95</v>
      </c>
      <c r="D31" s="7" t="s">
        <v>6</v>
      </c>
    </row>
    <row r="32" spans="1:8" x14ac:dyDescent="0.3">
      <c r="A32" s="13" t="s">
        <v>59</v>
      </c>
      <c r="B32" s="10">
        <v>44267</v>
      </c>
      <c r="C32" s="9">
        <f>SUM(C11:C12)</f>
        <v>979787719</v>
      </c>
      <c r="D32" s="8" t="s">
        <v>155</v>
      </c>
    </row>
    <row r="33" spans="1:4" x14ac:dyDescent="0.3">
      <c r="A33" s="8" t="s">
        <v>61</v>
      </c>
      <c r="B33" s="10">
        <v>45632</v>
      </c>
      <c r="C33" s="9">
        <f>SUM(C14:C25)</f>
        <v>3085292140</v>
      </c>
      <c r="D33" s="8" t="s">
        <v>155</v>
      </c>
    </row>
  </sheetData>
  <mergeCells count="3">
    <mergeCell ref="D1:H1"/>
    <mergeCell ref="D8:H8"/>
    <mergeCell ref="D29:H29"/>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2B4-FE07-41E2-A9E1-C82EC3A5210B}">
  <dimension ref="A1:D6"/>
  <sheetViews>
    <sheetView workbookViewId="0">
      <selection activeCell="C7" sqref="C7"/>
    </sheetView>
  </sheetViews>
  <sheetFormatPr defaultRowHeight="14.4" x14ac:dyDescent="0.3"/>
  <cols>
    <col min="1" max="1" width="15.5546875" bestFit="1" customWidth="1"/>
    <col min="2" max="2" width="12.33203125" bestFit="1" customWidth="1"/>
    <col min="3" max="3" width="13.21875" bestFit="1" customWidth="1"/>
    <col min="4" max="4" width="17.21875" bestFit="1" customWidth="1"/>
  </cols>
  <sheetData>
    <row r="1" spans="1:4" x14ac:dyDescent="0.3">
      <c r="A1" s="7" t="s">
        <v>3</v>
      </c>
      <c r="B1" s="7" t="s">
        <v>4</v>
      </c>
      <c r="C1" s="7" t="s">
        <v>5</v>
      </c>
      <c r="D1" s="34"/>
    </row>
    <row r="2" spans="1:4" x14ac:dyDescent="0.3">
      <c r="A2" s="8" t="s">
        <v>12</v>
      </c>
      <c r="B2" s="12">
        <v>35128393</v>
      </c>
      <c r="C2" s="10">
        <f>Summary!C13</f>
        <v>45920</v>
      </c>
      <c r="D2" s="19"/>
    </row>
    <row r="3" spans="1:4" x14ac:dyDescent="0.3">
      <c r="A3" s="8" t="s">
        <v>13</v>
      </c>
      <c r="B3" s="12">
        <v>12945016</v>
      </c>
      <c r="C3" s="10">
        <f>Summary!C14</f>
        <v>45920</v>
      </c>
      <c r="D3" s="19"/>
    </row>
    <row r="4" spans="1:4" x14ac:dyDescent="0.3">
      <c r="A4" s="8" t="s">
        <v>14</v>
      </c>
      <c r="B4" s="8" t="s">
        <v>18</v>
      </c>
      <c r="C4" s="10">
        <f>Summary!C15</f>
        <v>45920</v>
      </c>
      <c r="D4" s="35"/>
    </row>
    <row r="5" spans="1:4" x14ac:dyDescent="0.3">
      <c r="A5" s="8" t="s">
        <v>15</v>
      </c>
      <c r="B5" s="8" t="str">
        <f>INDEX(Spotify!A11:A27,MATCH(MAX(Spotify!C11:C27),Spotify!C11:C27,0))</f>
        <v>APT.</v>
      </c>
      <c r="C5" s="10">
        <f>Summary!C16</f>
        <v>45920</v>
      </c>
    </row>
    <row r="6" spans="1:4" x14ac:dyDescent="0.3">
      <c r="A6" s="8" t="s">
        <v>16</v>
      </c>
      <c r="B6" s="9">
        <f>SUM(Spotify!C11:C27)</f>
        <v>4487351701</v>
      </c>
      <c r="C6" s="10">
        <f>Summary!C17</f>
        <v>45920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3A83-EAE8-4493-85B3-97A94E227E50}">
  <dimension ref="A1:E18"/>
  <sheetViews>
    <sheetView workbookViewId="0">
      <selection activeCell="C2" sqref="C2:C18"/>
    </sheetView>
  </sheetViews>
  <sheetFormatPr defaultRowHeight="14.4" x14ac:dyDescent="0.3"/>
  <cols>
    <col min="1" max="1" width="15.5546875" bestFit="1" customWidth="1"/>
    <col min="2" max="2" width="17.21875" bestFit="1" customWidth="1"/>
    <col min="3" max="3" width="12.6640625" bestFit="1" customWidth="1"/>
    <col min="4" max="4" width="11.6640625" bestFit="1" customWidth="1"/>
    <col min="5" max="5" width="8.33203125" bestFit="1" customWidth="1"/>
  </cols>
  <sheetData>
    <row r="1" spans="1:5" x14ac:dyDescent="0.3">
      <c r="A1" s="7" t="s">
        <v>70</v>
      </c>
      <c r="B1" s="7" t="s">
        <v>71</v>
      </c>
      <c r="C1" s="7" t="s">
        <v>43</v>
      </c>
      <c r="D1" s="7" t="s">
        <v>44</v>
      </c>
      <c r="E1" s="7" t="s">
        <v>156</v>
      </c>
    </row>
    <row r="2" spans="1:5" x14ac:dyDescent="0.3">
      <c r="A2" s="8" t="s">
        <v>45</v>
      </c>
      <c r="B2" s="13" t="s">
        <v>59</v>
      </c>
      <c r="C2" s="12">
        <v>429228868</v>
      </c>
      <c r="D2" s="10">
        <v>44267</v>
      </c>
      <c r="E2" s="30">
        <v>0.14374999999999999</v>
      </c>
    </row>
    <row r="3" spans="1:5" x14ac:dyDescent="0.3">
      <c r="A3" s="8" t="s">
        <v>46</v>
      </c>
      <c r="B3" s="13" t="s">
        <v>59</v>
      </c>
      <c r="C3" s="12">
        <v>550558851</v>
      </c>
      <c r="D3" s="10">
        <v>44267</v>
      </c>
      <c r="E3" s="30">
        <v>0.11666666666666667</v>
      </c>
    </row>
    <row r="4" spans="1:5" x14ac:dyDescent="0.3">
      <c r="A4" s="8" t="s">
        <v>47</v>
      </c>
      <c r="B4" s="8" t="s">
        <v>60</v>
      </c>
      <c r="C4" s="12">
        <v>253078600</v>
      </c>
      <c r="D4" s="10">
        <v>44820</v>
      </c>
      <c r="E4" s="30">
        <v>0.1125</v>
      </c>
    </row>
    <row r="5" spans="1:5" x14ac:dyDescent="0.3">
      <c r="A5" s="8" t="s">
        <v>19</v>
      </c>
      <c r="B5" s="8" t="s">
        <v>61</v>
      </c>
      <c r="C5" s="12">
        <v>2000246989</v>
      </c>
      <c r="D5" s="10">
        <v>45632</v>
      </c>
      <c r="E5" s="30">
        <v>0.11736111111111111</v>
      </c>
    </row>
    <row r="6" spans="1:5" x14ac:dyDescent="0.3">
      <c r="A6" s="8" t="s">
        <v>64</v>
      </c>
      <c r="B6" s="8" t="s">
        <v>61</v>
      </c>
      <c r="C6" s="12">
        <v>322047684</v>
      </c>
      <c r="D6" s="10">
        <v>45632</v>
      </c>
      <c r="E6" s="30">
        <v>0.10833333333333334</v>
      </c>
    </row>
    <row r="7" spans="1:5" x14ac:dyDescent="0.3">
      <c r="A7" s="8" t="s">
        <v>49</v>
      </c>
      <c r="B7" s="8" t="s">
        <v>61</v>
      </c>
      <c r="C7" s="12">
        <v>251175060</v>
      </c>
      <c r="D7" s="10">
        <v>45632</v>
      </c>
      <c r="E7" s="30">
        <v>0.15</v>
      </c>
    </row>
    <row r="8" spans="1:5" x14ac:dyDescent="0.3">
      <c r="A8" s="8" t="s">
        <v>51</v>
      </c>
      <c r="B8" s="8" t="s">
        <v>61</v>
      </c>
      <c r="C8" s="12">
        <v>40081478</v>
      </c>
      <c r="D8" s="10">
        <v>45632</v>
      </c>
      <c r="E8" s="30">
        <v>0.16388888888888889</v>
      </c>
    </row>
    <row r="9" spans="1:5" x14ac:dyDescent="0.3">
      <c r="A9" s="8" t="s">
        <v>52</v>
      </c>
      <c r="B9" s="8" t="s">
        <v>61</v>
      </c>
      <c r="C9" s="12">
        <v>70989383</v>
      </c>
      <c r="D9" s="10">
        <v>45632</v>
      </c>
      <c r="E9" s="30">
        <v>0.17083333333333334</v>
      </c>
    </row>
    <row r="10" spans="1:5" x14ac:dyDescent="0.3">
      <c r="A10" s="8" t="s">
        <v>53</v>
      </c>
      <c r="B10" s="8" t="s">
        <v>61</v>
      </c>
      <c r="C10" s="12">
        <v>39338067</v>
      </c>
      <c r="D10" s="10">
        <v>45632</v>
      </c>
      <c r="E10" s="30">
        <v>0.14861111111111111</v>
      </c>
    </row>
    <row r="11" spans="1:5" x14ac:dyDescent="0.3">
      <c r="A11" s="8" t="s">
        <v>65</v>
      </c>
      <c r="B11" s="8" t="s">
        <v>61</v>
      </c>
      <c r="C11" s="12">
        <v>101679472</v>
      </c>
      <c r="D11" s="10">
        <v>45632</v>
      </c>
      <c r="E11" s="30">
        <v>9.2361111111111116E-2</v>
      </c>
    </row>
    <row r="12" spans="1:5" x14ac:dyDescent="0.3">
      <c r="A12" s="8" t="s">
        <v>48</v>
      </c>
      <c r="B12" s="8" t="s">
        <v>61</v>
      </c>
      <c r="C12" s="12">
        <v>62453834</v>
      </c>
      <c r="D12" s="10">
        <v>45632</v>
      </c>
      <c r="E12" s="30">
        <v>0.10694444444444444</v>
      </c>
    </row>
    <row r="13" spans="1:5" x14ac:dyDescent="0.3">
      <c r="A13" s="8" t="s">
        <v>54</v>
      </c>
      <c r="B13" s="8" t="s">
        <v>61</v>
      </c>
      <c r="C13" s="12">
        <v>67635844</v>
      </c>
      <c r="D13" s="10">
        <v>45632</v>
      </c>
      <c r="E13" s="30">
        <v>0.11527777777777778</v>
      </c>
    </row>
    <row r="14" spans="1:5" x14ac:dyDescent="0.3">
      <c r="A14" s="8" t="s">
        <v>55</v>
      </c>
      <c r="B14" s="8" t="s">
        <v>61</v>
      </c>
      <c r="C14" s="12">
        <v>33258008</v>
      </c>
      <c r="D14" s="10">
        <v>45632</v>
      </c>
      <c r="E14" s="30">
        <v>9.7916666666666666E-2</v>
      </c>
    </row>
    <row r="15" spans="1:5" x14ac:dyDescent="0.3">
      <c r="A15" s="8" t="s">
        <v>50</v>
      </c>
      <c r="B15" s="8" t="s">
        <v>61</v>
      </c>
      <c r="C15" s="12">
        <v>61856927</v>
      </c>
      <c r="D15" s="10">
        <v>45632</v>
      </c>
      <c r="E15" s="30">
        <v>0.11597222222222223</v>
      </c>
    </row>
    <row r="16" spans="1:5" x14ac:dyDescent="0.3">
      <c r="A16" s="8" t="s">
        <v>56</v>
      </c>
      <c r="B16" s="8" t="s">
        <v>61</v>
      </c>
      <c r="C16" s="12">
        <v>34529394</v>
      </c>
      <c r="D16" s="10">
        <v>45632</v>
      </c>
      <c r="E16" s="30">
        <v>0.12777777777777777</v>
      </c>
    </row>
    <row r="17" spans="1:5" x14ac:dyDescent="0.3">
      <c r="A17" s="8" t="s">
        <v>57</v>
      </c>
      <c r="B17" s="8" t="s">
        <v>62</v>
      </c>
      <c r="C17" s="12">
        <v>107388392</v>
      </c>
      <c r="D17" s="10">
        <v>45785</v>
      </c>
      <c r="E17" s="30">
        <v>0.12430555555555556</v>
      </c>
    </row>
    <row r="18" spans="1:5" x14ac:dyDescent="0.3">
      <c r="A18" s="8" t="s">
        <v>58</v>
      </c>
      <c r="B18" s="8" t="s">
        <v>63</v>
      </c>
      <c r="C18" s="12">
        <v>61804850</v>
      </c>
      <c r="D18" s="10">
        <v>45835</v>
      </c>
      <c r="E18" s="30">
        <v>0.13125000000000001</v>
      </c>
    </row>
  </sheetData>
  <conditionalFormatting sqref="C2:C18">
    <cfRule type="top10" dxfId="1" priority="1" rank="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E0B9-8043-46F5-ABCD-6F70405B8C26}">
  <dimension ref="A1:B24"/>
  <sheetViews>
    <sheetView workbookViewId="0">
      <selection activeCell="D18" sqref="D18"/>
    </sheetView>
  </sheetViews>
  <sheetFormatPr defaultRowHeight="14.4" x14ac:dyDescent="0.3"/>
  <cols>
    <col min="1" max="1" width="20" bestFit="1" customWidth="1"/>
    <col min="2" max="2" width="13.5546875" bestFit="1" customWidth="1"/>
    <col min="3" max="3" width="11.6640625" bestFit="1" customWidth="1"/>
  </cols>
  <sheetData>
    <row r="1" spans="1:2" x14ac:dyDescent="0.3">
      <c r="A1" s="31" t="s">
        <v>158</v>
      </c>
      <c r="B1" t="s">
        <v>160</v>
      </c>
    </row>
    <row r="2" spans="1:2" x14ac:dyDescent="0.3">
      <c r="A2" s="32" t="s">
        <v>60</v>
      </c>
      <c r="B2" s="29">
        <v>253078600</v>
      </c>
    </row>
    <row r="3" spans="1:2" x14ac:dyDescent="0.3">
      <c r="A3" s="33" t="s">
        <v>47</v>
      </c>
      <c r="B3" s="29">
        <v>253078600</v>
      </c>
    </row>
    <row r="4" spans="1:2" x14ac:dyDescent="0.3">
      <c r="A4" s="32" t="s">
        <v>62</v>
      </c>
      <c r="B4" s="29">
        <v>107388392</v>
      </c>
    </row>
    <row r="5" spans="1:2" x14ac:dyDescent="0.3">
      <c r="A5" s="33" t="s">
        <v>57</v>
      </c>
      <c r="B5" s="29">
        <v>107388392</v>
      </c>
    </row>
    <row r="6" spans="1:2" x14ac:dyDescent="0.3">
      <c r="A6" s="32" t="s">
        <v>59</v>
      </c>
      <c r="B6" s="29">
        <v>979787719</v>
      </c>
    </row>
    <row r="7" spans="1:2" x14ac:dyDescent="0.3">
      <c r="A7" s="33" t="s">
        <v>45</v>
      </c>
      <c r="B7" s="29">
        <v>429228868</v>
      </c>
    </row>
    <row r="8" spans="1:2" x14ac:dyDescent="0.3">
      <c r="A8" s="33" t="s">
        <v>46</v>
      </c>
      <c r="B8" s="29">
        <v>550558851</v>
      </c>
    </row>
    <row r="9" spans="1:2" x14ac:dyDescent="0.3">
      <c r="A9" s="32" t="s">
        <v>61</v>
      </c>
      <c r="B9" s="29">
        <v>3085292140</v>
      </c>
    </row>
    <row r="10" spans="1:2" x14ac:dyDescent="0.3">
      <c r="A10" s="33" t="s">
        <v>48</v>
      </c>
      <c r="B10" s="29">
        <v>62453834</v>
      </c>
    </row>
    <row r="11" spans="1:2" x14ac:dyDescent="0.3">
      <c r="A11" s="33" t="s">
        <v>19</v>
      </c>
      <c r="B11" s="29">
        <v>2000246989</v>
      </c>
    </row>
    <row r="12" spans="1:2" x14ac:dyDescent="0.3">
      <c r="A12" s="33" t="s">
        <v>55</v>
      </c>
      <c r="B12" s="29">
        <v>33258008</v>
      </c>
    </row>
    <row r="13" spans="1:2" x14ac:dyDescent="0.3">
      <c r="A13" s="33" t="s">
        <v>53</v>
      </c>
      <c r="B13" s="29">
        <v>39338067</v>
      </c>
    </row>
    <row r="14" spans="1:2" x14ac:dyDescent="0.3">
      <c r="A14" s="33" t="s">
        <v>65</v>
      </c>
      <c r="B14" s="29">
        <v>101679472</v>
      </c>
    </row>
    <row r="15" spans="1:2" x14ac:dyDescent="0.3">
      <c r="A15" s="33" t="s">
        <v>54</v>
      </c>
      <c r="B15" s="29">
        <v>67635844</v>
      </c>
    </row>
    <row r="16" spans="1:2" x14ac:dyDescent="0.3">
      <c r="A16" s="33" t="s">
        <v>56</v>
      </c>
      <c r="B16" s="29">
        <v>34529394</v>
      </c>
    </row>
    <row r="17" spans="1:2" x14ac:dyDescent="0.3">
      <c r="A17" s="33" t="s">
        <v>49</v>
      </c>
      <c r="B17" s="29">
        <v>251175060</v>
      </c>
    </row>
    <row r="18" spans="1:2" x14ac:dyDescent="0.3">
      <c r="A18" s="33" t="s">
        <v>52</v>
      </c>
      <c r="B18" s="29">
        <v>70989383</v>
      </c>
    </row>
    <row r="19" spans="1:2" x14ac:dyDescent="0.3">
      <c r="A19" s="33" t="s">
        <v>51</v>
      </c>
      <c r="B19" s="29">
        <v>40081478</v>
      </c>
    </row>
    <row r="20" spans="1:2" x14ac:dyDescent="0.3">
      <c r="A20" s="33" t="s">
        <v>64</v>
      </c>
      <c r="B20" s="29">
        <v>322047684</v>
      </c>
    </row>
    <row r="21" spans="1:2" x14ac:dyDescent="0.3">
      <c r="A21" s="33" t="s">
        <v>50</v>
      </c>
      <c r="B21" s="29">
        <v>61856927</v>
      </c>
    </row>
    <row r="22" spans="1:2" x14ac:dyDescent="0.3">
      <c r="A22" s="32" t="s">
        <v>63</v>
      </c>
      <c r="B22" s="29">
        <v>61804850</v>
      </c>
    </row>
    <row r="23" spans="1:2" x14ac:dyDescent="0.3">
      <c r="A23" s="33" t="s">
        <v>58</v>
      </c>
      <c r="B23" s="29">
        <v>61804850</v>
      </c>
    </row>
    <row r="24" spans="1:2" x14ac:dyDescent="0.3">
      <c r="A24" s="32" t="s">
        <v>159</v>
      </c>
      <c r="B24" s="29">
        <v>4487351701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6CB5-CEB4-4EF0-BBBE-F676D56A5CE7}">
  <dimension ref="A1:I20"/>
  <sheetViews>
    <sheetView workbookViewId="0">
      <selection activeCell="A11" sqref="A11:D18"/>
    </sheetView>
  </sheetViews>
  <sheetFormatPr defaultRowHeight="14.4" x14ac:dyDescent="0.3"/>
  <cols>
    <col min="1" max="1" width="15.77734375" bestFit="1" customWidth="1"/>
    <col min="2" max="2" width="12.33203125" bestFit="1" customWidth="1"/>
    <col min="3" max="3" width="13.21875" bestFit="1" customWidth="1"/>
    <col min="4" max="5" width="14.21875" bestFit="1" customWidth="1"/>
  </cols>
  <sheetData>
    <row r="1" spans="1:9" ht="18" x14ac:dyDescent="0.35">
      <c r="D1" s="41" t="s">
        <v>41</v>
      </c>
      <c r="E1" s="41"/>
      <c r="F1" s="41"/>
      <c r="G1" s="41"/>
      <c r="H1" s="41"/>
      <c r="I1" s="41"/>
    </row>
    <row r="3" spans="1:9" x14ac:dyDescent="0.3">
      <c r="A3" s="7" t="s">
        <v>3</v>
      </c>
      <c r="B3" s="7" t="s">
        <v>4</v>
      </c>
      <c r="C3" s="7" t="s">
        <v>5</v>
      </c>
      <c r="D3" s="7" t="s">
        <v>6</v>
      </c>
    </row>
    <row r="4" spans="1:9" x14ac:dyDescent="0.3">
      <c r="A4" s="8" t="s">
        <v>67</v>
      </c>
      <c r="B4" s="9">
        <f>SUM(C12:C18)</f>
        <v>3021510674</v>
      </c>
      <c r="C4" s="10">
        <v>45920</v>
      </c>
      <c r="D4" s="8" t="s">
        <v>155</v>
      </c>
    </row>
    <row r="5" spans="1:9" x14ac:dyDescent="0.3">
      <c r="A5" s="8" t="s">
        <v>22</v>
      </c>
      <c r="B5" s="8" t="str">
        <f>INDEX(A12:A18, MATCH(MAX(C12:C18),C12:C18,0))</f>
        <v>APT.</v>
      </c>
      <c r="C5" s="10">
        <v>45920</v>
      </c>
      <c r="D5" s="8" t="s">
        <v>155</v>
      </c>
    </row>
    <row r="6" spans="1:9" x14ac:dyDescent="0.3">
      <c r="A6" s="8" t="s">
        <v>68</v>
      </c>
      <c r="B6" s="9">
        <f>MAX(C12:C18)</f>
        <v>2005894440</v>
      </c>
      <c r="C6" s="10">
        <v>45920</v>
      </c>
      <c r="D6" s="8" t="s">
        <v>155</v>
      </c>
    </row>
    <row r="7" spans="1:9" x14ac:dyDescent="0.3">
      <c r="A7" s="14" t="s">
        <v>81</v>
      </c>
      <c r="B7" s="9">
        <v>19200000</v>
      </c>
      <c r="C7" s="10">
        <v>45920</v>
      </c>
      <c r="D7" s="8" t="s">
        <v>155</v>
      </c>
    </row>
    <row r="9" spans="1:9" ht="18" x14ac:dyDescent="0.35">
      <c r="D9" s="41" t="s">
        <v>69</v>
      </c>
      <c r="E9" s="41"/>
      <c r="F9" s="41"/>
      <c r="G9" s="41"/>
      <c r="H9" s="41"/>
      <c r="I9" s="41"/>
    </row>
    <row r="11" spans="1:9" x14ac:dyDescent="0.3">
      <c r="A11" s="7" t="s">
        <v>72</v>
      </c>
      <c r="B11" s="7" t="s">
        <v>44</v>
      </c>
      <c r="C11" s="7" t="s">
        <v>73</v>
      </c>
      <c r="D11" s="7" t="s">
        <v>93</v>
      </c>
      <c r="E11" s="7" t="s">
        <v>6</v>
      </c>
    </row>
    <row r="12" spans="1:9" x14ac:dyDescent="0.3">
      <c r="A12" s="8" t="s">
        <v>45</v>
      </c>
      <c r="B12" s="10">
        <v>44290</v>
      </c>
      <c r="C12" s="9">
        <v>329426987</v>
      </c>
      <c r="D12" s="9">
        <v>7789364</v>
      </c>
      <c r="E12" s="8" t="s">
        <v>155</v>
      </c>
    </row>
    <row r="13" spans="1:9" x14ac:dyDescent="0.3">
      <c r="A13" s="8" t="s">
        <v>46</v>
      </c>
      <c r="B13" s="10">
        <v>44267</v>
      </c>
      <c r="C13" s="9">
        <v>385273931</v>
      </c>
      <c r="D13" s="9">
        <v>11601066</v>
      </c>
      <c r="E13" s="8" t="s">
        <v>155</v>
      </c>
    </row>
    <row r="14" spans="1:9" x14ac:dyDescent="0.3">
      <c r="A14" s="8" t="s">
        <v>19</v>
      </c>
      <c r="B14" s="10">
        <v>45583</v>
      </c>
      <c r="C14" s="9">
        <v>2005894440</v>
      </c>
      <c r="D14" s="9">
        <v>16858117</v>
      </c>
      <c r="E14" s="8" t="s">
        <v>155</v>
      </c>
    </row>
    <row r="15" spans="1:9" x14ac:dyDescent="0.3">
      <c r="A15" s="8" t="s">
        <v>49</v>
      </c>
      <c r="B15" s="10">
        <v>45618</v>
      </c>
      <c r="C15" s="9">
        <v>119001688</v>
      </c>
      <c r="D15" s="9">
        <v>2505794</v>
      </c>
      <c r="E15" s="8" t="s">
        <v>155</v>
      </c>
    </row>
    <row r="16" spans="1:9" x14ac:dyDescent="0.3">
      <c r="A16" s="8" t="s">
        <v>64</v>
      </c>
      <c r="B16" s="10">
        <v>45632</v>
      </c>
      <c r="C16" s="9">
        <v>112265374</v>
      </c>
      <c r="D16" s="9">
        <v>2523082</v>
      </c>
      <c r="E16" s="8" t="s">
        <v>155</v>
      </c>
    </row>
    <row r="17" spans="1:5" x14ac:dyDescent="0.3">
      <c r="A17" s="8" t="s">
        <v>57</v>
      </c>
      <c r="B17" s="10">
        <v>45786</v>
      </c>
      <c r="C17" s="9">
        <v>53027655</v>
      </c>
      <c r="D17" s="9">
        <v>1239856</v>
      </c>
      <c r="E17" s="8" t="s">
        <v>155</v>
      </c>
    </row>
    <row r="18" spans="1:5" x14ac:dyDescent="0.3">
      <c r="A18" s="8" t="s">
        <v>58</v>
      </c>
      <c r="B18" s="10">
        <v>45835</v>
      </c>
      <c r="C18" s="9">
        <v>16620599</v>
      </c>
      <c r="D18" s="9">
        <v>508102</v>
      </c>
      <c r="E18" s="8" t="s">
        <v>155</v>
      </c>
    </row>
    <row r="20" spans="1:5" x14ac:dyDescent="0.3">
      <c r="A20" s="42" t="s">
        <v>82</v>
      </c>
      <c r="B20" s="42"/>
      <c r="C20" s="42"/>
      <c r="D20" s="42"/>
    </row>
  </sheetData>
  <mergeCells count="3">
    <mergeCell ref="D1:I1"/>
    <mergeCell ref="D9:I9"/>
    <mergeCell ref="A20:D20"/>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22C9-5EB0-4FDA-B22E-502C2C32DF81}">
  <dimension ref="A1:C5"/>
  <sheetViews>
    <sheetView workbookViewId="0">
      <selection activeCell="A6" sqref="A6"/>
    </sheetView>
  </sheetViews>
  <sheetFormatPr defaultRowHeight="14.4" x14ac:dyDescent="0.3"/>
  <cols>
    <col min="1" max="1" width="15.77734375" bestFit="1" customWidth="1"/>
    <col min="2" max="2" width="12.33203125" bestFit="1" customWidth="1"/>
    <col min="3" max="3" width="13.21875" bestFit="1" customWidth="1"/>
  </cols>
  <sheetData>
    <row r="1" spans="1:3" x14ac:dyDescent="0.3">
      <c r="A1" s="7" t="s">
        <v>3</v>
      </c>
      <c r="B1" s="7" t="s">
        <v>4</v>
      </c>
      <c r="C1" s="7" t="s">
        <v>5</v>
      </c>
    </row>
    <row r="2" spans="1:3" x14ac:dyDescent="0.3">
      <c r="A2" s="8" t="s">
        <v>67</v>
      </c>
      <c r="B2" s="9">
        <f>YouTube!B4</f>
        <v>3021510674</v>
      </c>
      <c r="C2" s="10">
        <v>45920</v>
      </c>
    </row>
    <row r="3" spans="1:3" x14ac:dyDescent="0.3">
      <c r="A3" s="8" t="s">
        <v>22</v>
      </c>
      <c r="B3" s="8" t="str">
        <f>INDEX(YouTube!A12:A18, MATCH(MAX(YouTube!C12:C18),YouTube!C12:C18,0))</f>
        <v>APT.</v>
      </c>
      <c r="C3" s="10">
        <v>45920</v>
      </c>
    </row>
    <row r="4" spans="1:3" x14ac:dyDescent="0.3">
      <c r="A4" s="8" t="s">
        <v>68</v>
      </c>
      <c r="B4" s="9">
        <f>MAX(YouTube!C12:C18)</f>
        <v>2005894440</v>
      </c>
      <c r="C4" s="10">
        <v>45920</v>
      </c>
    </row>
    <row r="5" spans="1:3" x14ac:dyDescent="0.3">
      <c r="A5" s="8" t="s">
        <v>23</v>
      </c>
      <c r="B5" s="9">
        <v>19200000</v>
      </c>
      <c r="C5" s="10">
        <v>45920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93C0-B4EA-4378-9A58-98E1E03D537E}">
  <dimension ref="A1:D8"/>
  <sheetViews>
    <sheetView workbookViewId="0">
      <selection activeCell="D8" sqref="D8"/>
    </sheetView>
  </sheetViews>
  <sheetFormatPr defaultRowHeight="14.4" x14ac:dyDescent="0.3"/>
  <cols>
    <col min="1" max="1" width="14.109375" bestFit="1" customWidth="1"/>
    <col min="2" max="2" width="11.6640625" bestFit="1" customWidth="1"/>
    <col min="3" max="3" width="12.33203125" bestFit="1" customWidth="1"/>
    <col min="4" max="4" width="9.88671875" bestFit="1" customWidth="1"/>
  </cols>
  <sheetData>
    <row r="1" spans="1:4" x14ac:dyDescent="0.3">
      <c r="A1" s="7" t="s">
        <v>72</v>
      </c>
      <c r="B1" s="7" t="s">
        <v>44</v>
      </c>
      <c r="C1" s="7" t="s">
        <v>73</v>
      </c>
      <c r="D1" s="7" t="s">
        <v>93</v>
      </c>
    </row>
    <row r="2" spans="1:4" x14ac:dyDescent="0.3">
      <c r="A2" s="8" t="s">
        <v>45</v>
      </c>
      <c r="B2" s="10">
        <v>44290</v>
      </c>
      <c r="C2" s="9">
        <v>329426987</v>
      </c>
      <c r="D2" s="9">
        <v>7789364</v>
      </c>
    </row>
    <row r="3" spans="1:4" x14ac:dyDescent="0.3">
      <c r="A3" s="8" t="s">
        <v>46</v>
      </c>
      <c r="B3" s="10">
        <v>44267</v>
      </c>
      <c r="C3" s="9">
        <v>385273931</v>
      </c>
      <c r="D3" s="9">
        <v>11601066</v>
      </c>
    </row>
    <row r="4" spans="1:4" x14ac:dyDescent="0.3">
      <c r="A4" s="8" t="s">
        <v>19</v>
      </c>
      <c r="B4" s="10">
        <v>45583</v>
      </c>
      <c r="C4" s="9">
        <v>2005894440</v>
      </c>
      <c r="D4" s="9">
        <v>16858117</v>
      </c>
    </row>
    <row r="5" spans="1:4" x14ac:dyDescent="0.3">
      <c r="A5" s="8" t="s">
        <v>49</v>
      </c>
      <c r="B5" s="10">
        <v>45618</v>
      </c>
      <c r="C5" s="9">
        <v>119001688</v>
      </c>
      <c r="D5" s="9">
        <v>2505794</v>
      </c>
    </row>
    <row r="6" spans="1:4" x14ac:dyDescent="0.3">
      <c r="A6" s="8" t="s">
        <v>64</v>
      </c>
      <c r="B6" s="10">
        <v>45632</v>
      </c>
      <c r="C6" s="9">
        <v>112265374</v>
      </c>
      <c r="D6" s="9">
        <v>2523082</v>
      </c>
    </row>
    <row r="7" spans="1:4" x14ac:dyDescent="0.3">
      <c r="A7" s="8" t="s">
        <v>57</v>
      </c>
      <c r="B7" s="10">
        <v>45786</v>
      </c>
      <c r="C7" s="9">
        <v>53027655</v>
      </c>
      <c r="D7" s="9">
        <v>1239856</v>
      </c>
    </row>
    <row r="8" spans="1:4" x14ac:dyDescent="0.3">
      <c r="A8" s="8" t="s">
        <v>58</v>
      </c>
      <c r="B8" s="10">
        <v>45835</v>
      </c>
      <c r="C8" s="9">
        <v>16620599</v>
      </c>
      <c r="D8" s="9">
        <v>508102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8AFE-2775-4C47-90B7-102E4176695D}">
  <dimension ref="A1:I24"/>
  <sheetViews>
    <sheetView workbookViewId="0">
      <selection activeCell="E11" sqref="E11"/>
    </sheetView>
  </sheetViews>
  <sheetFormatPr defaultRowHeight="14.4" x14ac:dyDescent="0.3"/>
  <cols>
    <col min="1" max="1" width="24.44140625" bestFit="1" customWidth="1"/>
    <col min="2" max="2" width="10.33203125" bestFit="1" customWidth="1"/>
    <col min="3" max="3" width="13.21875" bestFit="1" customWidth="1"/>
    <col min="4" max="4" width="15.77734375" bestFit="1" customWidth="1"/>
    <col min="5" max="5" width="17.88671875" bestFit="1" customWidth="1"/>
    <col min="6" max="6" width="20" bestFit="1" customWidth="1"/>
    <col min="7" max="7" width="10.33203125" bestFit="1" customWidth="1"/>
    <col min="8" max="8" width="13.21875" bestFit="1" customWidth="1"/>
    <col min="9" max="9" width="19.77734375" bestFit="1" customWidth="1"/>
  </cols>
  <sheetData>
    <row r="1" spans="1:9" ht="18" x14ac:dyDescent="0.35">
      <c r="D1" s="41" t="s">
        <v>41</v>
      </c>
      <c r="E1" s="41"/>
      <c r="F1" s="41"/>
      <c r="G1" s="41"/>
      <c r="H1" s="41"/>
    </row>
    <row r="3" spans="1:9" x14ac:dyDescent="0.3">
      <c r="A3" s="7" t="s">
        <v>3</v>
      </c>
      <c r="B3" s="7" t="s">
        <v>4</v>
      </c>
      <c r="C3" s="7" t="s">
        <v>5</v>
      </c>
      <c r="D3" s="7" t="s">
        <v>6</v>
      </c>
      <c r="F3" s="7" t="s">
        <v>3</v>
      </c>
      <c r="G3" s="7" t="s">
        <v>4</v>
      </c>
      <c r="H3" s="7" t="s">
        <v>5</v>
      </c>
      <c r="I3" s="7" t="s">
        <v>6</v>
      </c>
    </row>
    <row r="4" spans="1:9" x14ac:dyDescent="0.3">
      <c r="A4" s="8" t="s">
        <v>13</v>
      </c>
      <c r="B4" s="15">
        <v>84601628</v>
      </c>
      <c r="C4" s="10">
        <v>45915</v>
      </c>
      <c r="D4" s="8" t="s">
        <v>83</v>
      </c>
      <c r="F4" s="8" t="s">
        <v>87</v>
      </c>
      <c r="G4" s="15">
        <v>84601628</v>
      </c>
      <c r="H4" s="10">
        <v>45915</v>
      </c>
      <c r="I4" s="8" t="s">
        <v>89</v>
      </c>
    </row>
    <row r="5" spans="1:9" x14ac:dyDescent="0.3">
      <c r="A5" s="8" t="s">
        <v>35</v>
      </c>
      <c r="B5" s="16">
        <f>(G4-G5)/G5</f>
        <v>1.1243498778018709E-3</v>
      </c>
      <c r="C5" s="10">
        <v>45915</v>
      </c>
      <c r="D5" s="8" t="s">
        <v>83</v>
      </c>
      <c r="F5" s="8" t="s">
        <v>88</v>
      </c>
      <c r="G5" s="15">
        <v>84506613</v>
      </c>
      <c r="H5" s="10">
        <v>45915</v>
      </c>
      <c r="I5" s="8" t="s">
        <v>74</v>
      </c>
    </row>
    <row r="6" spans="1:9" x14ac:dyDescent="0.3">
      <c r="A6" s="8" t="s">
        <v>90</v>
      </c>
      <c r="B6" s="16">
        <f>AVERAGE(E11:E20)</f>
        <v>2.7828374650189946E-2</v>
      </c>
      <c r="C6" s="10">
        <v>45915</v>
      </c>
      <c r="D6" s="8" t="s">
        <v>83</v>
      </c>
      <c r="G6" s="6"/>
    </row>
    <row r="8" spans="1:9" ht="18" x14ac:dyDescent="0.35">
      <c r="D8" s="41" t="s">
        <v>76</v>
      </c>
      <c r="E8" s="41"/>
      <c r="F8" s="41"/>
      <c r="G8" s="41"/>
      <c r="H8" s="41"/>
      <c r="I8" s="41"/>
    </row>
    <row r="10" spans="1:9" x14ac:dyDescent="0.3">
      <c r="A10" s="7" t="s">
        <v>77</v>
      </c>
      <c r="B10" s="7" t="s">
        <v>78</v>
      </c>
      <c r="C10" s="7" t="s">
        <v>93</v>
      </c>
      <c r="D10" s="7" t="s">
        <v>94</v>
      </c>
      <c r="E10" s="7" t="s">
        <v>75</v>
      </c>
      <c r="F10" s="7" t="s">
        <v>6</v>
      </c>
    </row>
    <row r="11" spans="1:9" x14ac:dyDescent="0.3">
      <c r="A11" s="10">
        <v>45913</v>
      </c>
      <c r="B11" s="8" t="s">
        <v>80</v>
      </c>
      <c r="C11" s="17">
        <v>2820773</v>
      </c>
      <c r="D11" s="17">
        <v>19100</v>
      </c>
      <c r="E11" s="18">
        <f>SUM(C11:D11)/$B$4</f>
        <v>3.3567592812752962E-2</v>
      </c>
      <c r="F11" s="8" t="s">
        <v>83</v>
      </c>
    </row>
    <row r="12" spans="1:9" x14ac:dyDescent="0.3">
      <c r="A12" s="10">
        <v>45913</v>
      </c>
      <c r="B12" s="8" t="s">
        <v>84</v>
      </c>
      <c r="C12" s="17">
        <v>523972</v>
      </c>
      <c r="D12" s="9">
        <v>9452</v>
      </c>
      <c r="E12" s="18">
        <f t="shared" ref="E12:E20" si="0">SUM(C12:D12)/$B$4</f>
        <v>6.3051268942484178E-3</v>
      </c>
      <c r="F12" s="8" t="s">
        <v>83</v>
      </c>
    </row>
    <row r="13" spans="1:9" x14ac:dyDescent="0.3">
      <c r="A13" s="10">
        <v>45913</v>
      </c>
      <c r="B13" s="8" t="s">
        <v>80</v>
      </c>
      <c r="C13" s="17">
        <v>1846891</v>
      </c>
      <c r="D13" s="9">
        <v>17400</v>
      </c>
      <c r="E13" s="18">
        <f t="shared" si="0"/>
        <v>2.2036112591119403E-2</v>
      </c>
      <c r="F13" s="8" t="s">
        <v>83</v>
      </c>
    </row>
    <row r="14" spans="1:9" x14ac:dyDescent="0.3">
      <c r="A14" s="10">
        <v>45909</v>
      </c>
      <c r="B14" s="8" t="s">
        <v>85</v>
      </c>
      <c r="C14" s="17">
        <v>2368106</v>
      </c>
      <c r="D14" s="9">
        <v>29000</v>
      </c>
      <c r="E14" s="18">
        <f t="shared" si="0"/>
        <v>2.8334041042330768E-2</v>
      </c>
      <c r="F14" s="8" t="s">
        <v>83</v>
      </c>
    </row>
    <row r="15" spans="1:9" x14ac:dyDescent="0.3">
      <c r="A15" s="10">
        <v>45908</v>
      </c>
      <c r="B15" s="8" t="s">
        <v>80</v>
      </c>
      <c r="C15" s="17">
        <v>3298882</v>
      </c>
      <c r="D15" s="9">
        <v>20600</v>
      </c>
      <c r="E15" s="18">
        <f t="shared" si="0"/>
        <v>3.9236620836658131E-2</v>
      </c>
      <c r="F15" s="8" t="s">
        <v>83</v>
      </c>
    </row>
    <row r="16" spans="1:9" x14ac:dyDescent="0.3">
      <c r="A16" s="10">
        <v>45900</v>
      </c>
      <c r="B16" s="8" t="s">
        <v>80</v>
      </c>
      <c r="C16" s="17">
        <v>2994676</v>
      </c>
      <c r="D16" s="9">
        <v>22200</v>
      </c>
      <c r="E16" s="18">
        <f t="shared" si="0"/>
        <v>3.5659786594177595E-2</v>
      </c>
      <c r="F16" s="8" t="s">
        <v>83</v>
      </c>
    </row>
    <row r="17" spans="1:6" x14ac:dyDescent="0.3">
      <c r="A17" s="10">
        <v>45895</v>
      </c>
      <c r="B17" s="8" t="s">
        <v>80</v>
      </c>
      <c r="C17" s="17">
        <v>1358522</v>
      </c>
      <c r="D17" s="9">
        <v>10600</v>
      </c>
      <c r="E17" s="18">
        <f t="shared" si="0"/>
        <v>1.6183163756612343E-2</v>
      </c>
      <c r="F17" s="8" t="s">
        <v>83</v>
      </c>
    </row>
    <row r="18" spans="1:6" x14ac:dyDescent="0.3">
      <c r="A18" s="10">
        <v>45893</v>
      </c>
      <c r="B18" s="8" t="s">
        <v>80</v>
      </c>
      <c r="C18" s="17">
        <v>2503437</v>
      </c>
      <c r="D18" s="9">
        <v>12400</v>
      </c>
      <c r="E18" s="18">
        <f t="shared" si="0"/>
        <v>2.9737453752072006E-2</v>
      </c>
      <c r="F18" s="8" t="s">
        <v>83</v>
      </c>
    </row>
    <row r="19" spans="1:6" x14ac:dyDescent="0.3">
      <c r="A19" s="10">
        <v>45887</v>
      </c>
      <c r="B19" s="8" t="s">
        <v>80</v>
      </c>
      <c r="C19" s="17">
        <v>1714256</v>
      </c>
      <c r="D19" s="9">
        <v>11000</v>
      </c>
      <c r="E19" s="18">
        <f t="shared" si="0"/>
        <v>2.0392704499729013E-2</v>
      </c>
      <c r="F19" s="8" t="s">
        <v>83</v>
      </c>
    </row>
    <row r="20" spans="1:6" x14ac:dyDescent="0.3">
      <c r="A20" s="10">
        <v>45880</v>
      </c>
      <c r="B20" s="8" t="s">
        <v>80</v>
      </c>
      <c r="C20" s="17">
        <v>3941591</v>
      </c>
      <c r="D20" s="9">
        <v>20400</v>
      </c>
      <c r="E20" s="18">
        <f t="shared" si="0"/>
        <v>4.683114372219882E-2</v>
      </c>
      <c r="F20" s="8" t="s">
        <v>83</v>
      </c>
    </row>
    <row r="21" spans="1:6" x14ac:dyDescent="0.3">
      <c r="C21" s="5"/>
    </row>
    <row r="22" spans="1:6" x14ac:dyDescent="0.3">
      <c r="C22" s="5"/>
    </row>
    <row r="23" spans="1:6" x14ac:dyDescent="0.3">
      <c r="A23" s="42" t="s">
        <v>79</v>
      </c>
      <c r="B23" s="42"/>
      <c r="C23" s="42"/>
      <c r="D23" s="42"/>
    </row>
    <row r="24" spans="1:6" x14ac:dyDescent="0.3">
      <c r="A24" s="42" t="s">
        <v>86</v>
      </c>
      <c r="B24" s="42"/>
      <c r="C24" s="42"/>
      <c r="D24" s="42"/>
    </row>
  </sheetData>
  <mergeCells count="4">
    <mergeCell ref="D1:H1"/>
    <mergeCell ref="D8:I8"/>
    <mergeCell ref="A23:D23"/>
    <mergeCell ref="A24:D24"/>
  </mergeCells>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B3B8A-11CB-48CE-AB12-C91A660F28AC}">
  <dimension ref="A1:D5"/>
  <sheetViews>
    <sheetView workbookViewId="0">
      <selection activeCell="B2" sqref="B2"/>
    </sheetView>
  </sheetViews>
  <sheetFormatPr defaultRowHeight="14.4" x14ac:dyDescent="0.3"/>
  <cols>
    <col min="1" max="1" width="20.109375" bestFit="1" customWidth="1"/>
    <col min="2" max="2" width="10.33203125" bestFit="1" customWidth="1"/>
    <col min="3" max="3" width="13.21875" bestFit="1" customWidth="1"/>
    <col min="4" max="4" width="14.21875" bestFit="1" customWidth="1"/>
  </cols>
  <sheetData>
    <row r="1" spans="1:4" x14ac:dyDescent="0.3">
      <c r="A1" s="7" t="s">
        <v>3</v>
      </c>
      <c r="B1" s="7" t="s">
        <v>4</v>
      </c>
      <c r="C1" s="7" t="s">
        <v>5</v>
      </c>
      <c r="D1" s="34"/>
    </row>
    <row r="2" spans="1:4" x14ac:dyDescent="0.3">
      <c r="A2" s="8" t="s">
        <v>87</v>
      </c>
      <c r="B2" s="15">
        <v>84601628</v>
      </c>
      <c r="C2" s="10">
        <v>45915</v>
      </c>
      <c r="D2" s="19"/>
    </row>
    <row r="3" spans="1:4" x14ac:dyDescent="0.3">
      <c r="A3" s="8" t="s">
        <v>88</v>
      </c>
      <c r="B3" s="15">
        <v>84506613</v>
      </c>
      <c r="C3" s="10">
        <v>45915</v>
      </c>
      <c r="D3" s="19"/>
    </row>
    <row r="4" spans="1:4" x14ac:dyDescent="0.3">
      <c r="A4" s="8" t="s">
        <v>35</v>
      </c>
      <c r="B4" s="16">
        <f>(Instagram!G4-Instagram!G5)/Instagram!G5</f>
        <v>1.1243498778018709E-3</v>
      </c>
      <c r="C4" s="10">
        <v>45915</v>
      </c>
      <c r="D4" s="19"/>
    </row>
    <row r="5" spans="1:4" x14ac:dyDescent="0.3">
      <c r="A5" s="8" t="s">
        <v>90</v>
      </c>
      <c r="B5" s="16">
        <f>AVERAGE(Instagram!E11:E20)</f>
        <v>2.7828374650189946E-2</v>
      </c>
      <c r="C5" s="10">
        <v>45915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FEFA5-869B-4A48-85D0-E4B81BA37CC7}">
  <dimension ref="A1:F11"/>
  <sheetViews>
    <sheetView workbookViewId="0">
      <selection activeCell="F9" sqref="F9"/>
    </sheetView>
  </sheetViews>
  <sheetFormatPr defaultRowHeight="14.4" x14ac:dyDescent="0.3"/>
  <cols>
    <col min="1" max="1" width="9.5546875" bestFit="1" customWidth="1"/>
    <col min="2" max="2" width="10" bestFit="1" customWidth="1"/>
    <col min="3" max="3" width="9.88671875" bestFit="1" customWidth="1"/>
    <col min="4" max="4" width="15" bestFit="1" customWidth="1"/>
    <col min="5" max="5" width="13.77734375" bestFit="1" customWidth="1"/>
    <col min="6" max="6" width="17.88671875" bestFit="1" customWidth="1"/>
  </cols>
  <sheetData>
    <row r="1" spans="1:6" x14ac:dyDescent="0.3">
      <c r="A1" s="7" t="s">
        <v>77</v>
      </c>
      <c r="B1" s="7" t="s">
        <v>78</v>
      </c>
      <c r="C1" s="7" t="s">
        <v>93</v>
      </c>
      <c r="D1" s="7" t="s">
        <v>94</v>
      </c>
      <c r="E1" s="7" t="s">
        <v>161</v>
      </c>
      <c r="F1" s="7" t="s">
        <v>75</v>
      </c>
    </row>
    <row r="2" spans="1:6" x14ac:dyDescent="0.3">
      <c r="A2" s="10">
        <v>45913</v>
      </c>
      <c r="B2" s="8" t="s">
        <v>80</v>
      </c>
      <c r="C2" s="17">
        <v>2820773</v>
      </c>
      <c r="D2" s="17">
        <v>19100</v>
      </c>
      <c r="E2" s="17">
        <f>InstagramData_Stats!$B$2</f>
        <v>84601628</v>
      </c>
      <c r="F2" s="18">
        <f>SUM(C2:D2)/E2</f>
        <v>3.3567592812752962E-2</v>
      </c>
    </row>
    <row r="3" spans="1:6" x14ac:dyDescent="0.3">
      <c r="A3" s="10">
        <v>45913</v>
      </c>
      <c r="B3" s="8" t="s">
        <v>84</v>
      </c>
      <c r="C3" s="17">
        <v>523972</v>
      </c>
      <c r="D3" s="9">
        <v>9452</v>
      </c>
      <c r="E3" s="17">
        <f>InstagramData_Stats!$B$2</f>
        <v>84601628</v>
      </c>
      <c r="F3" s="18">
        <f t="shared" ref="F3:F11" si="0">SUM(C3:D3)/E3</f>
        <v>6.3051268942484178E-3</v>
      </c>
    </row>
    <row r="4" spans="1:6" x14ac:dyDescent="0.3">
      <c r="A4" s="10">
        <v>45913</v>
      </c>
      <c r="B4" s="8" t="s">
        <v>80</v>
      </c>
      <c r="C4" s="17">
        <v>1846891</v>
      </c>
      <c r="D4" s="9">
        <v>17400</v>
      </c>
      <c r="E4" s="17">
        <f>InstagramData_Stats!$B$2</f>
        <v>84601628</v>
      </c>
      <c r="F4" s="18">
        <f t="shared" si="0"/>
        <v>2.2036112591119403E-2</v>
      </c>
    </row>
    <row r="5" spans="1:6" x14ac:dyDescent="0.3">
      <c r="A5" s="10">
        <v>45909</v>
      </c>
      <c r="B5" s="8" t="s">
        <v>85</v>
      </c>
      <c r="C5" s="17">
        <v>2368106</v>
      </c>
      <c r="D5" s="9">
        <v>29000</v>
      </c>
      <c r="E5" s="17">
        <f>InstagramData_Stats!$B$2</f>
        <v>84601628</v>
      </c>
      <c r="F5" s="18">
        <f t="shared" si="0"/>
        <v>2.8334041042330768E-2</v>
      </c>
    </row>
    <row r="6" spans="1:6" x14ac:dyDescent="0.3">
      <c r="A6" s="10">
        <v>45908</v>
      </c>
      <c r="B6" s="8" t="s">
        <v>80</v>
      </c>
      <c r="C6" s="17">
        <v>3298882</v>
      </c>
      <c r="D6" s="9">
        <v>20600</v>
      </c>
      <c r="E6" s="17">
        <f>InstagramData_Stats!$B$2</f>
        <v>84601628</v>
      </c>
      <c r="F6" s="18">
        <f t="shared" si="0"/>
        <v>3.9236620836658131E-2</v>
      </c>
    </row>
    <row r="7" spans="1:6" x14ac:dyDescent="0.3">
      <c r="A7" s="10">
        <v>45900</v>
      </c>
      <c r="B7" s="8" t="s">
        <v>80</v>
      </c>
      <c r="C7" s="17">
        <v>2994676</v>
      </c>
      <c r="D7" s="9">
        <v>22200</v>
      </c>
      <c r="E7" s="17">
        <f>InstagramData_Stats!$B$2</f>
        <v>84601628</v>
      </c>
      <c r="F7" s="18">
        <f t="shared" si="0"/>
        <v>3.5659786594177595E-2</v>
      </c>
    </row>
    <row r="8" spans="1:6" x14ac:dyDescent="0.3">
      <c r="A8" s="10">
        <v>45895</v>
      </c>
      <c r="B8" s="8" t="s">
        <v>80</v>
      </c>
      <c r="C8" s="17">
        <v>1358522</v>
      </c>
      <c r="D8" s="9">
        <v>10600</v>
      </c>
      <c r="E8" s="17">
        <f>InstagramData_Stats!$B$2</f>
        <v>84601628</v>
      </c>
      <c r="F8" s="18">
        <f t="shared" si="0"/>
        <v>1.6183163756612343E-2</v>
      </c>
    </row>
    <row r="9" spans="1:6" x14ac:dyDescent="0.3">
      <c r="A9" s="10">
        <v>45893</v>
      </c>
      <c r="B9" s="8" t="s">
        <v>80</v>
      </c>
      <c r="C9" s="17">
        <v>2503437</v>
      </c>
      <c r="D9" s="9">
        <v>12400</v>
      </c>
      <c r="E9" s="17">
        <f>InstagramData_Stats!$B$2</f>
        <v>84601628</v>
      </c>
      <c r="F9" s="18">
        <f t="shared" si="0"/>
        <v>2.9737453752072006E-2</v>
      </c>
    </row>
    <row r="10" spans="1:6" x14ac:dyDescent="0.3">
      <c r="A10" s="10">
        <v>45887</v>
      </c>
      <c r="B10" s="8" t="s">
        <v>80</v>
      </c>
      <c r="C10" s="17">
        <v>1714256</v>
      </c>
      <c r="D10" s="9">
        <v>11000</v>
      </c>
      <c r="E10" s="17">
        <f>InstagramData_Stats!$B$2</f>
        <v>84601628</v>
      </c>
      <c r="F10" s="18">
        <f t="shared" si="0"/>
        <v>2.0392704499729013E-2</v>
      </c>
    </row>
    <row r="11" spans="1:6" x14ac:dyDescent="0.3">
      <c r="A11" s="10">
        <v>45880</v>
      </c>
      <c r="B11" s="8" t="s">
        <v>80</v>
      </c>
      <c r="C11" s="17">
        <v>3941591</v>
      </c>
      <c r="D11" s="9">
        <v>20400</v>
      </c>
      <c r="E11" s="17">
        <f>InstagramData_Stats!$B$2</f>
        <v>84601628</v>
      </c>
      <c r="F11" s="18">
        <f t="shared" si="0"/>
        <v>4.683114372219882E-2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6ABB-1045-4149-89A4-CFB68122A475}">
  <dimension ref="A1:I23"/>
  <sheetViews>
    <sheetView workbookViewId="0">
      <selection activeCell="B5" sqref="B5"/>
    </sheetView>
  </sheetViews>
  <sheetFormatPr defaultRowHeight="14.4" x14ac:dyDescent="0.3"/>
  <cols>
    <col min="1" max="1" width="20.109375" bestFit="1" customWidth="1"/>
    <col min="2" max="2" width="18.109375" bestFit="1" customWidth="1"/>
    <col min="3" max="3" width="19.44140625" bestFit="1" customWidth="1"/>
    <col min="4" max="4" width="14.21875" bestFit="1" customWidth="1"/>
    <col min="5" max="5" width="12.33203125" bestFit="1" customWidth="1"/>
    <col min="6" max="6" width="12.44140625" bestFit="1" customWidth="1"/>
    <col min="7" max="7" width="17.88671875" bestFit="1" customWidth="1"/>
    <col min="8" max="8" width="14.21875" bestFit="1" customWidth="1"/>
  </cols>
  <sheetData>
    <row r="1" spans="1:9" ht="18" x14ac:dyDescent="0.35">
      <c r="D1" s="41" t="s">
        <v>41</v>
      </c>
      <c r="E1" s="41"/>
      <c r="F1" s="41"/>
      <c r="G1" s="41"/>
      <c r="H1" s="41"/>
    </row>
    <row r="2" spans="1:9" x14ac:dyDescent="0.3">
      <c r="E2" s="43" t="s">
        <v>96</v>
      </c>
      <c r="F2" s="43"/>
      <c r="G2" s="43"/>
    </row>
    <row r="4" spans="1:9" x14ac:dyDescent="0.3">
      <c r="A4" s="7" t="s">
        <v>3</v>
      </c>
      <c r="B4" s="7" t="s">
        <v>4</v>
      </c>
      <c r="C4" s="7" t="s">
        <v>5</v>
      </c>
      <c r="D4" s="7" t="s">
        <v>6</v>
      </c>
    </row>
    <row r="5" spans="1:9" x14ac:dyDescent="0.3">
      <c r="A5" s="8" t="s">
        <v>13</v>
      </c>
      <c r="B5" s="9">
        <v>111878</v>
      </c>
      <c r="C5" s="10">
        <v>45915</v>
      </c>
      <c r="D5" s="8" t="s">
        <v>83</v>
      </c>
    </row>
    <row r="6" spans="1:9" x14ac:dyDescent="0.3">
      <c r="A6" s="8" t="s">
        <v>35</v>
      </c>
      <c r="B6" s="8" t="s">
        <v>105</v>
      </c>
      <c r="C6" s="10">
        <v>45915</v>
      </c>
      <c r="D6" s="8" t="s">
        <v>83</v>
      </c>
    </row>
    <row r="7" spans="1:9" x14ac:dyDescent="0.3">
      <c r="A7" s="8" t="s">
        <v>90</v>
      </c>
      <c r="B7" s="11">
        <f>AVERAGE(G12:G21)</f>
        <v>0.2985698707520692</v>
      </c>
      <c r="C7" s="10">
        <v>45915</v>
      </c>
      <c r="D7" s="8" t="s">
        <v>83</v>
      </c>
      <c r="E7" s="19"/>
      <c r="F7" s="19"/>
      <c r="G7" s="19"/>
    </row>
    <row r="8" spans="1:9" x14ac:dyDescent="0.3">
      <c r="A8" s="19"/>
      <c r="B8" s="19"/>
      <c r="C8" s="19"/>
      <c r="D8" s="19"/>
      <c r="E8" s="19"/>
      <c r="F8" s="19"/>
      <c r="G8" s="19"/>
    </row>
    <row r="9" spans="1:9" ht="18" x14ac:dyDescent="0.35">
      <c r="D9" s="41" t="s">
        <v>91</v>
      </c>
      <c r="E9" s="41"/>
      <c r="F9" s="41"/>
      <c r="G9" s="41"/>
    </row>
    <row r="11" spans="1:9" x14ac:dyDescent="0.3">
      <c r="A11" s="7" t="s">
        <v>92</v>
      </c>
      <c r="B11" s="7" t="s">
        <v>97</v>
      </c>
      <c r="C11" s="7" t="s">
        <v>98</v>
      </c>
      <c r="D11" s="7" t="s">
        <v>93</v>
      </c>
      <c r="E11" s="7" t="s">
        <v>100</v>
      </c>
      <c r="F11" s="7" t="s">
        <v>101</v>
      </c>
      <c r="G11" s="7" t="s">
        <v>75</v>
      </c>
      <c r="H11" s="7" t="s">
        <v>6</v>
      </c>
    </row>
    <row r="12" spans="1:9" x14ac:dyDescent="0.3">
      <c r="A12" s="10">
        <v>45908</v>
      </c>
      <c r="B12" s="8" t="s">
        <v>99</v>
      </c>
      <c r="C12" s="8" t="s">
        <v>85</v>
      </c>
      <c r="D12" s="9">
        <v>56492</v>
      </c>
      <c r="E12" s="9">
        <v>15555</v>
      </c>
      <c r="F12" s="9">
        <v>237</v>
      </c>
      <c r="G12" s="11">
        <f>SUM(D12:F12)/$B$5</f>
        <v>0.64609664098392894</v>
      </c>
      <c r="H12" s="8" t="s">
        <v>83</v>
      </c>
    </row>
    <row r="13" spans="1:9" ht="18" x14ac:dyDescent="0.35">
      <c r="A13" s="10">
        <v>45908</v>
      </c>
      <c r="B13" s="8" t="s">
        <v>99</v>
      </c>
      <c r="C13" s="8" t="s">
        <v>85</v>
      </c>
      <c r="D13" s="9">
        <v>96866</v>
      </c>
      <c r="E13" s="9">
        <v>31775</v>
      </c>
      <c r="F13" s="9">
        <v>864</v>
      </c>
      <c r="G13" s="11">
        <f t="shared" ref="G13:G21" si="0">SUM(D13:F13)/$B$5</f>
        <v>1.1575555515829743</v>
      </c>
      <c r="H13" s="8" t="s">
        <v>83</v>
      </c>
      <c r="I13" s="4"/>
    </row>
    <row r="14" spans="1:9" x14ac:dyDescent="0.3">
      <c r="A14" s="10">
        <v>45908</v>
      </c>
      <c r="B14" s="8" t="s">
        <v>99</v>
      </c>
      <c r="C14" s="8" t="s">
        <v>102</v>
      </c>
      <c r="D14" s="9">
        <v>15909</v>
      </c>
      <c r="E14" s="9">
        <v>7902</v>
      </c>
      <c r="F14" s="9">
        <v>255</v>
      </c>
      <c r="G14" s="11">
        <f t="shared" si="0"/>
        <v>0.21510931550438872</v>
      </c>
      <c r="H14" s="8" t="s">
        <v>83</v>
      </c>
    </row>
    <row r="15" spans="1:9" x14ac:dyDescent="0.3">
      <c r="A15" s="10">
        <v>45908</v>
      </c>
      <c r="B15" s="8" t="s">
        <v>99</v>
      </c>
      <c r="C15" s="8" t="s">
        <v>103</v>
      </c>
      <c r="D15" s="9">
        <v>19450</v>
      </c>
      <c r="E15" s="9">
        <v>9268</v>
      </c>
      <c r="F15" s="9">
        <v>204</v>
      </c>
      <c r="G15" s="11">
        <f t="shared" si="0"/>
        <v>0.25851373817908796</v>
      </c>
      <c r="H15" s="8" t="s">
        <v>83</v>
      </c>
    </row>
    <row r="16" spans="1:9" x14ac:dyDescent="0.3">
      <c r="A16" s="10">
        <v>45908</v>
      </c>
      <c r="B16" s="8" t="s">
        <v>104</v>
      </c>
      <c r="C16" s="8" t="s">
        <v>85</v>
      </c>
      <c r="D16" s="9">
        <v>14832</v>
      </c>
      <c r="E16" s="9">
        <v>4009</v>
      </c>
      <c r="F16" s="9">
        <v>269</v>
      </c>
      <c r="G16" s="11">
        <f t="shared" si="0"/>
        <v>0.17081106204973273</v>
      </c>
      <c r="H16" s="8" t="s">
        <v>83</v>
      </c>
    </row>
    <row r="17" spans="1:8" x14ac:dyDescent="0.3">
      <c r="A17" s="10">
        <v>45906</v>
      </c>
      <c r="B17" s="8" t="s">
        <v>104</v>
      </c>
      <c r="C17" s="8" t="s">
        <v>102</v>
      </c>
      <c r="D17" s="9">
        <v>11193</v>
      </c>
      <c r="E17" s="9">
        <v>3994</v>
      </c>
      <c r="F17" s="9">
        <v>217</v>
      </c>
      <c r="G17" s="11">
        <f t="shared" si="0"/>
        <v>0.13768569334453601</v>
      </c>
      <c r="H17" s="8" t="s">
        <v>83</v>
      </c>
    </row>
    <row r="18" spans="1:8" x14ac:dyDescent="0.3">
      <c r="A18" s="10">
        <v>45906</v>
      </c>
      <c r="B18" s="8" t="s">
        <v>99</v>
      </c>
      <c r="C18" s="8" t="s">
        <v>103</v>
      </c>
      <c r="D18" s="9">
        <v>6904</v>
      </c>
      <c r="E18" s="9">
        <v>2923</v>
      </c>
      <c r="F18" s="9">
        <v>332</v>
      </c>
      <c r="G18" s="11">
        <f t="shared" si="0"/>
        <v>9.080426893580508E-2</v>
      </c>
      <c r="H18" s="8" t="s">
        <v>83</v>
      </c>
    </row>
    <row r="19" spans="1:8" x14ac:dyDescent="0.3">
      <c r="A19" s="10">
        <v>45905</v>
      </c>
      <c r="B19" s="8" t="s">
        <v>99</v>
      </c>
      <c r="C19" s="8" t="s">
        <v>102</v>
      </c>
      <c r="D19" s="9">
        <v>7696</v>
      </c>
      <c r="E19" s="9">
        <v>2332</v>
      </c>
      <c r="F19" s="9">
        <v>174</v>
      </c>
      <c r="G19" s="11">
        <f t="shared" si="0"/>
        <v>9.1188616171186468E-2</v>
      </c>
      <c r="H19" s="8" t="s">
        <v>83</v>
      </c>
    </row>
    <row r="20" spans="1:8" x14ac:dyDescent="0.3">
      <c r="A20" s="10">
        <v>45901</v>
      </c>
      <c r="B20" s="8" t="s">
        <v>104</v>
      </c>
      <c r="C20" s="8" t="s">
        <v>102</v>
      </c>
      <c r="D20" s="9">
        <v>7713</v>
      </c>
      <c r="E20" s="9">
        <v>2528</v>
      </c>
      <c r="F20" s="9">
        <v>98</v>
      </c>
      <c r="G20" s="11">
        <f t="shared" si="0"/>
        <v>9.2413164339727197E-2</v>
      </c>
      <c r="H20" s="8" t="s">
        <v>83</v>
      </c>
    </row>
    <row r="21" spans="1:8" x14ac:dyDescent="0.3">
      <c r="A21" s="10">
        <v>45897</v>
      </c>
      <c r="B21" s="8" t="s">
        <v>104</v>
      </c>
      <c r="C21" s="8" t="s">
        <v>102</v>
      </c>
      <c r="D21" s="9">
        <v>10520</v>
      </c>
      <c r="E21" s="9">
        <v>3351</v>
      </c>
      <c r="F21" s="9">
        <v>172</v>
      </c>
      <c r="G21" s="11">
        <f t="shared" si="0"/>
        <v>0.12552065642932481</v>
      </c>
      <c r="H21" s="8" t="s">
        <v>83</v>
      </c>
    </row>
    <row r="23" spans="1:8" x14ac:dyDescent="0.3">
      <c r="A23" s="42" t="s">
        <v>106</v>
      </c>
      <c r="B23" s="42"/>
      <c r="C23" s="42"/>
      <c r="D23" s="42"/>
    </row>
  </sheetData>
  <mergeCells count="4">
    <mergeCell ref="D1:H1"/>
    <mergeCell ref="D9:G9"/>
    <mergeCell ref="A23:D23"/>
    <mergeCell ref="E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1BD2-767A-46E8-A585-2C34077E3989}">
  <dimension ref="A1:C4"/>
  <sheetViews>
    <sheetView workbookViewId="0">
      <selection activeCell="B5" sqref="B5"/>
    </sheetView>
  </sheetViews>
  <sheetFormatPr defaultRowHeight="14.4" x14ac:dyDescent="0.3"/>
  <cols>
    <col min="1" max="1" width="20.109375" bestFit="1" customWidth="1"/>
    <col min="2" max="2" width="7.44140625" bestFit="1" customWidth="1"/>
    <col min="3" max="3" width="13.21875" bestFit="1" customWidth="1"/>
  </cols>
  <sheetData>
    <row r="1" spans="1:3" x14ac:dyDescent="0.3">
      <c r="A1" s="7" t="s">
        <v>3</v>
      </c>
      <c r="B1" s="7" t="s">
        <v>4</v>
      </c>
      <c r="C1" s="7" t="s">
        <v>5</v>
      </c>
    </row>
    <row r="2" spans="1:3" x14ac:dyDescent="0.3">
      <c r="A2" s="8" t="s">
        <v>13</v>
      </c>
      <c r="B2" s="9">
        <v>111878</v>
      </c>
      <c r="C2" s="10">
        <v>45915</v>
      </c>
    </row>
    <row r="3" spans="1:3" x14ac:dyDescent="0.3">
      <c r="A3" s="8" t="s">
        <v>35</v>
      </c>
      <c r="B3" s="8" t="s">
        <v>105</v>
      </c>
      <c r="C3" s="10">
        <v>45915</v>
      </c>
    </row>
    <row r="4" spans="1:3" x14ac:dyDescent="0.3">
      <c r="A4" s="8" t="s">
        <v>90</v>
      </c>
      <c r="B4" s="11">
        <f>AVERAGE(Twitter_X!G12:G21)</f>
        <v>0.2985698707520692</v>
      </c>
      <c r="C4" s="10">
        <v>45915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C9D7-C19E-4761-9787-2A373F487714}">
  <dimension ref="A1:H11"/>
  <sheetViews>
    <sheetView workbookViewId="0">
      <selection activeCell="I14" sqref="I14"/>
    </sheetView>
  </sheetViews>
  <sheetFormatPr defaultRowHeight="14.4" x14ac:dyDescent="0.3"/>
  <cols>
    <col min="1" max="1" width="10.44140625" bestFit="1" customWidth="1"/>
    <col min="2" max="2" width="18.109375" bestFit="1" customWidth="1"/>
    <col min="3" max="3" width="19.44140625" bestFit="1" customWidth="1"/>
    <col min="4" max="4" width="9.88671875" bestFit="1" customWidth="1"/>
    <col min="5" max="5" width="12.33203125" bestFit="1" customWidth="1"/>
    <col min="6" max="6" width="12.44140625" bestFit="1" customWidth="1"/>
    <col min="7" max="7" width="13.77734375" bestFit="1" customWidth="1"/>
    <col min="8" max="8" width="17.88671875" bestFit="1" customWidth="1"/>
  </cols>
  <sheetData>
    <row r="1" spans="1:8" x14ac:dyDescent="0.3">
      <c r="A1" s="7" t="s">
        <v>92</v>
      </c>
      <c r="B1" s="7" t="s">
        <v>97</v>
      </c>
      <c r="C1" s="7" t="s">
        <v>98</v>
      </c>
      <c r="D1" s="7" t="s">
        <v>93</v>
      </c>
      <c r="E1" s="7" t="s">
        <v>100</v>
      </c>
      <c r="F1" s="7" t="s">
        <v>101</v>
      </c>
      <c r="G1" s="7" t="s">
        <v>161</v>
      </c>
      <c r="H1" s="7" t="s">
        <v>75</v>
      </c>
    </row>
    <row r="2" spans="1:8" x14ac:dyDescent="0.3">
      <c r="A2" s="10">
        <v>45908</v>
      </c>
      <c r="B2" s="8" t="s">
        <v>99</v>
      </c>
      <c r="C2" s="8" t="s">
        <v>85</v>
      </c>
      <c r="D2" s="9">
        <v>56492</v>
      </c>
      <c r="E2" s="9">
        <v>15555</v>
      </c>
      <c r="F2" s="9">
        <v>237</v>
      </c>
      <c r="G2" s="9">
        <f>TwitterData_Stats!$B$2</f>
        <v>111878</v>
      </c>
      <c r="H2" s="11">
        <f>SUM(D2:F2)/G2</f>
        <v>0.64609664098392894</v>
      </c>
    </row>
    <row r="3" spans="1:8" x14ac:dyDescent="0.3">
      <c r="A3" s="10">
        <v>45908</v>
      </c>
      <c r="B3" s="8" t="s">
        <v>99</v>
      </c>
      <c r="C3" s="8" t="s">
        <v>85</v>
      </c>
      <c r="D3" s="9">
        <v>96866</v>
      </c>
      <c r="E3" s="9">
        <v>31775</v>
      </c>
      <c r="F3" s="9">
        <v>864</v>
      </c>
      <c r="G3" s="9">
        <f>TwitterData_Stats!$B$2</f>
        <v>111878</v>
      </c>
      <c r="H3" s="11">
        <f t="shared" ref="H3:H11" si="0">SUM(D3:F3)/G3</f>
        <v>1.1575555515829743</v>
      </c>
    </row>
    <row r="4" spans="1:8" x14ac:dyDescent="0.3">
      <c r="A4" s="10">
        <v>45908</v>
      </c>
      <c r="B4" s="8" t="s">
        <v>99</v>
      </c>
      <c r="C4" s="8" t="s">
        <v>102</v>
      </c>
      <c r="D4" s="9">
        <v>15909</v>
      </c>
      <c r="E4" s="9">
        <v>7902</v>
      </c>
      <c r="F4" s="9">
        <v>255</v>
      </c>
      <c r="G4" s="9">
        <f>TwitterData_Stats!$B$2</f>
        <v>111878</v>
      </c>
      <c r="H4" s="11">
        <f t="shared" si="0"/>
        <v>0.21510931550438872</v>
      </c>
    </row>
    <row r="5" spans="1:8" x14ac:dyDescent="0.3">
      <c r="A5" s="10">
        <v>45908</v>
      </c>
      <c r="B5" s="8" t="s">
        <v>99</v>
      </c>
      <c r="C5" s="8" t="s">
        <v>103</v>
      </c>
      <c r="D5" s="9">
        <v>19450</v>
      </c>
      <c r="E5" s="9">
        <v>9268</v>
      </c>
      <c r="F5" s="9">
        <v>204</v>
      </c>
      <c r="G5" s="9">
        <f>TwitterData_Stats!$B$2</f>
        <v>111878</v>
      </c>
      <c r="H5" s="11">
        <f t="shared" si="0"/>
        <v>0.25851373817908796</v>
      </c>
    </row>
    <row r="6" spans="1:8" x14ac:dyDescent="0.3">
      <c r="A6" s="10">
        <v>45908</v>
      </c>
      <c r="B6" s="8" t="s">
        <v>104</v>
      </c>
      <c r="C6" s="8" t="s">
        <v>85</v>
      </c>
      <c r="D6" s="9">
        <v>14832</v>
      </c>
      <c r="E6" s="9">
        <v>4009</v>
      </c>
      <c r="F6" s="9">
        <v>269</v>
      </c>
      <c r="G6" s="9">
        <f>TwitterData_Stats!$B$2</f>
        <v>111878</v>
      </c>
      <c r="H6" s="11">
        <f t="shared" si="0"/>
        <v>0.17081106204973273</v>
      </c>
    </row>
    <row r="7" spans="1:8" x14ac:dyDescent="0.3">
      <c r="A7" s="10">
        <v>45906</v>
      </c>
      <c r="B7" s="8" t="s">
        <v>104</v>
      </c>
      <c r="C7" s="8" t="s">
        <v>102</v>
      </c>
      <c r="D7" s="9">
        <v>11193</v>
      </c>
      <c r="E7" s="9">
        <v>3994</v>
      </c>
      <c r="F7" s="9">
        <v>217</v>
      </c>
      <c r="G7" s="9">
        <f>TwitterData_Stats!$B$2</f>
        <v>111878</v>
      </c>
      <c r="H7" s="11">
        <f t="shared" si="0"/>
        <v>0.13768569334453601</v>
      </c>
    </row>
    <row r="8" spans="1:8" x14ac:dyDescent="0.3">
      <c r="A8" s="10">
        <v>45906</v>
      </c>
      <c r="B8" s="8" t="s">
        <v>99</v>
      </c>
      <c r="C8" s="8" t="s">
        <v>103</v>
      </c>
      <c r="D8" s="9">
        <v>6904</v>
      </c>
      <c r="E8" s="9">
        <v>2923</v>
      </c>
      <c r="F8" s="9">
        <v>332</v>
      </c>
      <c r="G8" s="9">
        <f>TwitterData_Stats!$B$2</f>
        <v>111878</v>
      </c>
      <c r="H8" s="11">
        <f t="shared" si="0"/>
        <v>9.080426893580508E-2</v>
      </c>
    </row>
    <row r="9" spans="1:8" x14ac:dyDescent="0.3">
      <c r="A9" s="10">
        <v>45905</v>
      </c>
      <c r="B9" s="8" t="s">
        <v>99</v>
      </c>
      <c r="C9" s="8" t="s">
        <v>102</v>
      </c>
      <c r="D9" s="9">
        <v>7696</v>
      </c>
      <c r="E9" s="9">
        <v>2332</v>
      </c>
      <c r="F9" s="9">
        <v>174</v>
      </c>
      <c r="G9" s="9">
        <f>TwitterData_Stats!$B$2</f>
        <v>111878</v>
      </c>
      <c r="H9" s="11">
        <f t="shared" si="0"/>
        <v>9.1188616171186468E-2</v>
      </c>
    </row>
    <row r="10" spans="1:8" x14ac:dyDescent="0.3">
      <c r="A10" s="10">
        <v>45901</v>
      </c>
      <c r="B10" s="8" t="s">
        <v>104</v>
      </c>
      <c r="C10" s="8" t="s">
        <v>102</v>
      </c>
      <c r="D10" s="9">
        <v>7713</v>
      </c>
      <c r="E10" s="9">
        <v>2528</v>
      </c>
      <c r="F10" s="9">
        <v>98</v>
      </c>
      <c r="G10" s="9">
        <f>TwitterData_Stats!$B$2</f>
        <v>111878</v>
      </c>
      <c r="H10" s="11">
        <f t="shared" si="0"/>
        <v>9.2413164339727197E-2</v>
      </c>
    </row>
    <row r="11" spans="1:8" x14ac:dyDescent="0.3">
      <c r="A11" s="10">
        <v>45897</v>
      </c>
      <c r="B11" s="8" t="s">
        <v>104</v>
      </c>
      <c r="C11" s="8" t="s">
        <v>102</v>
      </c>
      <c r="D11" s="9">
        <v>10520</v>
      </c>
      <c r="E11" s="9">
        <v>3351</v>
      </c>
      <c r="F11" s="9">
        <v>172</v>
      </c>
      <c r="G11" s="9">
        <f>TwitterData_Stats!$B$2</f>
        <v>111878</v>
      </c>
      <c r="H11" s="11">
        <f t="shared" si="0"/>
        <v>0.12552065642932481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7A9F-20B8-4F57-A14E-BB573AD9F3F7}">
  <dimension ref="A1:K137"/>
  <sheetViews>
    <sheetView topLeftCell="A92" workbookViewId="0">
      <selection activeCell="B101" sqref="B101"/>
    </sheetView>
  </sheetViews>
  <sheetFormatPr defaultRowHeight="14.4" x14ac:dyDescent="0.3"/>
  <cols>
    <col min="1" max="2" width="34.44140625" bestFit="1" customWidth="1"/>
    <col min="3" max="3" width="20.33203125" bestFit="1" customWidth="1"/>
    <col min="4" max="4" width="13.109375" bestFit="1" customWidth="1"/>
    <col min="5" max="5" width="5.88671875" bestFit="1" customWidth="1"/>
    <col min="6" max="6" width="47.77734375" bestFit="1" customWidth="1"/>
  </cols>
  <sheetData>
    <row r="1" spans="1:6" ht="18" x14ac:dyDescent="0.35">
      <c r="B1" s="41" t="s">
        <v>132</v>
      </c>
      <c r="C1" s="41"/>
      <c r="D1" s="4"/>
      <c r="E1" s="4"/>
      <c r="F1" s="4"/>
    </row>
    <row r="2" spans="1:6" x14ac:dyDescent="0.3">
      <c r="B2" s="43" t="s">
        <v>110</v>
      </c>
      <c r="C2" s="43"/>
      <c r="D2" s="20"/>
      <c r="E2" s="20"/>
      <c r="F2" s="20"/>
    </row>
    <row r="4" spans="1:6" x14ac:dyDescent="0.3">
      <c r="A4" s="7" t="s">
        <v>107</v>
      </c>
      <c r="B4" s="7" t="s">
        <v>108</v>
      </c>
      <c r="C4" s="7" t="s">
        <v>109</v>
      </c>
      <c r="D4" s="7" t="s">
        <v>149</v>
      </c>
      <c r="E4" s="7" t="s">
        <v>6</v>
      </c>
    </row>
    <row r="5" spans="1:6" x14ac:dyDescent="0.3">
      <c r="A5" s="10">
        <v>45550</v>
      </c>
      <c r="B5" s="21">
        <v>28</v>
      </c>
      <c r="C5" s="8">
        <v>9</v>
      </c>
      <c r="D5" s="21">
        <f>AVERAGE(B5:C5)</f>
        <v>18.5</v>
      </c>
    </row>
    <row r="6" spans="1:6" x14ac:dyDescent="0.3">
      <c r="A6" s="10">
        <v>45557</v>
      </c>
      <c r="B6" s="21">
        <v>29</v>
      </c>
      <c r="C6" s="8">
        <v>12</v>
      </c>
      <c r="D6" s="21">
        <f t="shared" ref="D6:D56" si="0">AVERAGE(B6:C6)</f>
        <v>20.5</v>
      </c>
    </row>
    <row r="7" spans="1:6" x14ac:dyDescent="0.3">
      <c r="A7" s="10">
        <v>45564</v>
      </c>
      <c r="B7" s="21">
        <v>35</v>
      </c>
      <c r="C7" s="8">
        <v>16</v>
      </c>
      <c r="D7" s="21">
        <f t="shared" si="0"/>
        <v>25.5</v>
      </c>
    </row>
    <row r="8" spans="1:6" x14ac:dyDescent="0.3">
      <c r="A8" s="10">
        <v>45571</v>
      </c>
      <c r="B8" s="21">
        <v>28</v>
      </c>
      <c r="C8" s="8">
        <v>12</v>
      </c>
      <c r="D8" s="21">
        <f t="shared" si="0"/>
        <v>20</v>
      </c>
    </row>
    <row r="9" spans="1:6" x14ac:dyDescent="0.3">
      <c r="A9" s="10">
        <v>45578</v>
      </c>
      <c r="B9" s="21">
        <v>74</v>
      </c>
      <c r="C9" s="8">
        <v>37</v>
      </c>
      <c r="D9" s="21">
        <f t="shared" si="0"/>
        <v>55.5</v>
      </c>
    </row>
    <row r="10" spans="1:6" x14ac:dyDescent="0.3">
      <c r="A10" s="10">
        <v>45585</v>
      </c>
      <c r="B10" s="21">
        <v>100</v>
      </c>
      <c r="C10" s="8">
        <v>92</v>
      </c>
      <c r="D10" s="21">
        <f t="shared" si="0"/>
        <v>96</v>
      </c>
    </row>
    <row r="11" spans="1:6" x14ac:dyDescent="0.3">
      <c r="A11" s="10">
        <v>45592</v>
      </c>
      <c r="B11" s="21">
        <v>70</v>
      </c>
      <c r="C11" s="8">
        <v>71</v>
      </c>
      <c r="D11" s="21">
        <f t="shared" si="0"/>
        <v>70.5</v>
      </c>
    </row>
    <row r="12" spans="1:6" x14ac:dyDescent="0.3">
      <c r="A12" s="10">
        <v>45599</v>
      </c>
      <c r="B12" s="21">
        <v>70</v>
      </c>
      <c r="C12" s="8">
        <v>65</v>
      </c>
      <c r="D12" s="21">
        <f t="shared" si="0"/>
        <v>67.5</v>
      </c>
    </row>
    <row r="13" spans="1:6" x14ac:dyDescent="0.3">
      <c r="A13" s="10">
        <v>45606</v>
      </c>
      <c r="B13" s="21">
        <v>59</v>
      </c>
      <c r="C13" s="8">
        <v>57</v>
      </c>
      <c r="D13" s="21">
        <f t="shared" si="0"/>
        <v>58</v>
      </c>
    </row>
    <row r="14" spans="1:6" x14ac:dyDescent="0.3">
      <c r="A14" s="10">
        <v>45613</v>
      </c>
      <c r="B14" s="21">
        <v>66</v>
      </c>
      <c r="C14" s="8">
        <v>70</v>
      </c>
      <c r="D14" s="21">
        <f t="shared" si="0"/>
        <v>68</v>
      </c>
    </row>
    <row r="15" spans="1:6" x14ac:dyDescent="0.3">
      <c r="A15" s="10">
        <v>45620</v>
      </c>
      <c r="B15" s="21">
        <v>82</v>
      </c>
      <c r="C15" s="8">
        <v>93</v>
      </c>
      <c r="D15" s="21">
        <f t="shared" si="0"/>
        <v>87.5</v>
      </c>
    </row>
    <row r="16" spans="1:6" x14ac:dyDescent="0.3">
      <c r="A16" s="10">
        <v>45627</v>
      </c>
      <c r="B16" s="21">
        <v>85</v>
      </c>
      <c r="C16" s="8">
        <v>100</v>
      </c>
      <c r="D16" s="21">
        <f t="shared" si="0"/>
        <v>92.5</v>
      </c>
    </row>
    <row r="17" spans="1:4" x14ac:dyDescent="0.3">
      <c r="A17" s="10">
        <v>45634</v>
      </c>
      <c r="B17" s="21">
        <v>73</v>
      </c>
      <c r="C17" s="8">
        <v>94</v>
      </c>
      <c r="D17" s="21">
        <f t="shared" si="0"/>
        <v>83.5</v>
      </c>
    </row>
    <row r="18" spans="1:4" x14ac:dyDescent="0.3">
      <c r="A18" s="10">
        <v>45641</v>
      </c>
      <c r="B18" s="21">
        <v>61</v>
      </c>
      <c r="C18" s="8">
        <v>74</v>
      </c>
      <c r="D18" s="21">
        <f t="shared" si="0"/>
        <v>67.5</v>
      </c>
    </row>
    <row r="19" spans="1:4" x14ac:dyDescent="0.3">
      <c r="A19" s="10">
        <v>45648</v>
      </c>
      <c r="B19" s="21">
        <v>72</v>
      </c>
      <c r="C19" s="8">
        <v>69</v>
      </c>
      <c r="D19" s="21">
        <f t="shared" si="0"/>
        <v>70.5</v>
      </c>
    </row>
    <row r="20" spans="1:4" x14ac:dyDescent="0.3">
      <c r="A20" s="10">
        <v>45655</v>
      </c>
      <c r="B20" s="21">
        <v>59</v>
      </c>
      <c r="C20" s="8">
        <v>64</v>
      </c>
      <c r="D20" s="21">
        <f t="shared" si="0"/>
        <v>61.5</v>
      </c>
    </row>
    <row r="21" spans="1:4" x14ac:dyDescent="0.3">
      <c r="A21" s="10">
        <v>45662</v>
      </c>
      <c r="B21" s="21">
        <v>57</v>
      </c>
      <c r="C21" s="8">
        <v>58</v>
      </c>
      <c r="D21" s="21">
        <f t="shared" si="0"/>
        <v>57.5</v>
      </c>
    </row>
    <row r="22" spans="1:4" x14ac:dyDescent="0.3">
      <c r="A22" s="10">
        <v>45669</v>
      </c>
      <c r="B22" s="21">
        <v>53</v>
      </c>
      <c r="C22" s="8">
        <v>56</v>
      </c>
      <c r="D22" s="21">
        <f t="shared" si="0"/>
        <v>54.5</v>
      </c>
    </row>
    <row r="23" spans="1:4" x14ac:dyDescent="0.3">
      <c r="A23" s="10">
        <v>45676</v>
      </c>
      <c r="B23" s="21">
        <v>50</v>
      </c>
      <c r="C23" s="8">
        <v>54</v>
      </c>
      <c r="D23" s="21">
        <f t="shared" si="0"/>
        <v>52</v>
      </c>
    </row>
    <row r="24" spans="1:4" x14ac:dyDescent="0.3">
      <c r="A24" s="10">
        <v>45683</v>
      </c>
      <c r="B24" s="21">
        <v>58</v>
      </c>
      <c r="C24" s="8">
        <v>55</v>
      </c>
      <c r="D24" s="21">
        <f t="shared" si="0"/>
        <v>56.5</v>
      </c>
    </row>
    <row r="25" spans="1:4" x14ac:dyDescent="0.3">
      <c r="A25" s="10">
        <v>45690</v>
      </c>
      <c r="B25" s="21">
        <v>57</v>
      </c>
      <c r="C25" s="8">
        <v>52</v>
      </c>
      <c r="D25" s="21">
        <f t="shared" si="0"/>
        <v>54.5</v>
      </c>
    </row>
    <row r="26" spans="1:4" x14ac:dyDescent="0.3">
      <c r="A26" s="10">
        <v>45697</v>
      </c>
      <c r="B26" s="21">
        <v>59</v>
      </c>
      <c r="C26" s="8">
        <v>55</v>
      </c>
      <c r="D26" s="21">
        <f t="shared" si="0"/>
        <v>57</v>
      </c>
    </row>
    <row r="27" spans="1:4" x14ac:dyDescent="0.3">
      <c r="A27" s="10">
        <v>45704</v>
      </c>
      <c r="B27" s="21">
        <v>46</v>
      </c>
      <c r="C27" s="8">
        <v>44</v>
      </c>
      <c r="D27" s="21">
        <f t="shared" si="0"/>
        <v>45</v>
      </c>
    </row>
    <row r="28" spans="1:4" x14ac:dyDescent="0.3">
      <c r="A28" s="10">
        <v>45711</v>
      </c>
      <c r="B28" s="21">
        <v>44</v>
      </c>
      <c r="C28" s="8">
        <v>39</v>
      </c>
      <c r="D28" s="21">
        <f t="shared" si="0"/>
        <v>41.5</v>
      </c>
    </row>
    <row r="29" spans="1:4" x14ac:dyDescent="0.3">
      <c r="A29" s="10">
        <v>45718</v>
      </c>
      <c r="B29" s="21">
        <v>42</v>
      </c>
      <c r="C29" s="8">
        <v>40</v>
      </c>
      <c r="D29" s="21">
        <f t="shared" si="0"/>
        <v>41</v>
      </c>
    </row>
    <row r="30" spans="1:4" x14ac:dyDescent="0.3">
      <c r="A30" s="10">
        <v>45725</v>
      </c>
      <c r="B30" s="21">
        <v>44</v>
      </c>
      <c r="C30" s="8">
        <v>38</v>
      </c>
      <c r="D30" s="21">
        <f t="shared" si="0"/>
        <v>41</v>
      </c>
    </row>
    <row r="31" spans="1:4" x14ac:dyDescent="0.3">
      <c r="A31" s="10">
        <v>45732</v>
      </c>
      <c r="B31" s="21">
        <v>41</v>
      </c>
      <c r="C31" s="8">
        <v>34</v>
      </c>
      <c r="D31" s="21">
        <f t="shared" si="0"/>
        <v>37.5</v>
      </c>
    </row>
    <row r="32" spans="1:4" x14ac:dyDescent="0.3">
      <c r="A32" s="10">
        <v>45739</v>
      </c>
      <c r="B32" s="21">
        <v>41</v>
      </c>
      <c r="C32" s="8">
        <v>32</v>
      </c>
      <c r="D32" s="21">
        <f t="shared" si="0"/>
        <v>36.5</v>
      </c>
    </row>
    <row r="33" spans="1:4" x14ac:dyDescent="0.3">
      <c r="A33" s="10">
        <v>45746</v>
      </c>
      <c r="B33" s="21">
        <v>37</v>
      </c>
      <c r="C33" s="8">
        <v>32</v>
      </c>
      <c r="D33" s="21">
        <f t="shared" si="0"/>
        <v>34.5</v>
      </c>
    </row>
    <row r="34" spans="1:4" x14ac:dyDescent="0.3">
      <c r="A34" s="10">
        <v>45753</v>
      </c>
      <c r="B34" s="21">
        <v>36</v>
      </c>
      <c r="C34" s="8">
        <v>30</v>
      </c>
      <c r="D34" s="21">
        <f t="shared" si="0"/>
        <v>33</v>
      </c>
    </row>
    <row r="35" spans="1:4" x14ac:dyDescent="0.3">
      <c r="A35" s="10">
        <v>45760</v>
      </c>
      <c r="B35" s="21">
        <v>43</v>
      </c>
      <c r="C35" s="8">
        <v>32</v>
      </c>
      <c r="D35" s="21">
        <f t="shared" si="0"/>
        <v>37.5</v>
      </c>
    </row>
    <row r="36" spans="1:4" x14ac:dyDescent="0.3">
      <c r="A36" s="10">
        <v>45767</v>
      </c>
      <c r="B36" s="21">
        <v>33</v>
      </c>
      <c r="C36" s="8">
        <v>28</v>
      </c>
      <c r="D36" s="21">
        <f t="shared" si="0"/>
        <v>30.5</v>
      </c>
    </row>
    <row r="37" spans="1:4" x14ac:dyDescent="0.3">
      <c r="A37" s="10">
        <v>45774</v>
      </c>
      <c r="B37" s="21">
        <v>40</v>
      </c>
      <c r="C37" s="8">
        <v>29</v>
      </c>
      <c r="D37" s="21">
        <f t="shared" si="0"/>
        <v>34.5</v>
      </c>
    </row>
    <row r="38" spans="1:4" x14ac:dyDescent="0.3">
      <c r="A38" s="10">
        <v>45781</v>
      </c>
      <c r="B38" s="21">
        <v>43</v>
      </c>
      <c r="C38" s="8">
        <v>34</v>
      </c>
      <c r="D38" s="21">
        <f t="shared" si="0"/>
        <v>38.5</v>
      </c>
    </row>
    <row r="39" spans="1:4" x14ac:dyDescent="0.3">
      <c r="A39" s="10">
        <v>45788</v>
      </c>
      <c r="B39" s="21">
        <v>37</v>
      </c>
      <c r="C39" s="8">
        <v>29</v>
      </c>
      <c r="D39" s="21">
        <f t="shared" si="0"/>
        <v>33</v>
      </c>
    </row>
    <row r="40" spans="1:4" x14ac:dyDescent="0.3">
      <c r="A40" s="10">
        <v>45795</v>
      </c>
      <c r="B40" s="21">
        <v>35</v>
      </c>
      <c r="C40" s="8">
        <v>26</v>
      </c>
      <c r="D40" s="21">
        <f t="shared" si="0"/>
        <v>30.5</v>
      </c>
    </row>
    <row r="41" spans="1:4" x14ac:dyDescent="0.3">
      <c r="A41" s="10">
        <v>45802</v>
      </c>
      <c r="B41" s="21">
        <v>34</v>
      </c>
      <c r="C41" s="8">
        <v>26</v>
      </c>
      <c r="D41" s="21">
        <f t="shared" si="0"/>
        <v>30</v>
      </c>
    </row>
    <row r="42" spans="1:4" x14ac:dyDescent="0.3">
      <c r="A42" s="10">
        <v>45809</v>
      </c>
      <c r="B42" s="21">
        <v>31</v>
      </c>
      <c r="C42" s="8">
        <v>25</v>
      </c>
      <c r="D42" s="21">
        <f t="shared" si="0"/>
        <v>28</v>
      </c>
    </row>
    <row r="43" spans="1:4" x14ac:dyDescent="0.3">
      <c r="A43" s="10">
        <v>45816</v>
      </c>
      <c r="B43" s="21">
        <v>34</v>
      </c>
      <c r="C43" s="8">
        <v>26</v>
      </c>
      <c r="D43" s="21">
        <f t="shared" si="0"/>
        <v>30</v>
      </c>
    </row>
    <row r="44" spans="1:4" x14ac:dyDescent="0.3">
      <c r="A44" s="10">
        <v>45823</v>
      </c>
      <c r="B44" s="21">
        <v>36</v>
      </c>
      <c r="C44" s="8">
        <v>25</v>
      </c>
      <c r="D44" s="21">
        <f t="shared" si="0"/>
        <v>30.5</v>
      </c>
    </row>
    <row r="45" spans="1:4" x14ac:dyDescent="0.3">
      <c r="A45" s="10">
        <v>45830</v>
      </c>
      <c r="B45" s="21">
        <v>39</v>
      </c>
      <c r="C45" s="8">
        <v>26</v>
      </c>
      <c r="D45" s="21">
        <f t="shared" si="0"/>
        <v>32.5</v>
      </c>
    </row>
    <row r="46" spans="1:4" x14ac:dyDescent="0.3">
      <c r="A46" s="10">
        <v>45837</v>
      </c>
      <c r="B46" s="21">
        <v>39</v>
      </c>
      <c r="C46" s="8">
        <v>25</v>
      </c>
      <c r="D46" s="21">
        <f t="shared" si="0"/>
        <v>32</v>
      </c>
    </row>
    <row r="47" spans="1:4" x14ac:dyDescent="0.3">
      <c r="A47" s="10">
        <v>45844</v>
      </c>
      <c r="B47" s="21">
        <v>46</v>
      </c>
      <c r="C47" s="8">
        <v>29</v>
      </c>
      <c r="D47" s="21">
        <f t="shared" si="0"/>
        <v>37.5</v>
      </c>
    </row>
    <row r="48" spans="1:4" x14ac:dyDescent="0.3">
      <c r="A48" s="10">
        <v>45851</v>
      </c>
      <c r="B48" s="21">
        <v>62</v>
      </c>
      <c r="C48" s="8">
        <v>33</v>
      </c>
      <c r="D48" s="21">
        <f t="shared" si="0"/>
        <v>47.5</v>
      </c>
    </row>
    <row r="49" spans="1:11" x14ac:dyDescent="0.3">
      <c r="A49" s="10">
        <v>45858</v>
      </c>
      <c r="B49" s="21">
        <v>68</v>
      </c>
      <c r="C49" s="8">
        <v>31</v>
      </c>
      <c r="D49" s="21">
        <f t="shared" si="0"/>
        <v>49.5</v>
      </c>
    </row>
    <row r="50" spans="1:11" x14ac:dyDescent="0.3">
      <c r="A50" s="10">
        <v>45865</v>
      </c>
      <c r="B50" s="21">
        <v>81</v>
      </c>
      <c r="C50" s="8">
        <v>30</v>
      </c>
      <c r="D50" s="21">
        <f t="shared" si="0"/>
        <v>55.5</v>
      </c>
    </row>
    <row r="51" spans="1:11" x14ac:dyDescent="0.3">
      <c r="A51" s="10">
        <v>45872</v>
      </c>
      <c r="B51" s="21">
        <v>87</v>
      </c>
      <c r="C51" s="8">
        <v>29</v>
      </c>
      <c r="D51" s="21">
        <f t="shared" si="0"/>
        <v>58</v>
      </c>
    </row>
    <row r="52" spans="1:11" x14ac:dyDescent="0.3">
      <c r="A52" s="10">
        <v>45879</v>
      </c>
      <c r="B52" s="21">
        <v>84</v>
      </c>
      <c r="C52" s="8">
        <v>28</v>
      </c>
      <c r="D52" s="21">
        <f t="shared" si="0"/>
        <v>56</v>
      </c>
    </row>
    <row r="53" spans="1:11" x14ac:dyDescent="0.3">
      <c r="A53" s="10">
        <v>45886</v>
      </c>
      <c r="B53" s="21">
        <v>85</v>
      </c>
      <c r="C53" s="8">
        <v>27</v>
      </c>
      <c r="D53" s="21">
        <f t="shared" si="0"/>
        <v>56</v>
      </c>
    </row>
    <row r="54" spans="1:11" x14ac:dyDescent="0.3">
      <c r="A54" s="10">
        <v>45893</v>
      </c>
      <c r="B54" s="21">
        <v>61</v>
      </c>
      <c r="C54" s="8">
        <v>28</v>
      </c>
      <c r="D54" s="21">
        <f t="shared" si="0"/>
        <v>44.5</v>
      </c>
    </row>
    <row r="55" spans="1:11" x14ac:dyDescent="0.3">
      <c r="A55" s="10">
        <v>45900</v>
      </c>
      <c r="B55" s="21">
        <v>39</v>
      </c>
      <c r="C55" s="8">
        <v>23</v>
      </c>
      <c r="D55" s="21">
        <f t="shared" si="0"/>
        <v>31</v>
      </c>
    </row>
    <row r="56" spans="1:11" x14ac:dyDescent="0.3">
      <c r="A56" s="10">
        <v>45907</v>
      </c>
      <c r="B56" s="21">
        <v>44</v>
      </c>
      <c r="C56" s="8">
        <v>33</v>
      </c>
      <c r="D56" s="21">
        <f t="shared" si="0"/>
        <v>38.5</v>
      </c>
    </row>
    <row r="57" spans="1:11" x14ac:dyDescent="0.3">
      <c r="A57" s="10">
        <v>45914</v>
      </c>
      <c r="B57" s="21">
        <v>36</v>
      </c>
      <c r="C57" s="8">
        <v>25</v>
      </c>
      <c r="D57" s="21">
        <f>AVERAGE(B57:C57)</f>
        <v>30.5</v>
      </c>
    </row>
    <row r="59" spans="1:11" ht="18" x14ac:dyDescent="0.35">
      <c r="B59" s="41" t="s">
        <v>133</v>
      </c>
      <c r="C59" s="41"/>
      <c r="D59" s="4"/>
      <c r="E59" s="4"/>
      <c r="F59" s="22" t="s">
        <v>147</v>
      </c>
      <c r="G59" s="22"/>
      <c r="H59" s="22"/>
      <c r="I59" s="22"/>
      <c r="J59" s="22"/>
      <c r="K59" s="22"/>
    </row>
    <row r="60" spans="1:11" x14ac:dyDescent="0.3">
      <c r="B60" s="43" t="s">
        <v>110</v>
      </c>
      <c r="C60" s="43"/>
      <c r="D60" s="20"/>
      <c r="E60" s="20"/>
      <c r="F60" s="22" t="s">
        <v>152</v>
      </c>
      <c r="G60" s="22"/>
      <c r="H60" s="22"/>
      <c r="I60" s="22"/>
      <c r="J60" s="22"/>
      <c r="K60" s="22"/>
    </row>
    <row r="62" spans="1:11" ht="15.6" x14ac:dyDescent="0.3">
      <c r="B62" s="44" t="s">
        <v>134</v>
      </c>
      <c r="C62" s="44"/>
    </row>
    <row r="64" spans="1:11" x14ac:dyDescent="0.3">
      <c r="A64" s="7" t="s">
        <v>111</v>
      </c>
      <c r="B64" s="7" t="s">
        <v>108</v>
      </c>
      <c r="C64" s="7" t="s">
        <v>109</v>
      </c>
      <c r="D64" s="7" t="s">
        <v>149</v>
      </c>
      <c r="E64" s="7" t="s">
        <v>6</v>
      </c>
    </row>
    <row r="65" spans="1:5" x14ac:dyDescent="0.3">
      <c r="A65" s="8" t="s">
        <v>112</v>
      </c>
      <c r="B65" s="25">
        <v>100</v>
      </c>
      <c r="C65" s="25" t="s">
        <v>9</v>
      </c>
      <c r="D65" s="25">
        <f>AVERAGE(B65:C65) + ROW()/100000</f>
        <v>100.00064999999999</v>
      </c>
      <c r="E65" s="23"/>
    </row>
    <row r="66" spans="1:5" x14ac:dyDescent="0.3">
      <c r="A66" s="8" t="s">
        <v>130</v>
      </c>
      <c r="B66" s="25">
        <v>59</v>
      </c>
      <c r="C66" s="25" t="s">
        <v>9</v>
      </c>
      <c r="D66" s="25">
        <f t="shared" ref="D66:D96" si="1">AVERAGE(B66:C66) + ROW()/100000</f>
        <v>59.000660000000003</v>
      </c>
      <c r="E66" s="23"/>
    </row>
    <row r="67" spans="1:5" x14ac:dyDescent="0.3">
      <c r="A67" s="8" t="s">
        <v>113</v>
      </c>
      <c r="B67" s="25">
        <v>27</v>
      </c>
      <c r="C67" s="25" t="s">
        <v>9</v>
      </c>
      <c r="D67" s="25">
        <f t="shared" si="1"/>
        <v>27.00067</v>
      </c>
      <c r="E67" s="23"/>
    </row>
    <row r="68" spans="1:5" x14ac:dyDescent="0.3">
      <c r="A68" s="8" t="s">
        <v>114</v>
      </c>
      <c r="B68" s="25">
        <v>22</v>
      </c>
      <c r="C68" s="25">
        <v>62</v>
      </c>
      <c r="D68" s="25">
        <f t="shared" si="1"/>
        <v>42.000680000000003</v>
      </c>
      <c r="E68" s="23"/>
    </row>
    <row r="69" spans="1:5" x14ac:dyDescent="0.3">
      <c r="A69" s="8" t="s">
        <v>115</v>
      </c>
      <c r="B69" s="25">
        <v>22</v>
      </c>
      <c r="C69" s="25">
        <v>56</v>
      </c>
      <c r="D69" s="25">
        <f t="shared" si="1"/>
        <v>39.000689999999999</v>
      </c>
      <c r="E69" s="23"/>
    </row>
    <row r="70" spans="1:5" x14ac:dyDescent="0.3">
      <c r="A70" s="8" t="s">
        <v>116</v>
      </c>
      <c r="B70" s="25">
        <v>17</v>
      </c>
      <c r="C70" s="25">
        <v>25</v>
      </c>
      <c r="D70" s="25">
        <f t="shared" si="1"/>
        <v>21.000699999999998</v>
      </c>
      <c r="E70" s="23"/>
    </row>
    <row r="71" spans="1:5" x14ac:dyDescent="0.3">
      <c r="A71" s="8" t="s">
        <v>117</v>
      </c>
      <c r="B71" s="25">
        <v>15</v>
      </c>
      <c r="C71" s="25">
        <v>30</v>
      </c>
      <c r="D71" s="25">
        <f t="shared" si="1"/>
        <v>22.500710000000002</v>
      </c>
      <c r="E71" s="23"/>
    </row>
    <row r="72" spans="1:5" x14ac:dyDescent="0.3">
      <c r="A72" s="8" t="s">
        <v>118</v>
      </c>
      <c r="B72" s="25">
        <v>13</v>
      </c>
      <c r="C72" s="25">
        <v>47</v>
      </c>
      <c r="D72" s="25">
        <f t="shared" si="1"/>
        <v>30.000720000000001</v>
      </c>
      <c r="E72" s="23"/>
    </row>
    <row r="73" spans="1:5" x14ac:dyDescent="0.3">
      <c r="A73" s="8" t="s">
        <v>119</v>
      </c>
      <c r="B73" s="25">
        <v>12</v>
      </c>
      <c r="C73" s="25" t="s">
        <v>9</v>
      </c>
      <c r="D73" s="25">
        <f t="shared" si="1"/>
        <v>12.000730000000001</v>
      </c>
      <c r="E73" s="23"/>
    </row>
    <row r="74" spans="1:5" x14ac:dyDescent="0.3">
      <c r="A74" s="8" t="s">
        <v>120</v>
      </c>
      <c r="B74" s="25">
        <v>11</v>
      </c>
      <c r="C74" s="25">
        <v>37</v>
      </c>
      <c r="D74" s="25">
        <f t="shared" si="1"/>
        <v>24.00074</v>
      </c>
      <c r="E74" s="23"/>
    </row>
    <row r="75" spans="1:5" x14ac:dyDescent="0.3">
      <c r="A75" s="8" t="s">
        <v>121</v>
      </c>
      <c r="B75" s="25">
        <v>11</v>
      </c>
      <c r="C75" s="25" t="s">
        <v>9</v>
      </c>
      <c r="D75" s="25">
        <f t="shared" si="1"/>
        <v>11.00075</v>
      </c>
      <c r="E75" s="23"/>
    </row>
    <row r="76" spans="1:5" x14ac:dyDescent="0.3">
      <c r="A76" s="8" t="s">
        <v>122</v>
      </c>
      <c r="B76" s="25">
        <v>11</v>
      </c>
      <c r="C76" s="25">
        <v>29</v>
      </c>
      <c r="D76" s="25">
        <f t="shared" si="1"/>
        <v>20.00076</v>
      </c>
      <c r="E76" s="23"/>
    </row>
    <row r="77" spans="1:5" x14ac:dyDescent="0.3">
      <c r="A77" s="8" t="s">
        <v>131</v>
      </c>
      <c r="B77" s="25">
        <v>10</v>
      </c>
      <c r="C77" s="25" t="s">
        <v>9</v>
      </c>
      <c r="D77" s="25">
        <f t="shared" si="1"/>
        <v>10.000769999999999</v>
      </c>
      <c r="E77" s="23"/>
    </row>
    <row r="78" spans="1:5" x14ac:dyDescent="0.3">
      <c r="A78" s="8" t="s">
        <v>123</v>
      </c>
      <c r="B78" s="25">
        <v>10</v>
      </c>
      <c r="C78" s="25" t="s">
        <v>9</v>
      </c>
      <c r="D78" s="25">
        <f t="shared" si="1"/>
        <v>10.000780000000001</v>
      </c>
      <c r="E78" s="23"/>
    </row>
    <row r="79" spans="1:5" x14ac:dyDescent="0.3">
      <c r="A79" s="8" t="s">
        <v>124</v>
      </c>
      <c r="B79" s="25">
        <v>10</v>
      </c>
      <c r="C79" s="25">
        <v>31</v>
      </c>
      <c r="D79" s="25">
        <f t="shared" si="1"/>
        <v>20.500789999999999</v>
      </c>
      <c r="E79" s="23"/>
    </row>
    <row r="80" spans="1:5" x14ac:dyDescent="0.3">
      <c r="A80" s="8" t="s">
        <v>125</v>
      </c>
      <c r="B80" s="25">
        <v>10</v>
      </c>
      <c r="C80" s="25" t="s">
        <v>9</v>
      </c>
      <c r="D80" s="25">
        <f t="shared" si="1"/>
        <v>10.0008</v>
      </c>
      <c r="E80" s="23"/>
    </row>
    <row r="81" spans="1:5" x14ac:dyDescent="0.3">
      <c r="A81" s="8" t="s">
        <v>126</v>
      </c>
      <c r="B81" s="25">
        <v>10</v>
      </c>
      <c r="C81" s="25" t="s">
        <v>9</v>
      </c>
      <c r="D81" s="25">
        <f t="shared" si="1"/>
        <v>10.00081</v>
      </c>
      <c r="E81" s="23"/>
    </row>
    <row r="82" spans="1:5" x14ac:dyDescent="0.3">
      <c r="A82" s="8" t="s">
        <v>127</v>
      </c>
      <c r="B82" s="25">
        <v>10</v>
      </c>
      <c r="C82" s="25" t="s">
        <v>9</v>
      </c>
      <c r="D82" s="25">
        <f t="shared" si="1"/>
        <v>10.000819999999999</v>
      </c>
      <c r="E82" s="23"/>
    </row>
    <row r="83" spans="1:5" x14ac:dyDescent="0.3">
      <c r="A83" s="8" t="s">
        <v>128</v>
      </c>
      <c r="B83" s="25">
        <v>9</v>
      </c>
      <c r="C83" s="25" t="s">
        <v>9</v>
      </c>
      <c r="D83" s="25">
        <f t="shared" si="1"/>
        <v>9.0008300000000006</v>
      </c>
      <c r="E83" s="23"/>
    </row>
    <row r="84" spans="1:5" x14ac:dyDescent="0.3">
      <c r="A84" s="8" t="s">
        <v>129</v>
      </c>
      <c r="B84" s="25">
        <v>8</v>
      </c>
      <c r="C84" s="25" t="s">
        <v>9</v>
      </c>
      <c r="D84" s="25">
        <f t="shared" si="1"/>
        <v>8.0008400000000002</v>
      </c>
      <c r="E84" s="23"/>
    </row>
    <row r="85" spans="1:5" x14ac:dyDescent="0.3">
      <c r="A85" s="8" t="s">
        <v>135</v>
      </c>
      <c r="B85" s="25" t="s">
        <v>9</v>
      </c>
      <c r="C85" s="25">
        <f>IFERROR(VLOOKUP(A85, [1]Sheet2!A:B,2, FALSE), "-")</f>
        <v>100</v>
      </c>
      <c r="D85" s="25">
        <f t="shared" si="1"/>
        <v>100.00085</v>
      </c>
      <c r="E85" s="23"/>
    </row>
    <row r="86" spans="1:5" x14ac:dyDescent="0.3">
      <c r="A86" s="8" t="s">
        <v>136</v>
      </c>
      <c r="B86" s="25" t="s">
        <v>9</v>
      </c>
      <c r="C86" s="25">
        <f>IFERROR(VLOOKUP(A86, [1]Sheet2!A:B,2, FALSE), "-")</f>
        <v>48</v>
      </c>
      <c r="D86" s="25">
        <f t="shared" si="1"/>
        <v>48.000860000000003</v>
      </c>
      <c r="E86" s="23"/>
    </row>
    <row r="87" spans="1:5" x14ac:dyDescent="0.3">
      <c r="A87" s="8" t="s">
        <v>137</v>
      </c>
      <c r="B87" s="25" t="s">
        <v>9</v>
      </c>
      <c r="C87" s="25">
        <f>IFERROR(VLOOKUP(A87, [1]Sheet2!A:B,2, FALSE), "-")</f>
        <v>37</v>
      </c>
      <c r="D87" s="25">
        <f t="shared" si="1"/>
        <v>37.000869999999999</v>
      </c>
      <c r="E87" s="23"/>
    </row>
    <row r="88" spans="1:5" x14ac:dyDescent="0.3">
      <c r="A88" s="8" t="s">
        <v>138</v>
      </c>
      <c r="B88" s="25" t="s">
        <v>9</v>
      </c>
      <c r="C88" s="25">
        <f>IFERROR(VLOOKUP(A88, [1]Sheet2!A:B,2, FALSE), "-")</f>
        <v>29</v>
      </c>
      <c r="D88" s="25">
        <f t="shared" si="1"/>
        <v>29.000879999999999</v>
      </c>
      <c r="E88" s="23"/>
    </row>
    <row r="89" spans="1:5" x14ac:dyDescent="0.3">
      <c r="A89" s="8" t="s">
        <v>139</v>
      </c>
      <c r="B89" s="25" t="s">
        <v>9</v>
      </c>
      <c r="C89" s="25">
        <f>IFERROR(VLOOKUP(A89, [1]Sheet2!A:B,2, FALSE), "-")</f>
        <v>26</v>
      </c>
      <c r="D89" s="25">
        <f t="shared" si="1"/>
        <v>26.000889999999998</v>
      </c>
      <c r="E89" s="23"/>
    </row>
    <row r="90" spans="1:5" x14ac:dyDescent="0.3">
      <c r="A90" s="8" t="s">
        <v>140</v>
      </c>
      <c r="B90" s="25" t="s">
        <v>9</v>
      </c>
      <c r="C90" s="25">
        <f>IFERROR(VLOOKUP(A90, [1]Sheet2!A:B,2, FALSE), "-")</f>
        <v>23</v>
      </c>
      <c r="D90" s="25">
        <f t="shared" si="1"/>
        <v>23.000900000000001</v>
      </c>
      <c r="E90" s="23"/>
    </row>
    <row r="91" spans="1:5" x14ac:dyDescent="0.3">
      <c r="A91" s="8" t="s">
        <v>18</v>
      </c>
      <c r="B91" s="25" t="s">
        <v>9</v>
      </c>
      <c r="C91" s="25">
        <f>IFERROR(VLOOKUP(A91, [1]Sheet2!A:B,2, FALSE), "-")</f>
        <v>22</v>
      </c>
      <c r="D91" s="25">
        <f t="shared" si="1"/>
        <v>22.000910000000001</v>
      </c>
      <c r="E91" s="23"/>
    </row>
    <row r="92" spans="1:5" x14ac:dyDescent="0.3">
      <c r="A92" s="8" t="s">
        <v>141</v>
      </c>
      <c r="B92" s="25" t="s">
        <v>9</v>
      </c>
      <c r="C92" s="25">
        <f>IFERROR(VLOOKUP(A92, [1]Sheet2!A:B,2, FALSE), "-")</f>
        <v>22</v>
      </c>
      <c r="D92" s="25">
        <f t="shared" si="1"/>
        <v>22.000920000000001</v>
      </c>
      <c r="E92" s="23"/>
    </row>
    <row r="93" spans="1:5" x14ac:dyDescent="0.3">
      <c r="A93" s="8" t="s">
        <v>142</v>
      </c>
      <c r="B93" s="25" t="s">
        <v>9</v>
      </c>
      <c r="C93" s="25">
        <f>IFERROR(VLOOKUP(A93, [1]Sheet2!A:B,2, FALSE), "-")</f>
        <v>20</v>
      </c>
      <c r="D93" s="25">
        <f t="shared" si="1"/>
        <v>20.00093</v>
      </c>
      <c r="E93" s="23"/>
    </row>
    <row r="94" spans="1:5" x14ac:dyDescent="0.3">
      <c r="A94" s="8" t="s">
        <v>143</v>
      </c>
      <c r="B94" s="25" t="s">
        <v>9</v>
      </c>
      <c r="C94" s="25">
        <f>IFERROR(VLOOKUP(A94, [1]Sheet2!A:B,2, FALSE), "-")</f>
        <v>18</v>
      </c>
      <c r="D94" s="25">
        <f t="shared" si="1"/>
        <v>18.00094</v>
      </c>
      <c r="E94" s="23"/>
    </row>
    <row r="95" spans="1:5" x14ac:dyDescent="0.3">
      <c r="A95" s="8" t="s">
        <v>144</v>
      </c>
      <c r="B95" s="25" t="s">
        <v>9</v>
      </c>
      <c r="C95" s="25">
        <f>IFERROR(VLOOKUP(A95, [1]Sheet2!A:B,2, FALSE), "-")</f>
        <v>18</v>
      </c>
      <c r="D95" s="25">
        <f t="shared" si="1"/>
        <v>18.00095</v>
      </c>
      <c r="E95" s="23"/>
    </row>
    <row r="96" spans="1:5" x14ac:dyDescent="0.3">
      <c r="A96" s="8" t="s">
        <v>145</v>
      </c>
      <c r="B96" s="25" t="s">
        <v>9</v>
      </c>
      <c r="C96" s="25">
        <f>IFERROR(VLOOKUP(A96, [1]Sheet2!A:B,2, FALSE), "-")</f>
        <v>17</v>
      </c>
      <c r="D96" s="25">
        <f t="shared" si="1"/>
        <v>17.000959999999999</v>
      </c>
      <c r="E96" s="23"/>
    </row>
    <row r="97" spans="1:6" x14ac:dyDescent="0.3">
      <c r="A97" s="19"/>
      <c r="B97" s="19"/>
      <c r="C97" s="19"/>
      <c r="D97" s="19"/>
    </row>
    <row r="98" spans="1:6" ht="57.6" x14ac:dyDescent="0.3">
      <c r="A98" s="19"/>
      <c r="B98" s="44" t="s">
        <v>146</v>
      </c>
      <c r="C98" s="44"/>
      <c r="D98" s="19"/>
      <c r="F98" s="27" t="s">
        <v>153</v>
      </c>
    </row>
    <row r="99" spans="1:6" x14ac:dyDescent="0.3">
      <c r="A99" s="19"/>
      <c r="B99" s="19"/>
      <c r="C99" s="19"/>
      <c r="D99" s="19"/>
    </row>
    <row r="100" spans="1:6" x14ac:dyDescent="0.3">
      <c r="A100" s="7" t="s">
        <v>150</v>
      </c>
      <c r="B100" s="7" t="s">
        <v>111</v>
      </c>
      <c r="C100" s="7" t="s">
        <v>148</v>
      </c>
      <c r="D100" s="28" t="s">
        <v>154</v>
      </c>
    </row>
    <row r="101" spans="1:6" x14ac:dyDescent="0.3">
      <c r="A101" s="8">
        <f>ROW(A1)</f>
        <v>1</v>
      </c>
      <c r="B101" s="8" t="str">
        <f>INDEX($A$65:$A$96, MATCH(LARGE($D$65:$D$96, ROW(A1)), $D$65:$D$96, 0))</f>
        <v>Turkmenistan</v>
      </c>
      <c r="C101" s="24">
        <f>LARGE($D$65:$D$96, ROW(A1))</f>
        <v>100.00085</v>
      </c>
      <c r="D101">
        <v>0</v>
      </c>
      <c r="F101" s="26"/>
    </row>
    <row r="102" spans="1:6" x14ac:dyDescent="0.3">
      <c r="A102" s="8">
        <f t="shared" ref="A102:A132" si="2">ROW(A2)</f>
        <v>2</v>
      </c>
      <c r="B102" s="8" t="str">
        <f t="shared" ref="B102:B132" si="3">INDEX($A$65:$A$96, MATCH(LARGE($D$65:$D$96, ROW(A2)), $D$65:$D$96, 0))</f>
        <v>Madagascar</v>
      </c>
      <c r="C102" s="24">
        <f t="shared" ref="C102:C132" si="4">LARGE($D$65:$D$96, ROW(A2))</f>
        <v>100.00064999999999</v>
      </c>
      <c r="D102">
        <v>0</v>
      </c>
      <c r="F102" s="26"/>
    </row>
    <row r="103" spans="1:6" x14ac:dyDescent="0.3">
      <c r="A103" s="8">
        <f t="shared" si="2"/>
        <v>3</v>
      </c>
      <c r="B103" s="8" t="str">
        <f t="shared" si="3"/>
        <v>Republic of the Congo</v>
      </c>
      <c r="C103" s="24">
        <f t="shared" si="4"/>
        <v>59.000660000000003</v>
      </c>
      <c r="D103">
        <v>0</v>
      </c>
      <c r="F103" s="26"/>
    </row>
    <row r="104" spans="1:6" x14ac:dyDescent="0.3">
      <c r="A104" s="8">
        <f t="shared" si="2"/>
        <v>4</v>
      </c>
      <c r="B104" s="8" t="str">
        <f t="shared" si="3"/>
        <v>South Korea</v>
      </c>
      <c r="C104" s="24">
        <f t="shared" si="4"/>
        <v>48.000860000000003</v>
      </c>
      <c r="D104">
        <v>1</v>
      </c>
    </row>
    <row r="105" spans="1:6" x14ac:dyDescent="0.3">
      <c r="A105" s="8">
        <f t="shared" si="2"/>
        <v>5</v>
      </c>
      <c r="B105" s="8" t="str">
        <f t="shared" si="3"/>
        <v>Mongolia</v>
      </c>
      <c r="C105" s="24">
        <f t="shared" si="4"/>
        <v>42.000680000000003</v>
      </c>
      <c r="D105">
        <v>0</v>
      </c>
    </row>
    <row r="106" spans="1:6" x14ac:dyDescent="0.3">
      <c r="A106" s="8">
        <f t="shared" si="2"/>
        <v>6</v>
      </c>
      <c r="B106" s="8" t="str">
        <f t="shared" si="3"/>
        <v>Myanmar (Burma)</v>
      </c>
      <c r="C106" s="24">
        <f t="shared" si="4"/>
        <v>39.000689999999999</v>
      </c>
      <c r="D106">
        <v>0</v>
      </c>
    </row>
    <row r="107" spans="1:6" x14ac:dyDescent="0.3">
      <c r="A107" s="8">
        <f t="shared" si="2"/>
        <v>7</v>
      </c>
      <c r="B107" s="8" t="str">
        <f t="shared" si="3"/>
        <v>Taiwan</v>
      </c>
      <c r="C107" s="24">
        <f t="shared" si="4"/>
        <v>37.000869999999999</v>
      </c>
      <c r="D107">
        <v>1</v>
      </c>
    </row>
    <row r="108" spans="1:6" x14ac:dyDescent="0.3">
      <c r="A108" s="8">
        <f t="shared" si="2"/>
        <v>8</v>
      </c>
      <c r="B108" s="8" t="str">
        <f t="shared" si="3"/>
        <v>Hong Kong</v>
      </c>
      <c r="C108" s="24">
        <f t="shared" si="4"/>
        <v>30.000720000000001</v>
      </c>
      <c r="D108">
        <v>1</v>
      </c>
    </row>
    <row r="109" spans="1:6" x14ac:dyDescent="0.3">
      <c r="A109" s="8">
        <f t="shared" si="2"/>
        <v>9</v>
      </c>
      <c r="B109" s="8" t="str">
        <f t="shared" si="3"/>
        <v>Iran</v>
      </c>
      <c r="C109" s="24">
        <f t="shared" si="4"/>
        <v>29.000879999999999</v>
      </c>
      <c r="D109">
        <v>0</v>
      </c>
    </row>
    <row r="110" spans="1:6" x14ac:dyDescent="0.3">
      <c r="A110" s="8">
        <f t="shared" si="2"/>
        <v>10</v>
      </c>
      <c r="B110" s="8" t="str">
        <f t="shared" si="3"/>
        <v>France</v>
      </c>
      <c r="C110" s="24">
        <f t="shared" si="4"/>
        <v>27.00067</v>
      </c>
      <c r="D110">
        <v>1</v>
      </c>
    </row>
    <row r="111" spans="1:6" x14ac:dyDescent="0.3">
      <c r="A111" s="8">
        <f t="shared" si="2"/>
        <v>11</v>
      </c>
      <c r="B111" s="8" t="str">
        <f t="shared" si="3"/>
        <v>Azerbaijan</v>
      </c>
      <c r="C111" s="24">
        <f t="shared" si="4"/>
        <v>26.000889999999998</v>
      </c>
      <c r="D111">
        <v>0</v>
      </c>
    </row>
    <row r="112" spans="1:6" x14ac:dyDescent="0.3">
      <c r="A112" s="8">
        <f t="shared" si="2"/>
        <v>12</v>
      </c>
      <c r="B112" s="8" t="str">
        <f t="shared" si="3"/>
        <v>Singapore</v>
      </c>
      <c r="C112" s="24">
        <f t="shared" si="4"/>
        <v>24.00074</v>
      </c>
      <c r="D112">
        <v>1</v>
      </c>
    </row>
    <row r="113" spans="1:4" x14ac:dyDescent="0.3">
      <c r="A113" s="8">
        <f t="shared" si="2"/>
        <v>13</v>
      </c>
      <c r="B113" s="8" t="str">
        <f t="shared" si="3"/>
        <v>Kyrgyzstan</v>
      </c>
      <c r="C113" s="24">
        <f t="shared" si="4"/>
        <v>23.000900000000001</v>
      </c>
      <c r="D113">
        <v>0</v>
      </c>
    </row>
    <row r="114" spans="1:4" x14ac:dyDescent="0.3">
      <c r="A114" s="8">
        <f t="shared" si="2"/>
        <v>14</v>
      </c>
      <c r="B114" s="8" t="str">
        <f t="shared" si="3"/>
        <v>Cambodia</v>
      </c>
      <c r="C114" s="24">
        <f t="shared" si="4"/>
        <v>22.500710000000002</v>
      </c>
      <c r="D114">
        <v>0</v>
      </c>
    </row>
    <row r="115" spans="1:4" x14ac:dyDescent="0.3">
      <c r="A115" s="8">
        <f t="shared" si="2"/>
        <v>15</v>
      </c>
      <c r="B115" s="8" t="str">
        <f t="shared" si="3"/>
        <v>Uzbekistan</v>
      </c>
      <c r="C115" s="24">
        <f t="shared" si="4"/>
        <v>22.000920000000001</v>
      </c>
      <c r="D115">
        <v>0</v>
      </c>
    </row>
    <row r="116" spans="1:4" x14ac:dyDescent="0.3">
      <c r="A116" s="8">
        <f t="shared" si="2"/>
        <v>16</v>
      </c>
      <c r="B116" s="8" t="str">
        <f t="shared" si="3"/>
        <v>Indonesia</v>
      </c>
      <c r="C116" s="24">
        <f t="shared" si="4"/>
        <v>22.000910000000001</v>
      </c>
      <c r="D116">
        <v>1</v>
      </c>
    </row>
    <row r="117" spans="1:4" x14ac:dyDescent="0.3">
      <c r="A117" s="8">
        <f t="shared" si="2"/>
        <v>17</v>
      </c>
      <c r="B117" s="8" t="str">
        <f t="shared" si="3"/>
        <v>Vietnam</v>
      </c>
      <c r="C117" s="24">
        <f t="shared" si="4"/>
        <v>21.000699999999998</v>
      </c>
      <c r="D117">
        <v>1</v>
      </c>
    </row>
    <row r="118" spans="1:4" x14ac:dyDescent="0.3">
      <c r="A118" s="8">
        <f t="shared" si="2"/>
        <v>18</v>
      </c>
      <c r="B118" s="8" t="str">
        <f t="shared" si="3"/>
        <v>Malaysia</v>
      </c>
      <c r="C118" s="24">
        <f t="shared" si="4"/>
        <v>20.500789999999999</v>
      </c>
      <c r="D118">
        <v>1</v>
      </c>
    </row>
    <row r="119" spans="1:4" x14ac:dyDescent="0.3">
      <c r="A119" s="8">
        <f t="shared" si="2"/>
        <v>19</v>
      </c>
      <c r="B119" s="8" t="str">
        <f t="shared" si="3"/>
        <v>Thailand</v>
      </c>
      <c r="C119" s="24">
        <f t="shared" si="4"/>
        <v>20.00093</v>
      </c>
      <c r="D119">
        <v>1</v>
      </c>
    </row>
    <row r="120" spans="1:4" x14ac:dyDescent="0.3">
      <c r="A120" s="8">
        <f t="shared" si="2"/>
        <v>20</v>
      </c>
      <c r="B120" s="8" t="str">
        <f t="shared" si="3"/>
        <v>Philippines</v>
      </c>
      <c r="C120" s="24">
        <f t="shared" si="4"/>
        <v>20.00076</v>
      </c>
      <c r="D120">
        <v>1</v>
      </c>
    </row>
    <row r="121" spans="1:4" x14ac:dyDescent="0.3">
      <c r="A121" s="8">
        <f t="shared" si="2"/>
        <v>21</v>
      </c>
      <c r="B121" s="8" t="str">
        <f t="shared" si="3"/>
        <v>Sri Lanka</v>
      </c>
      <c r="C121" s="24">
        <f t="shared" si="4"/>
        <v>18.00095</v>
      </c>
      <c r="D121">
        <v>0</v>
      </c>
    </row>
    <row r="122" spans="1:4" x14ac:dyDescent="0.3">
      <c r="A122" s="8">
        <f t="shared" si="2"/>
        <v>22</v>
      </c>
      <c r="B122" s="8" t="str">
        <f t="shared" si="3"/>
        <v>China</v>
      </c>
      <c r="C122" s="24">
        <f t="shared" si="4"/>
        <v>18.00094</v>
      </c>
      <c r="D122">
        <v>1</v>
      </c>
    </row>
    <row r="123" spans="1:4" x14ac:dyDescent="0.3">
      <c r="A123" s="8">
        <f t="shared" si="2"/>
        <v>23</v>
      </c>
      <c r="B123" s="8" t="str">
        <f t="shared" si="3"/>
        <v>Australia</v>
      </c>
      <c r="C123" s="24">
        <f t="shared" si="4"/>
        <v>17.000959999999999</v>
      </c>
      <c r="D123">
        <v>1</v>
      </c>
    </row>
    <row r="124" spans="1:4" x14ac:dyDescent="0.3">
      <c r="A124" s="8">
        <f t="shared" si="2"/>
        <v>24</v>
      </c>
      <c r="B124" s="8" t="str">
        <f t="shared" si="3"/>
        <v>Belgium</v>
      </c>
      <c r="C124" s="24">
        <f t="shared" si="4"/>
        <v>12.000730000000001</v>
      </c>
      <c r="D124">
        <v>0</v>
      </c>
    </row>
    <row r="125" spans="1:4" x14ac:dyDescent="0.3">
      <c r="A125" s="8">
        <f t="shared" si="2"/>
        <v>25</v>
      </c>
      <c r="B125" s="8" t="str">
        <f t="shared" si="3"/>
        <v>Nepal</v>
      </c>
      <c r="C125" s="24">
        <f t="shared" si="4"/>
        <v>11.00075</v>
      </c>
      <c r="D125">
        <v>0</v>
      </c>
    </row>
    <row r="126" spans="1:4" x14ac:dyDescent="0.3">
      <c r="A126" s="8">
        <f t="shared" si="2"/>
        <v>26</v>
      </c>
      <c r="B126" s="8" t="str">
        <f t="shared" si="3"/>
        <v>Slovakia</v>
      </c>
      <c r="C126" s="24">
        <f t="shared" si="4"/>
        <v>10.000819999999999</v>
      </c>
      <c r="D126">
        <v>0</v>
      </c>
    </row>
    <row r="127" spans="1:4" x14ac:dyDescent="0.3">
      <c r="A127" s="8">
        <f t="shared" si="2"/>
        <v>27</v>
      </c>
      <c r="B127" s="8" t="str">
        <f t="shared" si="3"/>
        <v>Brazil</v>
      </c>
      <c r="C127" s="24">
        <f t="shared" si="4"/>
        <v>10.00081</v>
      </c>
      <c r="D127">
        <v>1</v>
      </c>
    </row>
    <row r="128" spans="1:4" x14ac:dyDescent="0.3">
      <c r="A128" s="8">
        <f t="shared" si="2"/>
        <v>28</v>
      </c>
      <c r="B128" s="8" t="str">
        <f t="shared" si="3"/>
        <v>Switzerland</v>
      </c>
      <c r="C128" s="24">
        <f t="shared" si="4"/>
        <v>10.0008</v>
      </c>
      <c r="D128">
        <v>0</v>
      </c>
    </row>
    <row r="129" spans="1:4" x14ac:dyDescent="0.3">
      <c r="A129" s="8">
        <f t="shared" si="2"/>
        <v>29</v>
      </c>
      <c r="B129" s="8" t="str">
        <f t="shared" si="3"/>
        <v>Hungary</v>
      </c>
      <c r="C129" s="24">
        <f t="shared" si="4"/>
        <v>10.000780000000001</v>
      </c>
      <c r="D129">
        <v>0</v>
      </c>
    </row>
    <row r="130" spans="1:4" x14ac:dyDescent="0.3">
      <c r="A130" s="8">
        <f t="shared" si="2"/>
        <v>30</v>
      </c>
      <c r="B130" s="8" t="str">
        <f t="shared" si="3"/>
        <v>Democratic Republic of the Congo (DRC)</v>
      </c>
      <c r="C130" s="24">
        <f t="shared" si="4"/>
        <v>10.000769999999999</v>
      </c>
      <c r="D130">
        <v>0</v>
      </c>
    </row>
    <row r="131" spans="1:4" x14ac:dyDescent="0.3">
      <c r="A131" s="8">
        <f t="shared" si="2"/>
        <v>31</v>
      </c>
      <c r="B131" s="8" t="str">
        <f t="shared" si="3"/>
        <v>Tunisia</v>
      </c>
      <c r="C131" s="24">
        <f t="shared" si="4"/>
        <v>9.0008300000000006</v>
      </c>
      <c r="D131">
        <v>0</v>
      </c>
    </row>
    <row r="132" spans="1:4" x14ac:dyDescent="0.3">
      <c r="A132" s="8">
        <f t="shared" si="2"/>
        <v>32</v>
      </c>
      <c r="B132" s="8" t="str">
        <f t="shared" si="3"/>
        <v>Morocco</v>
      </c>
      <c r="C132" s="24">
        <f t="shared" si="4"/>
        <v>8.0008400000000002</v>
      </c>
      <c r="D132">
        <v>0</v>
      </c>
    </row>
    <row r="133" spans="1:4" x14ac:dyDescent="0.3">
      <c r="B133" s="19"/>
    </row>
    <row r="134" spans="1:4" x14ac:dyDescent="0.3">
      <c r="B134" s="19"/>
    </row>
    <row r="135" spans="1:4" x14ac:dyDescent="0.3">
      <c r="B135" s="19"/>
    </row>
    <row r="136" spans="1:4" x14ac:dyDescent="0.3">
      <c r="B136" s="19"/>
    </row>
    <row r="137" spans="1:4" x14ac:dyDescent="0.3">
      <c r="B137" s="19"/>
    </row>
  </sheetData>
  <mergeCells count="6">
    <mergeCell ref="B98:C98"/>
    <mergeCell ref="B60:C60"/>
    <mergeCell ref="B1:C1"/>
    <mergeCell ref="B2:C2"/>
    <mergeCell ref="B59:C59"/>
    <mergeCell ref="B62:C62"/>
  </mergeCells>
  <conditionalFormatting sqref="B101:B132">
    <cfRule type="expression" dxfId="0" priority="1">
      <formula>$A101&lt;=20</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86730-3D49-4594-85F8-2A1B87FD4262}">
  <dimension ref="A1:D54"/>
  <sheetViews>
    <sheetView tabSelected="1" topLeftCell="A25" workbookViewId="0">
      <selection activeCell="D2" sqref="D2"/>
    </sheetView>
  </sheetViews>
  <sheetFormatPr defaultRowHeight="14.4" x14ac:dyDescent="0.3"/>
  <cols>
    <col min="1" max="1" width="10.5546875" bestFit="1" customWidth="1"/>
    <col min="2" max="2" width="29.109375" bestFit="1" customWidth="1"/>
    <col min="3" max="3" width="20.33203125" bestFit="1" customWidth="1"/>
    <col min="4" max="4" width="13.109375" bestFit="1" customWidth="1"/>
  </cols>
  <sheetData>
    <row r="1" spans="1:4" x14ac:dyDescent="0.3">
      <c r="A1" s="7" t="s">
        <v>107</v>
      </c>
      <c r="B1" s="7" t="s">
        <v>108</v>
      </c>
      <c r="C1" s="7" t="s">
        <v>109</v>
      </c>
      <c r="D1" s="7" t="s">
        <v>149</v>
      </c>
    </row>
    <row r="2" spans="1:4" x14ac:dyDescent="0.3">
      <c r="A2" s="10">
        <v>45550</v>
      </c>
      <c r="B2" s="21">
        <v>28</v>
      </c>
      <c r="C2" s="8">
        <v>9</v>
      </c>
      <c r="D2" s="21">
        <f>AVERAGE(B2:C2)</f>
        <v>18.5</v>
      </c>
    </row>
    <row r="3" spans="1:4" x14ac:dyDescent="0.3">
      <c r="A3" s="10">
        <v>45557</v>
      </c>
      <c r="B3" s="21">
        <v>29</v>
      </c>
      <c r="C3" s="8">
        <v>12</v>
      </c>
      <c r="D3" s="21">
        <f t="shared" ref="D3:D53" si="0">AVERAGE(B3:C3)</f>
        <v>20.5</v>
      </c>
    </row>
    <row r="4" spans="1:4" x14ac:dyDescent="0.3">
      <c r="A4" s="10">
        <v>45564</v>
      </c>
      <c r="B4" s="21">
        <v>35</v>
      </c>
      <c r="C4" s="8">
        <v>16</v>
      </c>
      <c r="D4" s="21">
        <f t="shared" si="0"/>
        <v>25.5</v>
      </c>
    </row>
    <row r="5" spans="1:4" x14ac:dyDescent="0.3">
      <c r="A5" s="10">
        <v>45571</v>
      </c>
      <c r="B5" s="21">
        <v>28</v>
      </c>
      <c r="C5" s="8">
        <v>12</v>
      </c>
      <c r="D5" s="21">
        <f t="shared" si="0"/>
        <v>20</v>
      </c>
    </row>
    <row r="6" spans="1:4" x14ac:dyDescent="0.3">
      <c r="A6" s="10">
        <v>45578</v>
      </c>
      <c r="B6" s="21">
        <v>74</v>
      </c>
      <c r="C6" s="8">
        <v>37</v>
      </c>
      <c r="D6" s="21">
        <f t="shared" si="0"/>
        <v>55.5</v>
      </c>
    </row>
    <row r="7" spans="1:4" x14ac:dyDescent="0.3">
      <c r="A7" s="10">
        <v>45585</v>
      </c>
      <c r="B7" s="21">
        <v>100</v>
      </c>
      <c r="C7" s="8">
        <v>92</v>
      </c>
      <c r="D7" s="21">
        <f t="shared" si="0"/>
        <v>96</v>
      </c>
    </row>
    <row r="8" spans="1:4" x14ac:dyDescent="0.3">
      <c r="A8" s="10">
        <v>45592</v>
      </c>
      <c r="B8" s="21">
        <v>70</v>
      </c>
      <c r="C8" s="8">
        <v>71</v>
      </c>
      <c r="D8" s="21">
        <f t="shared" si="0"/>
        <v>70.5</v>
      </c>
    </row>
    <row r="9" spans="1:4" x14ac:dyDescent="0.3">
      <c r="A9" s="10">
        <v>45599</v>
      </c>
      <c r="B9" s="21">
        <v>70</v>
      </c>
      <c r="C9" s="8">
        <v>65</v>
      </c>
      <c r="D9" s="21">
        <f t="shared" si="0"/>
        <v>67.5</v>
      </c>
    </row>
    <row r="10" spans="1:4" x14ac:dyDescent="0.3">
      <c r="A10" s="10">
        <v>45606</v>
      </c>
      <c r="B10" s="21">
        <v>59</v>
      </c>
      <c r="C10" s="8">
        <v>57</v>
      </c>
      <c r="D10" s="21">
        <f t="shared" si="0"/>
        <v>58</v>
      </c>
    </row>
    <row r="11" spans="1:4" x14ac:dyDescent="0.3">
      <c r="A11" s="10">
        <v>45613</v>
      </c>
      <c r="B11" s="21">
        <v>66</v>
      </c>
      <c r="C11" s="8">
        <v>70</v>
      </c>
      <c r="D11" s="21">
        <f t="shared" si="0"/>
        <v>68</v>
      </c>
    </row>
    <row r="12" spans="1:4" x14ac:dyDescent="0.3">
      <c r="A12" s="10">
        <v>45620</v>
      </c>
      <c r="B12" s="21">
        <v>82</v>
      </c>
      <c r="C12" s="8">
        <v>93</v>
      </c>
      <c r="D12" s="21">
        <f t="shared" si="0"/>
        <v>87.5</v>
      </c>
    </row>
    <row r="13" spans="1:4" x14ac:dyDescent="0.3">
      <c r="A13" s="10">
        <v>45627</v>
      </c>
      <c r="B13" s="21">
        <v>85</v>
      </c>
      <c r="C13" s="8">
        <v>100</v>
      </c>
      <c r="D13" s="21">
        <f t="shared" si="0"/>
        <v>92.5</v>
      </c>
    </row>
    <row r="14" spans="1:4" x14ac:dyDescent="0.3">
      <c r="A14" s="10">
        <v>45634</v>
      </c>
      <c r="B14" s="21">
        <v>73</v>
      </c>
      <c r="C14" s="8">
        <v>94</v>
      </c>
      <c r="D14" s="21">
        <f t="shared" si="0"/>
        <v>83.5</v>
      </c>
    </row>
    <row r="15" spans="1:4" x14ac:dyDescent="0.3">
      <c r="A15" s="10">
        <v>45641</v>
      </c>
      <c r="B15" s="21">
        <v>61</v>
      </c>
      <c r="C15" s="8">
        <v>74</v>
      </c>
      <c r="D15" s="21">
        <f t="shared" si="0"/>
        <v>67.5</v>
      </c>
    </row>
    <row r="16" spans="1:4" x14ac:dyDescent="0.3">
      <c r="A16" s="10">
        <v>45648</v>
      </c>
      <c r="B16" s="21">
        <v>72</v>
      </c>
      <c r="C16" s="8">
        <v>69</v>
      </c>
      <c r="D16" s="21">
        <f t="shared" si="0"/>
        <v>70.5</v>
      </c>
    </row>
    <row r="17" spans="1:4" x14ac:dyDescent="0.3">
      <c r="A17" s="10">
        <v>45655</v>
      </c>
      <c r="B17" s="21">
        <v>59</v>
      </c>
      <c r="C17" s="8">
        <v>64</v>
      </c>
      <c r="D17" s="21">
        <f t="shared" si="0"/>
        <v>61.5</v>
      </c>
    </row>
    <row r="18" spans="1:4" x14ac:dyDescent="0.3">
      <c r="A18" s="10">
        <v>45662</v>
      </c>
      <c r="B18" s="21">
        <v>57</v>
      </c>
      <c r="C18" s="8">
        <v>58</v>
      </c>
      <c r="D18" s="21">
        <f t="shared" si="0"/>
        <v>57.5</v>
      </c>
    </row>
    <row r="19" spans="1:4" x14ac:dyDescent="0.3">
      <c r="A19" s="10">
        <v>45669</v>
      </c>
      <c r="B19" s="21">
        <v>53</v>
      </c>
      <c r="C19" s="8">
        <v>56</v>
      </c>
      <c r="D19" s="21">
        <f t="shared" si="0"/>
        <v>54.5</v>
      </c>
    </row>
    <row r="20" spans="1:4" x14ac:dyDescent="0.3">
      <c r="A20" s="10">
        <v>45676</v>
      </c>
      <c r="B20" s="21">
        <v>50</v>
      </c>
      <c r="C20" s="8">
        <v>54</v>
      </c>
      <c r="D20" s="21">
        <f t="shared" si="0"/>
        <v>52</v>
      </c>
    </row>
    <row r="21" spans="1:4" x14ac:dyDescent="0.3">
      <c r="A21" s="10">
        <v>45683</v>
      </c>
      <c r="B21" s="21">
        <v>58</v>
      </c>
      <c r="C21" s="8">
        <v>55</v>
      </c>
      <c r="D21" s="21">
        <f t="shared" si="0"/>
        <v>56.5</v>
      </c>
    </row>
    <row r="22" spans="1:4" x14ac:dyDescent="0.3">
      <c r="A22" s="10">
        <v>45690</v>
      </c>
      <c r="B22" s="21">
        <v>57</v>
      </c>
      <c r="C22" s="8">
        <v>52</v>
      </c>
      <c r="D22" s="21">
        <f t="shared" si="0"/>
        <v>54.5</v>
      </c>
    </row>
    <row r="23" spans="1:4" x14ac:dyDescent="0.3">
      <c r="A23" s="10">
        <v>45697</v>
      </c>
      <c r="B23" s="21">
        <v>59</v>
      </c>
      <c r="C23" s="8">
        <v>55</v>
      </c>
      <c r="D23" s="21">
        <f t="shared" si="0"/>
        <v>57</v>
      </c>
    </row>
    <row r="24" spans="1:4" x14ac:dyDescent="0.3">
      <c r="A24" s="10">
        <v>45704</v>
      </c>
      <c r="B24" s="21">
        <v>46</v>
      </c>
      <c r="C24" s="8">
        <v>44</v>
      </c>
      <c r="D24" s="21">
        <f t="shared" si="0"/>
        <v>45</v>
      </c>
    </row>
    <row r="25" spans="1:4" x14ac:dyDescent="0.3">
      <c r="A25" s="10">
        <v>45711</v>
      </c>
      <c r="B25" s="21">
        <v>44</v>
      </c>
      <c r="C25" s="8">
        <v>39</v>
      </c>
      <c r="D25" s="21">
        <f t="shared" si="0"/>
        <v>41.5</v>
      </c>
    </row>
    <row r="26" spans="1:4" x14ac:dyDescent="0.3">
      <c r="A26" s="10">
        <v>45718</v>
      </c>
      <c r="B26" s="21">
        <v>42</v>
      </c>
      <c r="C26" s="8">
        <v>40</v>
      </c>
      <c r="D26" s="21">
        <f t="shared" si="0"/>
        <v>41</v>
      </c>
    </row>
    <row r="27" spans="1:4" x14ac:dyDescent="0.3">
      <c r="A27" s="10">
        <v>45725</v>
      </c>
      <c r="B27" s="21">
        <v>44</v>
      </c>
      <c r="C27" s="8">
        <v>38</v>
      </c>
      <c r="D27" s="21">
        <f t="shared" si="0"/>
        <v>41</v>
      </c>
    </row>
    <row r="28" spans="1:4" x14ac:dyDescent="0.3">
      <c r="A28" s="10">
        <v>45732</v>
      </c>
      <c r="B28" s="21">
        <v>41</v>
      </c>
      <c r="C28" s="8">
        <v>34</v>
      </c>
      <c r="D28" s="21">
        <f t="shared" si="0"/>
        <v>37.5</v>
      </c>
    </row>
    <row r="29" spans="1:4" x14ac:dyDescent="0.3">
      <c r="A29" s="10">
        <v>45739</v>
      </c>
      <c r="B29" s="21">
        <v>41</v>
      </c>
      <c r="C29" s="8">
        <v>32</v>
      </c>
      <c r="D29" s="21">
        <f t="shared" si="0"/>
        <v>36.5</v>
      </c>
    </row>
    <row r="30" spans="1:4" x14ac:dyDescent="0.3">
      <c r="A30" s="10">
        <v>45746</v>
      </c>
      <c r="B30" s="21">
        <v>37</v>
      </c>
      <c r="C30" s="8">
        <v>32</v>
      </c>
      <c r="D30" s="21">
        <f t="shared" si="0"/>
        <v>34.5</v>
      </c>
    </row>
    <row r="31" spans="1:4" x14ac:dyDescent="0.3">
      <c r="A31" s="10">
        <v>45753</v>
      </c>
      <c r="B31" s="21">
        <v>36</v>
      </c>
      <c r="C31" s="8">
        <v>30</v>
      </c>
      <c r="D31" s="21">
        <f t="shared" si="0"/>
        <v>33</v>
      </c>
    </row>
    <row r="32" spans="1:4" x14ac:dyDescent="0.3">
      <c r="A32" s="10">
        <v>45760</v>
      </c>
      <c r="B32" s="21">
        <v>43</v>
      </c>
      <c r="C32" s="8">
        <v>32</v>
      </c>
      <c r="D32" s="21">
        <f t="shared" si="0"/>
        <v>37.5</v>
      </c>
    </row>
    <row r="33" spans="1:4" x14ac:dyDescent="0.3">
      <c r="A33" s="10">
        <v>45767</v>
      </c>
      <c r="B33" s="21">
        <v>33</v>
      </c>
      <c r="C33" s="8">
        <v>28</v>
      </c>
      <c r="D33" s="21">
        <f t="shared" si="0"/>
        <v>30.5</v>
      </c>
    </row>
    <row r="34" spans="1:4" x14ac:dyDescent="0.3">
      <c r="A34" s="10">
        <v>45774</v>
      </c>
      <c r="B34" s="21">
        <v>40</v>
      </c>
      <c r="C34" s="8">
        <v>29</v>
      </c>
      <c r="D34" s="21">
        <f t="shared" si="0"/>
        <v>34.5</v>
      </c>
    </row>
    <row r="35" spans="1:4" x14ac:dyDescent="0.3">
      <c r="A35" s="10">
        <v>45781</v>
      </c>
      <c r="B35" s="21">
        <v>43</v>
      </c>
      <c r="C35" s="8">
        <v>34</v>
      </c>
      <c r="D35" s="21">
        <f t="shared" si="0"/>
        <v>38.5</v>
      </c>
    </row>
    <row r="36" spans="1:4" x14ac:dyDescent="0.3">
      <c r="A36" s="10">
        <v>45788</v>
      </c>
      <c r="B36" s="21">
        <v>37</v>
      </c>
      <c r="C36" s="8">
        <v>29</v>
      </c>
      <c r="D36" s="21">
        <f t="shared" si="0"/>
        <v>33</v>
      </c>
    </row>
    <row r="37" spans="1:4" x14ac:dyDescent="0.3">
      <c r="A37" s="10">
        <v>45795</v>
      </c>
      <c r="B37" s="21">
        <v>35</v>
      </c>
      <c r="C37" s="8">
        <v>26</v>
      </c>
      <c r="D37" s="21">
        <f t="shared" si="0"/>
        <v>30.5</v>
      </c>
    </row>
    <row r="38" spans="1:4" x14ac:dyDescent="0.3">
      <c r="A38" s="10">
        <v>45802</v>
      </c>
      <c r="B38" s="21">
        <v>34</v>
      </c>
      <c r="C38" s="8">
        <v>26</v>
      </c>
      <c r="D38" s="21">
        <f t="shared" si="0"/>
        <v>30</v>
      </c>
    </row>
    <row r="39" spans="1:4" x14ac:dyDescent="0.3">
      <c r="A39" s="10">
        <v>45809</v>
      </c>
      <c r="B39" s="21">
        <v>31</v>
      </c>
      <c r="C39" s="8">
        <v>25</v>
      </c>
      <c r="D39" s="21">
        <f t="shared" si="0"/>
        <v>28</v>
      </c>
    </row>
    <row r="40" spans="1:4" x14ac:dyDescent="0.3">
      <c r="A40" s="10">
        <v>45816</v>
      </c>
      <c r="B40" s="21">
        <v>34</v>
      </c>
      <c r="C40" s="8">
        <v>26</v>
      </c>
      <c r="D40" s="21">
        <f t="shared" si="0"/>
        <v>30</v>
      </c>
    </row>
    <row r="41" spans="1:4" x14ac:dyDescent="0.3">
      <c r="A41" s="10">
        <v>45823</v>
      </c>
      <c r="B41" s="21">
        <v>36</v>
      </c>
      <c r="C41" s="8">
        <v>25</v>
      </c>
      <c r="D41" s="21">
        <f t="shared" si="0"/>
        <v>30.5</v>
      </c>
    </row>
    <row r="42" spans="1:4" x14ac:dyDescent="0.3">
      <c r="A42" s="10">
        <v>45830</v>
      </c>
      <c r="B42" s="21">
        <v>39</v>
      </c>
      <c r="C42" s="8">
        <v>26</v>
      </c>
      <c r="D42" s="21">
        <f t="shared" si="0"/>
        <v>32.5</v>
      </c>
    </row>
    <row r="43" spans="1:4" x14ac:dyDescent="0.3">
      <c r="A43" s="10">
        <v>45837</v>
      </c>
      <c r="B43" s="21">
        <v>39</v>
      </c>
      <c r="C43" s="8">
        <v>25</v>
      </c>
      <c r="D43" s="21">
        <f t="shared" si="0"/>
        <v>32</v>
      </c>
    </row>
    <row r="44" spans="1:4" x14ac:dyDescent="0.3">
      <c r="A44" s="10">
        <v>45844</v>
      </c>
      <c r="B44" s="21">
        <v>46</v>
      </c>
      <c r="C44" s="8">
        <v>29</v>
      </c>
      <c r="D44" s="21">
        <f t="shared" si="0"/>
        <v>37.5</v>
      </c>
    </row>
    <row r="45" spans="1:4" x14ac:dyDescent="0.3">
      <c r="A45" s="10">
        <v>45851</v>
      </c>
      <c r="B45" s="21">
        <v>62</v>
      </c>
      <c r="C45" s="8">
        <v>33</v>
      </c>
      <c r="D45" s="21">
        <f t="shared" si="0"/>
        <v>47.5</v>
      </c>
    </row>
    <row r="46" spans="1:4" x14ac:dyDescent="0.3">
      <c r="A46" s="10">
        <v>45858</v>
      </c>
      <c r="B46" s="21">
        <v>68</v>
      </c>
      <c r="C46" s="8">
        <v>31</v>
      </c>
      <c r="D46" s="21">
        <f t="shared" si="0"/>
        <v>49.5</v>
      </c>
    </row>
    <row r="47" spans="1:4" x14ac:dyDescent="0.3">
      <c r="A47" s="10">
        <v>45865</v>
      </c>
      <c r="B47" s="21">
        <v>81</v>
      </c>
      <c r="C47" s="8">
        <v>30</v>
      </c>
      <c r="D47" s="21">
        <f t="shared" si="0"/>
        <v>55.5</v>
      </c>
    </row>
    <row r="48" spans="1:4" x14ac:dyDescent="0.3">
      <c r="A48" s="10">
        <v>45872</v>
      </c>
      <c r="B48" s="21">
        <v>87</v>
      </c>
      <c r="C48" s="8">
        <v>29</v>
      </c>
      <c r="D48" s="21">
        <f t="shared" si="0"/>
        <v>58</v>
      </c>
    </row>
    <row r="49" spans="1:4" x14ac:dyDescent="0.3">
      <c r="A49" s="10">
        <v>45879</v>
      </c>
      <c r="B49" s="21">
        <v>84</v>
      </c>
      <c r="C49" s="8">
        <v>28</v>
      </c>
      <c r="D49" s="21">
        <f t="shared" si="0"/>
        <v>56</v>
      </c>
    </row>
    <row r="50" spans="1:4" x14ac:dyDescent="0.3">
      <c r="A50" s="10">
        <v>45886</v>
      </c>
      <c r="B50" s="21">
        <v>85</v>
      </c>
      <c r="C50" s="8">
        <v>27</v>
      </c>
      <c r="D50" s="21">
        <f t="shared" si="0"/>
        <v>56</v>
      </c>
    </row>
    <row r="51" spans="1:4" x14ac:dyDescent="0.3">
      <c r="A51" s="10">
        <v>45893</v>
      </c>
      <c r="B51" s="21">
        <v>61</v>
      </c>
      <c r="C51" s="8">
        <v>28</v>
      </c>
      <c r="D51" s="21">
        <f t="shared" si="0"/>
        <v>44.5</v>
      </c>
    </row>
    <row r="52" spans="1:4" x14ac:dyDescent="0.3">
      <c r="A52" s="10">
        <v>45900</v>
      </c>
      <c r="B52" s="21">
        <v>39</v>
      </c>
      <c r="C52" s="8">
        <v>23</v>
      </c>
      <c r="D52" s="21">
        <f t="shared" si="0"/>
        <v>31</v>
      </c>
    </row>
    <row r="53" spans="1:4" x14ac:dyDescent="0.3">
      <c r="A53" s="10">
        <v>45907</v>
      </c>
      <c r="B53" s="21">
        <v>44</v>
      </c>
      <c r="C53" s="8">
        <v>33</v>
      </c>
      <c r="D53" s="21">
        <f t="shared" si="0"/>
        <v>38.5</v>
      </c>
    </row>
    <row r="54" spans="1:4" x14ac:dyDescent="0.3">
      <c r="A54" s="10">
        <v>45914</v>
      </c>
      <c r="B54" s="21">
        <v>36</v>
      </c>
      <c r="C54" s="8">
        <v>25</v>
      </c>
      <c r="D54" s="21">
        <f>AVERAGE(B54:C54)</f>
        <v>30.5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9F10-530F-4257-B5F4-C178455903C0}">
  <dimension ref="A1:D33"/>
  <sheetViews>
    <sheetView workbookViewId="0">
      <selection activeCell="F9" sqref="F9"/>
    </sheetView>
  </sheetViews>
  <sheetFormatPr defaultRowHeight="14.4" x14ac:dyDescent="0.3"/>
  <cols>
    <col min="1" max="1" width="5.21875" bestFit="1" customWidth="1"/>
    <col min="2" max="2" width="34.44140625" bestFit="1" customWidth="1"/>
    <col min="3" max="3" width="13.109375" bestFit="1" customWidth="1"/>
    <col min="4" max="4" width="12.6640625" bestFit="1" customWidth="1"/>
  </cols>
  <sheetData>
    <row r="1" spans="1:4" x14ac:dyDescent="0.3">
      <c r="A1" s="7" t="s">
        <v>150</v>
      </c>
      <c r="B1" s="7" t="s">
        <v>111</v>
      </c>
      <c r="C1" s="7" t="s">
        <v>149</v>
      </c>
      <c r="D1" s="7" t="s">
        <v>154</v>
      </c>
    </row>
    <row r="2" spans="1:4" x14ac:dyDescent="0.3">
      <c r="A2" s="23">
        <f>ROW(A1)</f>
        <v>1</v>
      </c>
      <c r="B2" s="8" t="s">
        <v>135</v>
      </c>
      <c r="C2" s="25">
        <f>'Google Trends'!D85</f>
        <v>100.00085</v>
      </c>
      <c r="D2" s="23">
        <v>0</v>
      </c>
    </row>
    <row r="3" spans="1:4" x14ac:dyDescent="0.3">
      <c r="A3" s="23">
        <f t="shared" ref="A3:A33" si="0">ROW(A2)</f>
        <v>2</v>
      </c>
      <c r="B3" s="8" t="s">
        <v>112</v>
      </c>
      <c r="C3" s="25">
        <f>'Google Trends'!D65</f>
        <v>100.00064999999999</v>
      </c>
      <c r="D3" s="23">
        <v>0</v>
      </c>
    </row>
    <row r="4" spans="1:4" x14ac:dyDescent="0.3">
      <c r="A4" s="23">
        <f t="shared" si="0"/>
        <v>3</v>
      </c>
      <c r="B4" s="8" t="s">
        <v>130</v>
      </c>
      <c r="C4" s="25">
        <f>'Google Trends'!D66</f>
        <v>59.000660000000003</v>
      </c>
      <c r="D4" s="23">
        <v>0</v>
      </c>
    </row>
    <row r="5" spans="1:4" x14ac:dyDescent="0.3">
      <c r="A5" s="23">
        <f t="shared" si="0"/>
        <v>4</v>
      </c>
      <c r="B5" s="8" t="s">
        <v>136</v>
      </c>
      <c r="C5" s="25">
        <f>'Google Trends'!D86</f>
        <v>48.000860000000003</v>
      </c>
      <c r="D5" s="23">
        <v>1</v>
      </c>
    </row>
    <row r="6" spans="1:4" x14ac:dyDescent="0.3">
      <c r="A6" s="23">
        <f t="shared" si="0"/>
        <v>5</v>
      </c>
      <c r="B6" s="8" t="s">
        <v>114</v>
      </c>
      <c r="C6" s="25">
        <f>'Google Trends'!D68</f>
        <v>42.000680000000003</v>
      </c>
      <c r="D6" s="23">
        <v>0</v>
      </c>
    </row>
    <row r="7" spans="1:4" x14ac:dyDescent="0.3">
      <c r="A7" s="23">
        <f t="shared" si="0"/>
        <v>6</v>
      </c>
      <c r="B7" s="8" t="s">
        <v>115</v>
      </c>
      <c r="C7" s="25">
        <f>'Google Trends'!D69</f>
        <v>39.000689999999999</v>
      </c>
      <c r="D7" s="23">
        <v>0</v>
      </c>
    </row>
    <row r="8" spans="1:4" x14ac:dyDescent="0.3">
      <c r="A8" s="23">
        <f t="shared" si="0"/>
        <v>7</v>
      </c>
      <c r="B8" s="8" t="s">
        <v>137</v>
      </c>
      <c r="C8" s="25">
        <f>'Google Trends'!D87</f>
        <v>37.000869999999999</v>
      </c>
      <c r="D8" s="23">
        <v>1</v>
      </c>
    </row>
    <row r="9" spans="1:4" x14ac:dyDescent="0.3">
      <c r="A9" s="23">
        <f t="shared" si="0"/>
        <v>8</v>
      </c>
      <c r="B9" s="8" t="s">
        <v>118</v>
      </c>
      <c r="C9" s="25">
        <f>'Google Trends'!D72</f>
        <v>30.000720000000001</v>
      </c>
      <c r="D9" s="23">
        <v>1</v>
      </c>
    </row>
    <row r="10" spans="1:4" x14ac:dyDescent="0.3">
      <c r="A10" s="23">
        <f t="shared" si="0"/>
        <v>9</v>
      </c>
      <c r="B10" s="8" t="s">
        <v>138</v>
      </c>
      <c r="C10" s="25">
        <f>'Google Trends'!D88</f>
        <v>29.000879999999999</v>
      </c>
      <c r="D10" s="23">
        <v>0</v>
      </c>
    </row>
    <row r="11" spans="1:4" x14ac:dyDescent="0.3">
      <c r="A11" s="23">
        <f t="shared" si="0"/>
        <v>10</v>
      </c>
      <c r="B11" s="8" t="s">
        <v>113</v>
      </c>
      <c r="C11" s="25">
        <f>'Google Trends'!D67</f>
        <v>27.00067</v>
      </c>
      <c r="D11" s="23">
        <v>1</v>
      </c>
    </row>
    <row r="12" spans="1:4" x14ac:dyDescent="0.3">
      <c r="A12" s="23">
        <f t="shared" si="0"/>
        <v>11</v>
      </c>
      <c r="B12" s="8" t="s">
        <v>139</v>
      </c>
      <c r="C12" s="25">
        <f>'Google Trends'!D89</f>
        <v>26.000889999999998</v>
      </c>
      <c r="D12" s="23">
        <v>0</v>
      </c>
    </row>
    <row r="13" spans="1:4" x14ac:dyDescent="0.3">
      <c r="A13" s="23">
        <f t="shared" si="0"/>
        <v>12</v>
      </c>
      <c r="B13" s="8" t="s">
        <v>120</v>
      </c>
      <c r="C13" s="25">
        <f>'Google Trends'!D74</f>
        <v>24.00074</v>
      </c>
      <c r="D13" s="23">
        <v>1</v>
      </c>
    </row>
    <row r="14" spans="1:4" x14ac:dyDescent="0.3">
      <c r="A14" s="23">
        <f t="shared" si="0"/>
        <v>13</v>
      </c>
      <c r="B14" s="8" t="s">
        <v>140</v>
      </c>
      <c r="C14" s="25">
        <f>'Google Trends'!D90</f>
        <v>23.000900000000001</v>
      </c>
      <c r="D14" s="23">
        <v>0</v>
      </c>
    </row>
    <row r="15" spans="1:4" x14ac:dyDescent="0.3">
      <c r="A15" s="23">
        <f t="shared" si="0"/>
        <v>14</v>
      </c>
      <c r="B15" s="8" t="s">
        <v>117</v>
      </c>
      <c r="C15" s="25">
        <f>'Google Trends'!D71</f>
        <v>22.500710000000002</v>
      </c>
      <c r="D15" s="23">
        <v>0</v>
      </c>
    </row>
    <row r="16" spans="1:4" x14ac:dyDescent="0.3">
      <c r="A16" s="23">
        <f t="shared" si="0"/>
        <v>15</v>
      </c>
      <c r="B16" s="8" t="s">
        <v>141</v>
      </c>
      <c r="C16" s="25">
        <f>'Google Trends'!D92</f>
        <v>22.000920000000001</v>
      </c>
      <c r="D16" s="23">
        <v>0</v>
      </c>
    </row>
    <row r="17" spans="1:4" x14ac:dyDescent="0.3">
      <c r="A17" s="23">
        <f t="shared" si="0"/>
        <v>16</v>
      </c>
      <c r="B17" s="8" t="s">
        <v>18</v>
      </c>
      <c r="C17" s="25">
        <f>'Google Trends'!D91</f>
        <v>22.000910000000001</v>
      </c>
      <c r="D17" s="23">
        <v>1</v>
      </c>
    </row>
    <row r="18" spans="1:4" x14ac:dyDescent="0.3">
      <c r="A18" s="23">
        <f t="shared" si="0"/>
        <v>17</v>
      </c>
      <c r="B18" s="8" t="s">
        <v>116</v>
      </c>
      <c r="C18" s="25">
        <f>'Google Trends'!D70</f>
        <v>21.000699999999998</v>
      </c>
      <c r="D18" s="23">
        <v>1</v>
      </c>
    </row>
    <row r="19" spans="1:4" x14ac:dyDescent="0.3">
      <c r="A19" s="23">
        <f t="shared" si="0"/>
        <v>18</v>
      </c>
      <c r="B19" s="8" t="s">
        <v>124</v>
      </c>
      <c r="C19" s="25">
        <f>'Google Trends'!D79</f>
        <v>20.500789999999999</v>
      </c>
      <c r="D19" s="23">
        <v>1</v>
      </c>
    </row>
    <row r="20" spans="1:4" x14ac:dyDescent="0.3">
      <c r="A20" s="23">
        <f t="shared" si="0"/>
        <v>19</v>
      </c>
      <c r="B20" s="8" t="s">
        <v>142</v>
      </c>
      <c r="C20" s="25">
        <f>'Google Trends'!D93</f>
        <v>20.00093</v>
      </c>
      <c r="D20" s="23">
        <v>1</v>
      </c>
    </row>
    <row r="21" spans="1:4" x14ac:dyDescent="0.3">
      <c r="A21" s="23">
        <f t="shared" si="0"/>
        <v>20</v>
      </c>
      <c r="B21" s="8" t="s">
        <v>122</v>
      </c>
      <c r="C21" s="25">
        <f>'Google Trends'!D76</f>
        <v>20.00076</v>
      </c>
      <c r="D21" s="23">
        <v>1</v>
      </c>
    </row>
    <row r="22" spans="1:4" x14ac:dyDescent="0.3">
      <c r="A22" s="23">
        <f t="shared" si="0"/>
        <v>21</v>
      </c>
      <c r="B22" s="8" t="s">
        <v>144</v>
      </c>
      <c r="C22" s="25">
        <f>'Google Trends'!D95</f>
        <v>18.00095</v>
      </c>
      <c r="D22" s="23">
        <v>0</v>
      </c>
    </row>
    <row r="23" spans="1:4" x14ac:dyDescent="0.3">
      <c r="A23" s="23">
        <f t="shared" si="0"/>
        <v>22</v>
      </c>
      <c r="B23" s="8" t="s">
        <v>143</v>
      </c>
      <c r="C23" s="25">
        <f>'Google Trends'!D94</f>
        <v>18.00094</v>
      </c>
      <c r="D23" s="23">
        <v>1</v>
      </c>
    </row>
    <row r="24" spans="1:4" x14ac:dyDescent="0.3">
      <c r="A24" s="23">
        <f t="shared" si="0"/>
        <v>23</v>
      </c>
      <c r="B24" s="8" t="s">
        <v>145</v>
      </c>
      <c r="C24" s="25">
        <f>'Google Trends'!D96</f>
        <v>17.000959999999999</v>
      </c>
      <c r="D24" s="23">
        <v>1</v>
      </c>
    </row>
    <row r="25" spans="1:4" x14ac:dyDescent="0.3">
      <c r="A25" s="23">
        <f t="shared" si="0"/>
        <v>24</v>
      </c>
      <c r="B25" s="8" t="s">
        <v>119</v>
      </c>
      <c r="C25" s="25">
        <f>'Google Trends'!D73</f>
        <v>12.000730000000001</v>
      </c>
      <c r="D25" s="23">
        <v>0</v>
      </c>
    </row>
    <row r="26" spans="1:4" x14ac:dyDescent="0.3">
      <c r="A26" s="23">
        <f t="shared" si="0"/>
        <v>25</v>
      </c>
      <c r="B26" s="8" t="s">
        <v>121</v>
      </c>
      <c r="C26" s="25">
        <f>'Google Trends'!D75</f>
        <v>11.00075</v>
      </c>
      <c r="D26" s="23">
        <v>0</v>
      </c>
    </row>
    <row r="27" spans="1:4" x14ac:dyDescent="0.3">
      <c r="A27" s="23">
        <f t="shared" si="0"/>
        <v>26</v>
      </c>
      <c r="B27" s="8" t="s">
        <v>127</v>
      </c>
      <c r="C27" s="25">
        <f>'Google Trends'!D82</f>
        <v>10.000819999999999</v>
      </c>
      <c r="D27" s="23">
        <v>0</v>
      </c>
    </row>
    <row r="28" spans="1:4" x14ac:dyDescent="0.3">
      <c r="A28" s="23">
        <f t="shared" si="0"/>
        <v>27</v>
      </c>
      <c r="B28" s="8" t="s">
        <v>126</v>
      </c>
      <c r="C28" s="25">
        <f>'Google Trends'!D81</f>
        <v>10.00081</v>
      </c>
      <c r="D28" s="23">
        <v>1</v>
      </c>
    </row>
    <row r="29" spans="1:4" x14ac:dyDescent="0.3">
      <c r="A29" s="23">
        <f t="shared" si="0"/>
        <v>28</v>
      </c>
      <c r="B29" s="8" t="s">
        <v>125</v>
      </c>
      <c r="C29" s="25">
        <f>'Google Trends'!D80</f>
        <v>10.0008</v>
      </c>
      <c r="D29" s="23">
        <v>0</v>
      </c>
    </row>
    <row r="30" spans="1:4" x14ac:dyDescent="0.3">
      <c r="A30" s="23">
        <f t="shared" si="0"/>
        <v>29</v>
      </c>
      <c r="B30" s="8" t="s">
        <v>123</v>
      </c>
      <c r="C30" s="25">
        <f>'Google Trends'!D78</f>
        <v>10.000780000000001</v>
      </c>
      <c r="D30" s="23">
        <v>0</v>
      </c>
    </row>
    <row r="31" spans="1:4" x14ac:dyDescent="0.3">
      <c r="A31" s="23">
        <f t="shared" si="0"/>
        <v>30</v>
      </c>
      <c r="B31" s="8" t="s">
        <v>131</v>
      </c>
      <c r="C31" s="25">
        <f>'Google Trends'!D77</f>
        <v>10.000769999999999</v>
      </c>
      <c r="D31" s="23">
        <v>0</v>
      </c>
    </row>
    <row r="32" spans="1:4" x14ac:dyDescent="0.3">
      <c r="A32" s="23">
        <f t="shared" si="0"/>
        <v>31</v>
      </c>
      <c r="B32" s="8" t="s">
        <v>128</v>
      </c>
      <c r="C32" s="25">
        <f>'Google Trends'!D83</f>
        <v>9.0008300000000006</v>
      </c>
      <c r="D32" s="23">
        <v>0</v>
      </c>
    </row>
    <row r="33" spans="1:4" x14ac:dyDescent="0.3">
      <c r="A33" s="23">
        <f t="shared" si="0"/>
        <v>32</v>
      </c>
      <c r="B33" s="8" t="s">
        <v>129</v>
      </c>
      <c r="C33" s="25">
        <f>'Google Trends'!D84</f>
        <v>8.0008400000000002</v>
      </c>
      <c r="D33" s="23">
        <v>0</v>
      </c>
    </row>
  </sheetData>
  <sortState xmlns:xlrd2="http://schemas.microsoft.com/office/spreadsheetml/2017/richdata2" ref="B2:C33">
    <sortCondition descending="1" ref="C2:C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Project Notes</vt:lpstr>
      <vt:lpstr>Summary</vt:lpstr>
      <vt:lpstr>Spotify</vt:lpstr>
      <vt:lpstr>SpotifyData_Stats</vt:lpstr>
      <vt:lpstr>SpotifyData_Tracks</vt:lpstr>
      <vt:lpstr>SpotifyData_Albums</vt:lpstr>
      <vt:lpstr>YouTube</vt:lpstr>
      <vt:lpstr>YouTubeData_Stats</vt:lpstr>
      <vt:lpstr>YouTubeData_MVs</vt:lpstr>
      <vt:lpstr>Instagram</vt:lpstr>
      <vt:lpstr>InstagramData_Stats</vt:lpstr>
      <vt:lpstr>InstagramData_Posts</vt:lpstr>
      <vt:lpstr>Twitter_X</vt:lpstr>
      <vt:lpstr>TwitterData_Stats</vt:lpstr>
      <vt:lpstr>TwitterData_Tweets</vt:lpstr>
      <vt:lpstr>Google Trends</vt:lpstr>
      <vt:lpstr>GoogleTrends_InterestOverTime</vt:lpstr>
      <vt:lpstr>GoogleTrends_InterestOverRegion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zulaikhazulasri4@gmail.com</dc:creator>
  <cp:lastModifiedBy>zulaikhazulasri4@gmail.com</cp:lastModifiedBy>
  <dcterms:created xsi:type="dcterms:W3CDTF">2025-09-14T10:02:39Z</dcterms:created>
  <dcterms:modified xsi:type="dcterms:W3CDTF">2025-09-20T13:39:20Z</dcterms:modified>
</cp:coreProperties>
</file>