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e\Desktop\"/>
    </mc:Choice>
  </mc:AlternateContent>
  <bookViews>
    <workbookView xWindow="0" yWindow="0" windowWidth="27750" windowHeight="106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1" i="1"/>
  <c r="R13" i="1"/>
  <c r="R14" i="1"/>
  <c r="R15" i="1"/>
  <c r="T9" i="1"/>
  <c r="U9" i="1"/>
  <c r="V9" i="1"/>
  <c r="S9" i="1"/>
  <c r="M9" i="1"/>
  <c r="N9" i="1"/>
  <c r="O9" i="1"/>
  <c r="P9" i="1"/>
  <c r="Q9" i="1"/>
  <c r="L9" i="1"/>
  <c r="R11" i="1" l="1"/>
  <c r="I1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I13" i="1"/>
  <c r="I14" i="1"/>
  <c r="I15" i="1"/>
  <c r="I16" i="1"/>
  <c r="W13" i="1"/>
  <c r="W15" i="1"/>
  <c r="W17" i="1"/>
  <c r="W18" i="1"/>
  <c r="W19" i="1"/>
  <c r="W23" i="1"/>
  <c r="W24" i="1"/>
  <c r="W27" i="1"/>
  <c r="W30" i="1"/>
  <c r="W31" i="1"/>
  <c r="W32" i="1"/>
  <c r="W33" i="1"/>
  <c r="W38" i="1"/>
  <c r="W39" i="1"/>
  <c r="W40" i="1"/>
  <c r="W41" i="1"/>
  <c r="W1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12" i="1"/>
  <c r="R9" i="1" l="1"/>
  <c r="R2" i="1"/>
  <c r="R1" i="1"/>
  <c r="U1" i="1"/>
  <c r="W2" i="1"/>
  <c r="T1" i="1"/>
  <c r="V1" i="1"/>
  <c r="S1" i="1"/>
  <c r="I2" i="1" l="1"/>
  <c r="W11" i="1"/>
  <c r="W21" i="1"/>
  <c r="W25" i="1"/>
  <c r="W29" i="1"/>
  <c r="W35" i="1"/>
  <c r="W37" i="1"/>
  <c r="W14" i="1"/>
  <c r="W16" i="1"/>
  <c r="W20" i="1"/>
  <c r="W22" i="1"/>
  <c r="W26" i="1"/>
  <c r="W28" i="1"/>
  <c r="W34" i="1"/>
  <c r="W36" i="1"/>
  <c r="W42" i="1"/>
  <c r="W1" i="1"/>
  <c r="W9" i="1" l="1"/>
  <c r="J14" i="1"/>
  <c r="K14" i="1" s="1"/>
  <c r="J17" i="1"/>
  <c r="K17" i="1" s="1"/>
  <c r="J19" i="1"/>
  <c r="K19" i="1" s="1"/>
  <c r="J21" i="1"/>
  <c r="K21" i="1" s="1"/>
  <c r="J23" i="1"/>
  <c r="K23" i="1" s="1"/>
  <c r="J25" i="1"/>
  <c r="K25" i="1" s="1"/>
  <c r="J27" i="1"/>
  <c r="K27" i="1" s="1"/>
  <c r="J29" i="1"/>
  <c r="K29" i="1" s="1"/>
  <c r="J31" i="1"/>
  <c r="K31" i="1" s="1"/>
  <c r="J33" i="1"/>
  <c r="K33" i="1" s="1"/>
  <c r="J35" i="1"/>
  <c r="K35" i="1" s="1"/>
  <c r="J37" i="1"/>
  <c r="K37" i="1" s="1"/>
  <c r="J39" i="1"/>
  <c r="K39" i="1" s="1"/>
  <c r="J41" i="1"/>
  <c r="K41" i="1" s="1"/>
  <c r="J15" i="1"/>
  <c r="K15" i="1" s="1"/>
  <c r="J13" i="1"/>
  <c r="K13" i="1" s="1"/>
  <c r="J18" i="1"/>
  <c r="K18" i="1" s="1"/>
  <c r="J20" i="1"/>
  <c r="K20" i="1" s="1"/>
  <c r="J22" i="1"/>
  <c r="K22" i="1" s="1"/>
  <c r="J24" i="1"/>
  <c r="K24" i="1" s="1"/>
  <c r="J26" i="1"/>
  <c r="K26" i="1" s="1"/>
  <c r="J28" i="1"/>
  <c r="K28" i="1" s="1"/>
  <c r="J30" i="1"/>
  <c r="K30" i="1" s="1"/>
  <c r="J32" i="1"/>
  <c r="K32" i="1" s="1"/>
  <c r="J34" i="1"/>
  <c r="K34" i="1" s="1"/>
  <c r="J36" i="1"/>
  <c r="K36" i="1" s="1"/>
  <c r="J38" i="1"/>
  <c r="K38" i="1" s="1"/>
  <c r="J40" i="1"/>
  <c r="K40" i="1" s="1"/>
  <c r="J42" i="1"/>
  <c r="K42" i="1" s="1"/>
  <c r="J16" i="1"/>
  <c r="K16" i="1" s="1"/>
  <c r="J11" i="1"/>
  <c r="K11" i="1" s="1"/>
  <c r="J12" i="1"/>
  <c r="K12" i="1" s="1"/>
  <c r="I7" i="1" l="1"/>
  <c r="I3" i="1"/>
  <c r="I5" i="1"/>
  <c r="I6" i="1" s="1"/>
  <c r="I4" i="1" l="1"/>
  <c r="I8" i="1"/>
</calcChain>
</file>

<file path=xl/sharedStrings.xml><?xml version="1.0" encoding="utf-8"?>
<sst xmlns="http://schemas.openxmlformats.org/spreadsheetml/2006/main" count="192" uniqueCount="119">
  <si>
    <t>Cognom1</t>
  </si>
  <si>
    <t>Cognom2</t>
  </si>
  <si>
    <t>Nom</t>
  </si>
  <si>
    <t>Estudis</t>
  </si>
  <si>
    <t>Curs</t>
  </si>
  <si>
    <t>Grup</t>
  </si>
  <si>
    <t>HORES UF</t>
  </si>
  <si>
    <t>PONDERACIÓ UF</t>
  </si>
  <si>
    <t>M01 UF1</t>
  </si>
  <si>
    <t>M01 UF2</t>
  </si>
  <si>
    <t>M01 UF3</t>
  </si>
  <si>
    <t>M01 UF4</t>
  </si>
  <si>
    <t>M01 UF5</t>
  </si>
  <si>
    <t>M01 UF6</t>
  </si>
  <si>
    <t>M01 TOT</t>
  </si>
  <si>
    <t>% Hores aprovades</t>
  </si>
  <si>
    <t>Pasa a segon</t>
  </si>
  <si>
    <t>A</t>
  </si>
  <si>
    <t>B</t>
  </si>
  <si>
    <t>SMX</t>
  </si>
  <si>
    <t>MÒNICA</t>
  </si>
  <si>
    <t>GARCIA</t>
  </si>
  <si>
    <t>DEL PINO</t>
  </si>
  <si>
    <t>ILYAS</t>
  </si>
  <si>
    <t>BUENO</t>
  </si>
  <si>
    <t>FUENTES</t>
  </si>
  <si>
    <t>ALEJANDRO</t>
  </si>
  <si>
    <t>FERNANDEZ</t>
  </si>
  <si>
    <t>MORENO</t>
  </si>
  <si>
    <t>ESPERANZA</t>
  </si>
  <si>
    <t>MOLINA</t>
  </si>
  <si>
    <t>VERA</t>
  </si>
  <si>
    <t>FRANCESC XAVIER</t>
  </si>
  <si>
    <t>ALVAREZ</t>
  </si>
  <si>
    <t>ARELLANO</t>
  </si>
  <si>
    <t>MARC</t>
  </si>
  <si>
    <t>MONTANE</t>
  </si>
  <si>
    <t>CARRILLO</t>
  </si>
  <si>
    <t>ESTEVE</t>
  </si>
  <si>
    <t>HIDALGO</t>
  </si>
  <si>
    <t>MAURICIO</t>
  </si>
  <si>
    <t>SALAZAR</t>
  </si>
  <si>
    <t>RIUS</t>
  </si>
  <si>
    <t>JUAN</t>
  </si>
  <si>
    <t>PLAZA</t>
  </si>
  <si>
    <t>MARTIN</t>
  </si>
  <si>
    <t>CARLA</t>
  </si>
  <si>
    <t>ACOSTA</t>
  </si>
  <si>
    <t>GIMENEZ</t>
  </si>
  <si>
    <t>LAURA</t>
  </si>
  <si>
    <t>CASADO</t>
  </si>
  <si>
    <t>EMILIO</t>
  </si>
  <si>
    <t>BLANCO</t>
  </si>
  <si>
    <t>SERRA</t>
  </si>
  <si>
    <t>RAMON</t>
  </si>
  <si>
    <t>BAEZA</t>
  </si>
  <si>
    <t>ROCA</t>
  </si>
  <si>
    <t>JOSÉ ANTONIO</t>
  </si>
  <si>
    <t>MORCILLO</t>
  </si>
  <si>
    <t>CATALAN</t>
  </si>
  <si>
    <t>CLARA</t>
  </si>
  <si>
    <t>BEJARANO</t>
  </si>
  <si>
    <t>MUÑOZ</t>
  </si>
  <si>
    <t>JORDI</t>
  </si>
  <si>
    <t>RODRIGUEZ</t>
  </si>
  <si>
    <t>BADIA</t>
  </si>
  <si>
    <t>MARIA DOLORES</t>
  </si>
  <si>
    <t>PALLAS</t>
  </si>
  <si>
    <t>ZAMORA</t>
  </si>
  <si>
    <t>MIA</t>
  </si>
  <si>
    <t>FARRES</t>
  </si>
  <si>
    <t>MUHAMMAD</t>
  </si>
  <si>
    <t>PEREZ</t>
  </si>
  <si>
    <t>AURORA</t>
  </si>
  <si>
    <t>MARTINEZ</t>
  </si>
  <si>
    <t>REQUENA</t>
  </si>
  <si>
    <t>VÍCTOR MANUEL</t>
  </si>
  <si>
    <t>CALVO</t>
  </si>
  <si>
    <t>RUIZ</t>
  </si>
  <si>
    <t>FRANCISCO</t>
  </si>
  <si>
    <t>CASTILLO</t>
  </si>
  <si>
    <t>FONT</t>
  </si>
  <si>
    <t>JOSÉ LUIS</t>
  </si>
  <si>
    <t>NAVARRO</t>
  </si>
  <si>
    <t>CRESPO</t>
  </si>
  <si>
    <t>POL</t>
  </si>
  <si>
    <t>VELASCO</t>
  </si>
  <si>
    <t>LOPEZ</t>
  </si>
  <si>
    <t>ROMERO</t>
  </si>
  <si>
    <t>PASTOR</t>
  </si>
  <si>
    <t>VILLANUEVA</t>
  </si>
  <si>
    <t>BRAVO</t>
  </si>
  <si>
    <t>JUAN FRANCISCO</t>
  </si>
  <si>
    <t>ESTRADA</t>
  </si>
  <si>
    <t>ALEGRE</t>
  </si>
  <si>
    <t>HÈCTOR</t>
  </si>
  <si>
    <t>CAMPOS</t>
  </si>
  <si>
    <t>DANIEL</t>
  </si>
  <si>
    <t>BELÉN</t>
  </si>
  <si>
    <t>SANCHEZ</t>
  </si>
  <si>
    <t>GUERRERO</t>
  </si>
  <si>
    <t>JOANA</t>
  </si>
  <si>
    <t>PERALES</t>
  </si>
  <si>
    <t>JOSEFA</t>
  </si>
  <si>
    <t>M04 UF1</t>
  </si>
  <si>
    <t>M04 UF2</t>
  </si>
  <si>
    <t>M04 UF3</t>
  </si>
  <si>
    <t>M04 UF4</t>
  </si>
  <si>
    <t>M04 TOT</t>
  </si>
  <si>
    <t xml:space="preserve"> </t>
  </si>
  <si>
    <t>% Aprovats</t>
  </si>
  <si>
    <t>Numero Aprovats</t>
  </si>
  <si>
    <t>%aprovats A</t>
  </si>
  <si>
    <t>Num Aprovats B</t>
  </si>
  <si>
    <t>Num Aprovats A</t>
  </si>
  <si>
    <t>% aprovats B</t>
  </si>
  <si>
    <t xml:space="preserve">Millor alumne: </t>
  </si>
  <si>
    <t>Promig Modul</t>
  </si>
  <si>
    <t>NOM I COGNOMS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</si>
</sst>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4" borderId="0" xfId="0" applyFont="1" applyFill="1"/>
    <xf numFmtId="2" fontId="0" fillId="0" borderId="0" xfId="0" applyNumberFormat="1"/>
    <xf numFmtId="9" fontId="2" fillId="3" borderId="0" xfId="1" applyFont="1" applyFill="1"/>
    <xf numFmtId="9" fontId="2" fillId="3" borderId="0" xfId="1" applyFont="1" applyFill="1" applyAlignment="1">
      <alignment horizontal="center"/>
    </xf>
    <xf numFmtId="2" fontId="0" fillId="3" borderId="0" xfId="0" applyNumberForma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2" fontId="2" fillId="3" borderId="5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85" zoomScaleNormal="85" workbookViewId="0">
      <selection activeCell="B1" sqref="B1"/>
    </sheetView>
  </sheetViews>
  <sheetFormatPr baseColWidth="10" defaultRowHeight="15" x14ac:dyDescent="0.25"/>
  <cols>
    <col min="1" max="1" width="18.140625" customWidth="1"/>
    <col min="2" max="2" width="18.28515625" customWidth="1"/>
    <col min="3" max="3" width="20" customWidth="1"/>
    <col min="6" max="6" width="35.5703125" bestFit="1" customWidth="1"/>
    <col min="7" max="7" width="4.85546875" customWidth="1"/>
    <col min="8" max="8" width="17" bestFit="1" customWidth="1"/>
    <col min="9" max="9" width="7.5703125" style="2" customWidth="1"/>
    <col min="10" max="10" width="8.85546875" customWidth="1"/>
    <col min="11" max="11" width="13.28515625" customWidth="1"/>
    <col min="12" max="12" width="11.85546875" bestFit="1" customWidth="1"/>
    <col min="18" max="18" width="8.5703125" customWidth="1"/>
    <col min="19" max="22" width="12.5703125" bestFit="1" customWidth="1"/>
    <col min="24" max="24" width="7.28515625" customWidth="1"/>
  </cols>
  <sheetData>
    <row r="1" spans="1:23" x14ac:dyDescent="0.25">
      <c r="A1" s="10" t="s">
        <v>116</v>
      </c>
      <c r="B1" s="19" t="str">
        <f>VLOOKUP(MAX(E:E),E:F,2,FALSE)</f>
        <v>JUAN, PLAZA MARTIN</v>
      </c>
      <c r="H1" s="11" t="s">
        <v>7</v>
      </c>
      <c r="I1" s="12"/>
      <c r="J1" s="1"/>
      <c r="K1" s="1"/>
      <c r="L1">
        <v>0.13</v>
      </c>
      <c r="M1">
        <v>0.18</v>
      </c>
      <c r="N1">
        <v>0.18</v>
      </c>
      <c r="O1">
        <v>0.17</v>
      </c>
      <c r="P1">
        <v>0.17</v>
      </c>
      <c r="Q1">
        <v>0.17</v>
      </c>
      <c r="R1" s="8">
        <f>SUM(L1:Q1)</f>
        <v>1</v>
      </c>
      <c r="S1" s="6">
        <f>S2/SUM($S$2:$V$2)</f>
        <v>0.27272727272727271</v>
      </c>
      <c r="T1" s="6">
        <f t="shared" ref="T1:V1" si="0">T2/SUM($S$2:$V$2)</f>
        <v>0.27272727272727271</v>
      </c>
      <c r="U1" s="6">
        <f>U2/SUM($S$2:$V$2)</f>
        <v>0.18181818181818182</v>
      </c>
      <c r="V1" s="6">
        <f t="shared" si="0"/>
        <v>0.27272727272727271</v>
      </c>
      <c r="W1" s="7">
        <f>SUM(S1:V1)</f>
        <v>1</v>
      </c>
    </row>
    <row r="2" spans="1:23" x14ac:dyDescent="0.25">
      <c r="H2" s="11" t="s">
        <v>6</v>
      </c>
      <c r="I2" s="13">
        <f>R2+W2</f>
        <v>264</v>
      </c>
      <c r="J2" s="1"/>
      <c r="K2" s="1"/>
      <c r="L2">
        <v>17</v>
      </c>
      <c r="M2">
        <v>23</v>
      </c>
      <c r="N2">
        <v>23</v>
      </c>
      <c r="O2">
        <v>23</v>
      </c>
      <c r="P2">
        <v>23</v>
      </c>
      <c r="Q2">
        <v>23</v>
      </c>
      <c r="R2" s="4">
        <f>SUM(L2:Q2)</f>
        <v>132</v>
      </c>
      <c r="S2">
        <v>36</v>
      </c>
      <c r="T2">
        <v>36</v>
      </c>
      <c r="U2">
        <v>24</v>
      </c>
      <c r="V2">
        <v>36</v>
      </c>
      <c r="W2" s="4">
        <f>SUM(S2:V2)</f>
        <v>132</v>
      </c>
    </row>
    <row r="3" spans="1:23" x14ac:dyDescent="0.25">
      <c r="H3" s="11" t="s">
        <v>111</v>
      </c>
      <c r="I3" s="14">
        <f>COUNTIF(K11:K42,"Si")</f>
        <v>21</v>
      </c>
      <c r="J3" s="1"/>
      <c r="K3" s="1"/>
      <c r="R3" s="4"/>
      <c r="W3" s="4"/>
    </row>
    <row r="4" spans="1:23" x14ac:dyDescent="0.25">
      <c r="H4" s="11" t="s">
        <v>110</v>
      </c>
      <c r="I4" s="15">
        <f>SUM(I7,I5)/COUNT(G:G)</f>
        <v>0.65625</v>
      </c>
      <c r="J4" s="1"/>
      <c r="K4" s="1"/>
      <c r="R4" s="4"/>
      <c r="W4" s="4"/>
    </row>
    <row r="5" spans="1:23" x14ac:dyDescent="0.25">
      <c r="C5" t="s">
        <v>109</v>
      </c>
      <c r="H5" s="11" t="s">
        <v>114</v>
      </c>
      <c r="I5" s="13">
        <f>COUNTIFS(H11:H42,"A",K11:K42,"Si")</f>
        <v>8</v>
      </c>
      <c r="J5" s="1"/>
      <c r="K5" s="1"/>
      <c r="R5" s="4"/>
      <c r="W5" s="4"/>
    </row>
    <row r="6" spans="1:23" x14ac:dyDescent="0.25">
      <c r="H6" s="11" t="s">
        <v>112</v>
      </c>
      <c r="I6" s="13">
        <f>AVERAGE(I5/COUNTIFS(H11:H42,"A"))</f>
        <v>0.5</v>
      </c>
      <c r="J6" s="1"/>
      <c r="K6" s="16"/>
      <c r="L6" s="17"/>
      <c r="M6" s="16"/>
      <c r="R6" s="4"/>
      <c r="W6" s="4"/>
    </row>
    <row r="7" spans="1:23" x14ac:dyDescent="0.25">
      <c r="H7" s="11" t="s">
        <v>113</v>
      </c>
      <c r="I7" s="13">
        <f>COUNTIFS(H11:H42,"B",K11:K42,"Si")</f>
        <v>13</v>
      </c>
      <c r="J7" s="1"/>
      <c r="K7" s="16"/>
      <c r="L7" s="17"/>
      <c r="M7" s="16"/>
      <c r="R7" s="4"/>
      <c r="W7" s="4"/>
    </row>
    <row r="8" spans="1:23" x14ac:dyDescent="0.25">
      <c r="H8" s="11" t="s">
        <v>115</v>
      </c>
      <c r="I8" s="22">
        <f>AVERAGE(I7/COUNTIFS(H11:H42,"B"))</f>
        <v>0.8125</v>
      </c>
      <c r="J8" s="1"/>
      <c r="K8" s="17"/>
      <c r="L8" s="16"/>
      <c r="M8" s="16"/>
      <c r="R8" s="4"/>
      <c r="W8" s="4"/>
    </row>
    <row r="9" spans="1:23" x14ac:dyDescent="0.25">
      <c r="H9" s="21" t="s">
        <v>117</v>
      </c>
      <c r="I9" s="23"/>
      <c r="J9" s="1"/>
      <c r="K9" s="1"/>
      <c r="L9">
        <f>AVERAGE(L11:L42)</f>
        <v>4.96875</v>
      </c>
      <c r="M9">
        <f t="shared" ref="M9:R9" si="1">AVERAGE(M11:M42)</f>
        <v>5.5</v>
      </c>
      <c r="N9">
        <f t="shared" si="1"/>
        <v>7.0625</v>
      </c>
      <c r="O9">
        <f t="shared" si="1"/>
        <v>5.71875</v>
      </c>
      <c r="P9">
        <f t="shared" si="1"/>
        <v>5.15625</v>
      </c>
      <c r="Q9">
        <f t="shared" si="1"/>
        <v>5.125</v>
      </c>
      <c r="R9">
        <f t="shared" si="1"/>
        <v>6.8260000000000014</v>
      </c>
      <c r="S9">
        <f>AVERAGE(S11:S42)</f>
        <v>5.65625</v>
      </c>
      <c r="T9">
        <f t="shared" ref="T9:W9" si="2">AVERAGE(T11:T42)</f>
        <v>5.40625</v>
      </c>
      <c r="U9">
        <f t="shared" si="2"/>
        <v>5.3125</v>
      </c>
      <c r="V9">
        <f t="shared" si="2"/>
        <v>5.125</v>
      </c>
      <c r="W9">
        <f t="shared" si="2"/>
        <v>6.7272727272727275</v>
      </c>
    </row>
    <row r="10" spans="1:23" s="5" customFormat="1" ht="15.75" thickBot="1" x14ac:dyDescent="0.3">
      <c r="A10" s="5" t="s">
        <v>0</v>
      </c>
      <c r="B10" s="5" t="s">
        <v>1</v>
      </c>
      <c r="C10" s="5" t="s">
        <v>2</v>
      </c>
      <c r="D10" s="5" t="s">
        <v>3</v>
      </c>
      <c r="F10" s="5" t="s">
        <v>118</v>
      </c>
      <c r="G10" s="5" t="s">
        <v>4</v>
      </c>
      <c r="H10" s="5" t="s">
        <v>5</v>
      </c>
      <c r="J10" s="5" t="s">
        <v>15</v>
      </c>
      <c r="K10" s="5" t="s">
        <v>16</v>
      </c>
      <c r="L10" s="5" t="s">
        <v>8</v>
      </c>
      <c r="M10" s="5" t="s">
        <v>9</v>
      </c>
      <c r="N10" s="5" t="s">
        <v>10</v>
      </c>
      <c r="O10" s="5" t="s">
        <v>11</v>
      </c>
      <c r="P10" s="5" t="s">
        <v>12</v>
      </c>
      <c r="Q10" s="5" t="s">
        <v>13</v>
      </c>
      <c r="R10" s="5" t="s">
        <v>14</v>
      </c>
      <c r="S10" s="5" t="s">
        <v>104</v>
      </c>
      <c r="T10" s="5" t="s">
        <v>105</v>
      </c>
      <c r="U10" s="5" t="s">
        <v>106</v>
      </c>
      <c r="V10" s="5" t="s">
        <v>107</v>
      </c>
      <c r="W10" s="5" t="s">
        <v>108</v>
      </c>
    </row>
    <row r="11" spans="1:23" ht="15.75" thickBot="1" x14ac:dyDescent="0.3">
      <c r="A11" t="s">
        <v>47</v>
      </c>
      <c r="B11" t="s">
        <v>48</v>
      </c>
      <c r="C11" t="s">
        <v>46</v>
      </c>
      <c r="D11" t="s">
        <v>19</v>
      </c>
      <c r="E11" s="20">
        <f>AVERAGE(L11:Q11,S11:V11)</f>
        <v>6.4</v>
      </c>
      <c r="F11" t="str">
        <f>CONCATENATE(C11,", ",A11," ",B11)</f>
        <v>CARLA, ACOSTA GIMENEZ</v>
      </c>
      <c r="G11">
        <v>1</v>
      </c>
      <c r="H11" t="s">
        <v>17</v>
      </c>
      <c r="I11" s="2">
        <f t="shared" ref="I11:I15" si="3">SUMIF(S11:V11,"&gt;=5",$S$2:$V$2)+SUMIF(L11:Q11,"&gt;=5",$L$2:$Q$2)</f>
        <v>264</v>
      </c>
      <c r="J11" s="9">
        <f>I11/$I$2</f>
        <v>1</v>
      </c>
      <c r="K11" s="18" t="str">
        <f>IF(J11&gt;=60%,"Si","")</f>
        <v>Si</v>
      </c>
      <c r="L11">
        <v>6</v>
      </c>
      <c r="M11">
        <v>6</v>
      </c>
      <c r="N11">
        <v>8</v>
      </c>
      <c r="O11">
        <v>8</v>
      </c>
      <c r="P11">
        <v>6</v>
      </c>
      <c r="Q11">
        <v>5</v>
      </c>
      <c r="R11" s="3">
        <f>IF(M11&lt;5," ",IF(N11&lt;5," ",IF(O11&lt;5," ",IF(P11&lt;5," ",IF(Q11&lt;5," ",SUM(L11*$L$1,M11*$M$1,N11*$N$1,O11*$O$1,P11*$P$1,Q11*$Q$1))))))</f>
        <v>6.5299999999999994</v>
      </c>
      <c r="S11">
        <v>7</v>
      </c>
      <c r="T11">
        <v>6</v>
      </c>
      <c r="U11">
        <v>6</v>
      </c>
      <c r="V11">
        <v>6</v>
      </c>
      <c r="W11" s="9">
        <f>IF(S11&lt;5," ",IF(T11&lt;5," ",IF(U11&lt;5," ",IF(V11&lt;5," ",SUM(S11*$S$1,T11*$T$1,U11*$U$1,V11*$V$1)))))</f>
        <v>6.2727272727272716</v>
      </c>
    </row>
    <row r="12" spans="1:23" ht="15.75" thickBot="1" x14ac:dyDescent="0.3">
      <c r="A12" t="s">
        <v>33</v>
      </c>
      <c r="B12" t="s">
        <v>34</v>
      </c>
      <c r="C12" t="s">
        <v>32</v>
      </c>
      <c r="D12" t="s">
        <v>19</v>
      </c>
      <c r="E12" s="20">
        <f>AVERAGE(L12:Q12,S12:V12)</f>
        <v>4</v>
      </c>
      <c r="F12" t="str">
        <f>CONCATENATE(C12,", ",A12," ",B12)</f>
        <v>FRANCESC XAVIER, ALVAREZ ARELLANO</v>
      </c>
      <c r="G12">
        <v>1</v>
      </c>
      <c r="H12" t="s">
        <v>17</v>
      </c>
      <c r="I12" s="2">
        <f t="shared" si="3"/>
        <v>59</v>
      </c>
      <c r="J12" s="9">
        <f>I12/$I$2</f>
        <v>0.22348484848484848</v>
      </c>
      <c r="K12" s="18" t="str">
        <f>IF(J12&gt;=60%,"Si","")</f>
        <v/>
      </c>
      <c r="L12">
        <v>4</v>
      </c>
      <c r="M12">
        <v>4</v>
      </c>
      <c r="N12">
        <v>7</v>
      </c>
      <c r="O12">
        <v>4</v>
      </c>
      <c r="P12">
        <v>4</v>
      </c>
      <c r="Q12">
        <v>4</v>
      </c>
      <c r="R12" s="3" t="str">
        <f>IF(M12&lt;5," ",IF(N12&lt;5," ",IF(O12&lt;5," ",IF(P12&lt;5," ",IF(Q12&lt;5," ",SUM(L12*$L$1,M12*$M$1,N12*$N$1,O12*$O$1,P12*$P$1,Q12*$Q$1))))))</f>
        <v xml:space="preserve"> </v>
      </c>
      <c r="S12">
        <v>5</v>
      </c>
      <c r="T12">
        <v>3</v>
      </c>
      <c r="U12">
        <v>2</v>
      </c>
      <c r="V12">
        <v>3</v>
      </c>
      <c r="W12" s="9" t="str">
        <f>IF(S12&lt;5," ",IF(T12&lt;5," ",IF(U12&lt;5," ",IF(V12&lt;5," ",SUM(S12*$S$1,T12*$T$1,U12*$U$1,V12*$V$1)))))</f>
        <v xml:space="preserve"> </v>
      </c>
    </row>
    <row r="13" spans="1:23" ht="15.75" thickBot="1" x14ac:dyDescent="0.3">
      <c r="A13" t="s">
        <v>55</v>
      </c>
      <c r="B13" t="s">
        <v>56</v>
      </c>
      <c r="C13" t="s">
        <v>54</v>
      </c>
      <c r="D13" t="s">
        <v>19</v>
      </c>
      <c r="E13" s="20">
        <f>AVERAGE(L13:Q13,S13:V13)</f>
        <v>3.3</v>
      </c>
      <c r="F13" t="str">
        <f>CONCATENATE(C13,", ",A13," ",B13)</f>
        <v>RAMON, BAEZA ROCA</v>
      </c>
      <c r="G13">
        <v>1</v>
      </c>
      <c r="H13" t="s">
        <v>18</v>
      </c>
      <c r="I13" s="2">
        <f t="shared" si="3"/>
        <v>46</v>
      </c>
      <c r="J13" s="9">
        <f t="shared" ref="J13:J42" si="4">I13/$I$2</f>
        <v>0.17424242424242425</v>
      </c>
      <c r="K13" s="18" t="str">
        <f t="shared" ref="K13:K42" si="5">IF(J13&gt;=60%,"Si","")</f>
        <v/>
      </c>
      <c r="L13">
        <v>4</v>
      </c>
      <c r="M13">
        <v>5</v>
      </c>
      <c r="N13">
        <v>5</v>
      </c>
      <c r="O13">
        <v>1</v>
      </c>
      <c r="P13">
        <v>2</v>
      </c>
      <c r="Q13">
        <v>4</v>
      </c>
      <c r="R13" s="3" t="str">
        <f t="shared" ref="R13:R42" si="6">IF(M13&lt;5," ",IF(N13&lt;5," ",IF(O13&lt;5," ",IF(P13&lt;5," ",IF(Q13&lt;5," ",SUM(L13*$L$1,M13*$M$1,N13*$N$1,O13*$O$1,P13*$P$1,Q13*$Q$1))))))</f>
        <v xml:space="preserve"> </v>
      </c>
      <c r="S13">
        <v>4</v>
      </c>
      <c r="T13">
        <v>4</v>
      </c>
      <c r="U13">
        <v>1</v>
      </c>
      <c r="V13">
        <v>3</v>
      </c>
      <c r="W13" s="9" t="str">
        <f t="shared" ref="W13:W42" si="7">IF(S13&lt;5," ",IF(T13&lt;5," ",IF(U13&lt;5," ",IF(V13&lt;5," ",SUM(S13*$S$1,T13*$T$1,U13*$U$1,V13*$V$1)))))</f>
        <v xml:space="preserve"> </v>
      </c>
    </row>
    <row r="14" spans="1:23" ht="15.75" thickBot="1" x14ac:dyDescent="0.3">
      <c r="A14" t="s">
        <v>61</v>
      </c>
      <c r="B14" t="s">
        <v>62</v>
      </c>
      <c r="C14" t="s">
        <v>60</v>
      </c>
      <c r="D14" t="s">
        <v>19</v>
      </c>
      <c r="E14" s="20">
        <f>AVERAGE(L14:Q14,S14:V14)</f>
        <v>7.4</v>
      </c>
      <c r="F14" t="str">
        <f>CONCATENATE(C14,", ",A14," ",B14)</f>
        <v>CLARA, BEJARANO MUÑOZ</v>
      </c>
      <c r="G14">
        <v>1</v>
      </c>
      <c r="H14" t="s">
        <v>17</v>
      </c>
      <c r="I14" s="2">
        <f t="shared" si="3"/>
        <v>264</v>
      </c>
      <c r="J14" s="9">
        <f t="shared" si="4"/>
        <v>1</v>
      </c>
      <c r="K14" s="18" t="str">
        <f t="shared" si="5"/>
        <v>Si</v>
      </c>
      <c r="L14">
        <v>6</v>
      </c>
      <c r="M14">
        <v>5</v>
      </c>
      <c r="N14">
        <v>10</v>
      </c>
      <c r="O14">
        <v>6</v>
      </c>
      <c r="P14">
        <v>7</v>
      </c>
      <c r="Q14">
        <v>6</v>
      </c>
      <c r="R14" s="3">
        <f t="shared" si="6"/>
        <v>6.7100000000000009</v>
      </c>
      <c r="S14">
        <v>7</v>
      </c>
      <c r="T14">
        <v>9</v>
      </c>
      <c r="U14">
        <v>9</v>
      </c>
      <c r="V14">
        <v>9</v>
      </c>
      <c r="W14" s="9">
        <f t="shared" si="7"/>
        <v>8.4545454545454533</v>
      </c>
    </row>
    <row r="15" spans="1:23" ht="15.75" thickBot="1" x14ac:dyDescent="0.3">
      <c r="A15" t="s">
        <v>52</v>
      </c>
      <c r="B15" t="s">
        <v>53</v>
      </c>
      <c r="C15" t="s">
        <v>51</v>
      </c>
      <c r="D15" t="s">
        <v>19</v>
      </c>
      <c r="E15" s="20">
        <f>AVERAGE(L15:Q15,S15:V15)</f>
        <v>5</v>
      </c>
      <c r="F15" t="str">
        <f>CONCATENATE(C15,", ",A15," ",B15)</f>
        <v>EMILIO, BLANCO SERRA</v>
      </c>
      <c r="G15">
        <v>1</v>
      </c>
      <c r="H15" t="s">
        <v>17</v>
      </c>
      <c r="I15" s="2">
        <f t="shared" si="3"/>
        <v>164</v>
      </c>
      <c r="J15" s="9">
        <f t="shared" si="4"/>
        <v>0.62121212121212122</v>
      </c>
      <c r="K15" s="18" t="str">
        <f t="shared" si="5"/>
        <v>Si</v>
      </c>
      <c r="L15">
        <v>4</v>
      </c>
      <c r="M15">
        <v>6</v>
      </c>
      <c r="N15">
        <v>8</v>
      </c>
      <c r="O15">
        <v>7</v>
      </c>
      <c r="P15">
        <v>5</v>
      </c>
      <c r="Q15">
        <v>4</v>
      </c>
      <c r="R15" s="3" t="str">
        <f t="shared" si="6"/>
        <v xml:space="preserve"> </v>
      </c>
      <c r="S15">
        <v>5</v>
      </c>
      <c r="T15">
        <v>3</v>
      </c>
      <c r="U15">
        <v>3</v>
      </c>
      <c r="V15">
        <v>5</v>
      </c>
      <c r="W15" s="9" t="str">
        <f t="shared" si="7"/>
        <v xml:space="preserve"> </v>
      </c>
    </row>
    <row r="16" spans="1:23" ht="15.75" thickBot="1" x14ac:dyDescent="0.3">
      <c r="A16" t="s">
        <v>24</v>
      </c>
      <c r="B16" t="s">
        <v>25</v>
      </c>
      <c r="C16" t="s">
        <v>23</v>
      </c>
      <c r="D16" t="s">
        <v>19</v>
      </c>
      <c r="E16" s="20">
        <f>AVERAGE(L16:Q16,S16:V16)</f>
        <v>7.4</v>
      </c>
      <c r="F16" t="str">
        <f>CONCATENATE(C16,", ",A16," ",B16)</f>
        <v>ILYAS, BUENO FUENTES</v>
      </c>
      <c r="G16">
        <v>1</v>
      </c>
      <c r="H16" t="s">
        <v>17</v>
      </c>
      <c r="I16" s="2">
        <f>SUMIF(S16:V16,"&gt;=5",$S$2:$V$2)+SUMIF(L16:Q16,"&gt;=5",$L$2:$Q$2)</f>
        <v>264</v>
      </c>
      <c r="J16" s="9">
        <f t="shared" si="4"/>
        <v>1</v>
      </c>
      <c r="K16" s="18" t="str">
        <f t="shared" si="5"/>
        <v>Si</v>
      </c>
      <c r="L16">
        <v>6</v>
      </c>
      <c r="M16">
        <v>7</v>
      </c>
      <c r="N16">
        <v>9</v>
      </c>
      <c r="O16">
        <v>9</v>
      </c>
      <c r="P16">
        <v>7</v>
      </c>
      <c r="Q16">
        <v>8</v>
      </c>
      <c r="R16" s="3">
        <f t="shared" si="6"/>
        <v>7.7400000000000011</v>
      </c>
      <c r="S16">
        <v>7</v>
      </c>
      <c r="T16">
        <v>8</v>
      </c>
      <c r="U16">
        <v>7</v>
      </c>
      <c r="V16">
        <v>6</v>
      </c>
      <c r="W16" s="9">
        <f t="shared" si="7"/>
        <v>7</v>
      </c>
    </row>
    <row r="17" spans="1:23" ht="15.75" thickBot="1" x14ac:dyDescent="0.3">
      <c r="A17" t="s">
        <v>77</v>
      </c>
      <c r="B17" t="s">
        <v>78</v>
      </c>
      <c r="C17" t="s">
        <v>76</v>
      </c>
      <c r="D17" t="s">
        <v>19</v>
      </c>
      <c r="E17" s="20">
        <f>AVERAGE(L17:Q17,S17:V17)</f>
        <v>2.7</v>
      </c>
      <c r="F17" t="str">
        <f>CONCATENATE(C17,", ",A17," ",B17)</f>
        <v>VÍCTOR MANUEL, CALVO RUIZ</v>
      </c>
      <c r="G17">
        <v>1</v>
      </c>
      <c r="H17" t="s">
        <v>17</v>
      </c>
      <c r="I17" s="2">
        <f t="shared" ref="I17:I42" si="8">SUMIF(S17:V17,"&gt;=5",$S$2:$V$2)+SUMIF(L17:Q17,"&gt;=5",$L$2:$Q$2)</f>
        <v>46</v>
      </c>
      <c r="J17" s="9">
        <f t="shared" si="4"/>
        <v>0.17424242424242425</v>
      </c>
      <c r="K17" s="18" t="str">
        <f t="shared" si="5"/>
        <v/>
      </c>
      <c r="L17">
        <v>4</v>
      </c>
      <c r="M17">
        <v>3</v>
      </c>
      <c r="N17">
        <v>5</v>
      </c>
      <c r="O17">
        <v>5</v>
      </c>
      <c r="P17">
        <v>1</v>
      </c>
      <c r="Q17">
        <v>1</v>
      </c>
      <c r="R17" s="3" t="str">
        <f t="shared" si="6"/>
        <v xml:space="preserve"> </v>
      </c>
      <c r="S17">
        <v>3</v>
      </c>
      <c r="T17">
        <v>3</v>
      </c>
      <c r="U17">
        <v>1</v>
      </c>
      <c r="V17">
        <v>1</v>
      </c>
      <c r="W17" s="9" t="str">
        <f t="shared" si="7"/>
        <v xml:space="preserve"> </v>
      </c>
    </row>
    <row r="18" spans="1:23" ht="15.75" thickBot="1" x14ac:dyDescent="0.3">
      <c r="A18" t="s">
        <v>96</v>
      </c>
      <c r="B18" t="s">
        <v>27</v>
      </c>
      <c r="C18" t="s">
        <v>95</v>
      </c>
      <c r="D18" t="s">
        <v>19</v>
      </c>
      <c r="E18" s="20">
        <f>AVERAGE(L18:Q18,S18:V18)</f>
        <v>5.0999999999999996</v>
      </c>
      <c r="F18" t="str">
        <f>CONCATENATE(C18,", ",A18," ",B18)</f>
        <v>HÈCTOR, CAMPOS FERNANDEZ</v>
      </c>
      <c r="G18">
        <v>1</v>
      </c>
      <c r="H18" t="s">
        <v>17</v>
      </c>
      <c r="I18" s="2">
        <f t="shared" si="8"/>
        <v>200</v>
      </c>
      <c r="J18" s="9">
        <f t="shared" si="4"/>
        <v>0.75757575757575757</v>
      </c>
      <c r="K18" s="18" t="str">
        <f t="shared" si="5"/>
        <v>Si</v>
      </c>
      <c r="L18">
        <v>4</v>
      </c>
      <c r="M18">
        <v>5</v>
      </c>
      <c r="N18">
        <v>9</v>
      </c>
      <c r="O18">
        <v>5</v>
      </c>
      <c r="P18">
        <v>6</v>
      </c>
      <c r="Q18">
        <v>3</v>
      </c>
      <c r="R18" s="3" t="str">
        <f t="shared" si="6"/>
        <v xml:space="preserve"> </v>
      </c>
      <c r="S18">
        <v>5</v>
      </c>
      <c r="T18">
        <v>5</v>
      </c>
      <c r="U18">
        <v>1</v>
      </c>
      <c r="V18">
        <v>8</v>
      </c>
      <c r="W18" s="9" t="str">
        <f t="shared" si="7"/>
        <v xml:space="preserve"> </v>
      </c>
    </row>
    <row r="19" spans="1:23" ht="15.75" thickBot="1" x14ac:dyDescent="0.3">
      <c r="A19" t="s">
        <v>50</v>
      </c>
      <c r="B19" t="s">
        <v>48</v>
      </c>
      <c r="C19" t="s">
        <v>49</v>
      </c>
      <c r="D19" t="s">
        <v>19</v>
      </c>
      <c r="E19" s="20">
        <f>AVERAGE(L19:Q19,S19:V19)</f>
        <v>4.7</v>
      </c>
      <c r="F19" t="str">
        <f>CONCATENATE(C19,", ",A19," ",B19)</f>
        <v>LAURA, CASADO GIMENEZ</v>
      </c>
      <c r="G19">
        <v>1</v>
      </c>
      <c r="H19" t="s">
        <v>17</v>
      </c>
      <c r="I19" s="2">
        <f t="shared" si="8"/>
        <v>92</v>
      </c>
      <c r="J19" s="9">
        <f t="shared" si="4"/>
        <v>0.34848484848484851</v>
      </c>
      <c r="K19" s="18" t="str">
        <f t="shared" si="5"/>
        <v/>
      </c>
      <c r="L19">
        <v>3</v>
      </c>
      <c r="M19">
        <v>5</v>
      </c>
      <c r="N19">
        <v>9</v>
      </c>
      <c r="O19">
        <v>5</v>
      </c>
      <c r="P19">
        <v>4</v>
      </c>
      <c r="Q19">
        <v>6</v>
      </c>
      <c r="R19" s="3" t="str">
        <f t="shared" si="6"/>
        <v xml:space="preserve"> </v>
      </c>
      <c r="S19">
        <v>3</v>
      </c>
      <c r="T19">
        <v>4</v>
      </c>
      <c r="U19">
        <v>4</v>
      </c>
      <c r="V19">
        <v>4</v>
      </c>
      <c r="W19" s="9" t="str">
        <f t="shared" si="7"/>
        <v xml:space="preserve"> </v>
      </c>
    </row>
    <row r="20" spans="1:23" ht="15.75" thickBot="1" x14ac:dyDescent="0.3">
      <c r="A20" t="s">
        <v>80</v>
      </c>
      <c r="B20" t="s">
        <v>81</v>
      </c>
      <c r="C20" t="s">
        <v>79</v>
      </c>
      <c r="D20" t="s">
        <v>19</v>
      </c>
      <c r="E20" s="20">
        <f>AVERAGE(L20:Q20,S20:V20)</f>
        <v>6.2</v>
      </c>
      <c r="F20" t="str">
        <f>CONCATENATE(C20,", ",A20," ",B20)</f>
        <v>FRANCISCO, CASTILLO FONT</v>
      </c>
      <c r="G20">
        <v>1</v>
      </c>
      <c r="H20" t="s">
        <v>18</v>
      </c>
      <c r="I20" s="2">
        <f t="shared" si="8"/>
        <v>264</v>
      </c>
      <c r="J20" s="9">
        <f t="shared" si="4"/>
        <v>1</v>
      </c>
      <c r="K20" s="18" t="str">
        <f t="shared" si="5"/>
        <v>Si</v>
      </c>
      <c r="L20">
        <v>6</v>
      </c>
      <c r="M20">
        <v>7</v>
      </c>
      <c r="N20">
        <v>7</v>
      </c>
      <c r="O20">
        <v>7</v>
      </c>
      <c r="P20">
        <v>7</v>
      </c>
      <c r="Q20">
        <v>5</v>
      </c>
      <c r="R20" s="3">
        <f t="shared" si="6"/>
        <v>6.5300000000000011</v>
      </c>
      <c r="S20">
        <v>6</v>
      </c>
      <c r="T20">
        <v>5</v>
      </c>
      <c r="U20">
        <v>6</v>
      </c>
      <c r="V20">
        <v>6</v>
      </c>
      <c r="W20" s="9">
        <f t="shared" si="7"/>
        <v>5.7272727272727266</v>
      </c>
    </row>
    <row r="21" spans="1:23" ht="15.75" thickBot="1" x14ac:dyDescent="0.3">
      <c r="A21" t="s">
        <v>93</v>
      </c>
      <c r="B21" t="s">
        <v>94</v>
      </c>
      <c r="C21" t="s">
        <v>92</v>
      </c>
      <c r="D21" t="s">
        <v>19</v>
      </c>
      <c r="E21" s="20">
        <f>AVERAGE(L21:Q21,S21:V21)</f>
        <v>5.8</v>
      </c>
      <c r="F21" t="str">
        <f>CONCATENATE(C21,", ",A21," ",B21)</f>
        <v>JUAN FRANCISCO, ESTRADA ALEGRE</v>
      </c>
      <c r="G21">
        <v>1</v>
      </c>
      <c r="H21" t="s">
        <v>18</v>
      </c>
      <c r="I21" s="2">
        <f t="shared" si="8"/>
        <v>264</v>
      </c>
      <c r="J21" s="9">
        <f t="shared" si="4"/>
        <v>1</v>
      </c>
      <c r="K21" s="18" t="str">
        <f t="shared" si="5"/>
        <v>Si</v>
      </c>
      <c r="L21">
        <v>5</v>
      </c>
      <c r="M21">
        <v>5</v>
      </c>
      <c r="N21">
        <v>5</v>
      </c>
      <c r="O21">
        <v>7</v>
      </c>
      <c r="P21">
        <v>7</v>
      </c>
      <c r="Q21">
        <v>6</v>
      </c>
      <c r="R21" s="3">
        <f t="shared" si="6"/>
        <v>5.85</v>
      </c>
      <c r="S21">
        <v>7</v>
      </c>
      <c r="T21">
        <v>6</v>
      </c>
      <c r="U21">
        <v>5</v>
      </c>
      <c r="V21">
        <v>5</v>
      </c>
      <c r="W21" s="9">
        <f t="shared" si="7"/>
        <v>5.8181818181818175</v>
      </c>
    </row>
    <row r="22" spans="1:23" ht="15.75" thickBot="1" x14ac:dyDescent="0.3">
      <c r="A22" t="s">
        <v>70</v>
      </c>
      <c r="B22" t="s">
        <v>30</v>
      </c>
      <c r="C22" t="s">
        <v>69</v>
      </c>
      <c r="D22" t="s">
        <v>19</v>
      </c>
      <c r="E22" s="20">
        <f>AVERAGE(L22:Q22,S22:V22)</f>
        <v>6.9</v>
      </c>
      <c r="F22" t="str">
        <f>CONCATENATE(C22,", ",A22," ",B22)</f>
        <v>MIA, FARRES MOLINA</v>
      </c>
      <c r="G22">
        <v>1</v>
      </c>
      <c r="H22" t="s">
        <v>17</v>
      </c>
      <c r="I22" s="2">
        <f t="shared" si="8"/>
        <v>264</v>
      </c>
      <c r="J22" s="9">
        <f t="shared" si="4"/>
        <v>1</v>
      </c>
      <c r="K22" s="18" t="str">
        <f t="shared" si="5"/>
        <v>Si</v>
      </c>
      <c r="L22">
        <v>5</v>
      </c>
      <c r="M22">
        <v>6</v>
      </c>
      <c r="N22">
        <v>7</v>
      </c>
      <c r="O22">
        <v>8</v>
      </c>
      <c r="P22">
        <v>7</v>
      </c>
      <c r="Q22">
        <v>8</v>
      </c>
      <c r="R22" s="3">
        <f t="shared" si="6"/>
        <v>6.9000000000000012</v>
      </c>
      <c r="S22">
        <v>7</v>
      </c>
      <c r="T22">
        <v>7</v>
      </c>
      <c r="U22">
        <v>7</v>
      </c>
      <c r="V22">
        <v>7</v>
      </c>
      <c r="W22" s="9">
        <f t="shared" si="7"/>
        <v>7</v>
      </c>
    </row>
    <row r="23" spans="1:23" ht="15.75" thickBot="1" x14ac:dyDescent="0.3">
      <c r="A23" t="s">
        <v>27</v>
      </c>
      <c r="B23" t="s">
        <v>28</v>
      </c>
      <c r="C23" t="s">
        <v>26</v>
      </c>
      <c r="D23" t="s">
        <v>19</v>
      </c>
      <c r="E23" s="20">
        <f>AVERAGE(L23:Q23,S23:V23)</f>
        <v>5.0999999999999996</v>
      </c>
      <c r="F23" t="str">
        <f>CONCATENATE(C23,", ",A23," ",B23)</f>
        <v>ALEJANDRO, FERNANDEZ MORENO</v>
      </c>
      <c r="G23">
        <v>1</v>
      </c>
      <c r="H23" t="s">
        <v>17</v>
      </c>
      <c r="I23" s="2">
        <f t="shared" si="8"/>
        <v>217</v>
      </c>
      <c r="J23" s="9">
        <f t="shared" si="4"/>
        <v>0.82196969696969702</v>
      </c>
      <c r="K23" s="18" t="str">
        <f t="shared" si="5"/>
        <v>Si</v>
      </c>
      <c r="L23">
        <v>5</v>
      </c>
      <c r="M23">
        <v>5</v>
      </c>
      <c r="N23">
        <v>5</v>
      </c>
      <c r="O23">
        <v>5</v>
      </c>
      <c r="P23">
        <v>7</v>
      </c>
      <c r="Q23">
        <v>4</v>
      </c>
      <c r="R23" s="3" t="str">
        <f t="shared" si="6"/>
        <v xml:space="preserve"> </v>
      </c>
      <c r="S23">
        <v>6</v>
      </c>
      <c r="T23">
        <v>5</v>
      </c>
      <c r="U23">
        <v>4</v>
      </c>
      <c r="V23">
        <v>5</v>
      </c>
      <c r="W23" s="9" t="str">
        <f t="shared" si="7"/>
        <v xml:space="preserve"> </v>
      </c>
    </row>
    <row r="24" spans="1:23" ht="15.75" thickBot="1" x14ac:dyDescent="0.3">
      <c r="A24" t="s">
        <v>21</v>
      </c>
      <c r="B24" t="s">
        <v>22</v>
      </c>
      <c r="C24" t="s">
        <v>20</v>
      </c>
      <c r="D24" t="s">
        <v>19</v>
      </c>
      <c r="E24" s="20">
        <f>AVERAGE(L24:Q24,S24:V24)</f>
        <v>4.7</v>
      </c>
      <c r="F24" t="str">
        <f>CONCATENATE(C24,", ",A24," ",B24)</f>
        <v>MÒNICA, GARCIA DEL PINO</v>
      </c>
      <c r="G24">
        <v>1</v>
      </c>
      <c r="H24" t="s">
        <v>17</v>
      </c>
      <c r="I24" s="2">
        <f t="shared" si="8"/>
        <v>118</v>
      </c>
      <c r="J24" s="9">
        <f t="shared" si="4"/>
        <v>0.44696969696969696</v>
      </c>
      <c r="K24" s="18" t="str">
        <f t="shared" si="5"/>
        <v/>
      </c>
      <c r="L24">
        <v>4</v>
      </c>
      <c r="M24">
        <v>4</v>
      </c>
      <c r="N24">
        <v>8</v>
      </c>
      <c r="O24">
        <v>4</v>
      </c>
      <c r="P24">
        <v>6</v>
      </c>
      <c r="Q24">
        <v>2</v>
      </c>
      <c r="R24" s="3" t="str">
        <f t="shared" si="6"/>
        <v xml:space="preserve"> </v>
      </c>
      <c r="S24">
        <v>6</v>
      </c>
      <c r="T24">
        <v>6</v>
      </c>
      <c r="U24">
        <v>4</v>
      </c>
      <c r="V24">
        <v>3</v>
      </c>
      <c r="W24" s="9" t="str">
        <f t="shared" si="7"/>
        <v xml:space="preserve"> </v>
      </c>
    </row>
    <row r="25" spans="1:23" ht="15.75" thickBot="1" x14ac:dyDescent="0.3">
      <c r="A25" t="s">
        <v>45</v>
      </c>
      <c r="B25" t="s">
        <v>72</v>
      </c>
      <c r="C25" t="s">
        <v>97</v>
      </c>
      <c r="D25" t="s">
        <v>19</v>
      </c>
      <c r="E25" s="20">
        <f>AVERAGE(L25:Q25,S25:V25)</f>
        <v>5.4</v>
      </c>
      <c r="F25" t="str">
        <f>CONCATENATE(C25,", ",A25," ",B25)</f>
        <v>DANIEL, MARTIN PEREZ</v>
      </c>
      <c r="G25">
        <v>1</v>
      </c>
      <c r="H25" t="s">
        <v>18</v>
      </c>
      <c r="I25" s="2">
        <f t="shared" si="8"/>
        <v>224</v>
      </c>
      <c r="J25" s="9">
        <f t="shared" si="4"/>
        <v>0.84848484848484851</v>
      </c>
      <c r="K25" s="18" t="str">
        <f t="shared" si="5"/>
        <v>Si</v>
      </c>
      <c r="L25">
        <v>3</v>
      </c>
      <c r="M25">
        <v>5</v>
      </c>
      <c r="N25">
        <v>9</v>
      </c>
      <c r="O25">
        <v>6</v>
      </c>
      <c r="P25">
        <v>6</v>
      </c>
      <c r="Q25">
        <v>4</v>
      </c>
      <c r="R25" s="3" t="str">
        <f t="shared" si="6"/>
        <v xml:space="preserve"> </v>
      </c>
      <c r="S25">
        <v>6</v>
      </c>
      <c r="T25">
        <v>5</v>
      </c>
      <c r="U25">
        <v>5</v>
      </c>
      <c r="V25">
        <v>5</v>
      </c>
      <c r="W25" s="9">
        <f t="shared" si="7"/>
        <v>5.2727272727272725</v>
      </c>
    </row>
    <row r="26" spans="1:23" ht="15.75" thickBot="1" x14ac:dyDescent="0.3">
      <c r="A26" t="s">
        <v>74</v>
      </c>
      <c r="B26" t="s">
        <v>75</v>
      </c>
      <c r="C26" t="s">
        <v>73</v>
      </c>
      <c r="D26" t="s">
        <v>19</v>
      </c>
      <c r="E26" s="20">
        <f>AVERAGE(L26:Q26,S26:V26)</f>
        <v>7.7</v>
      </c>
      <c r="F26" t="str">
        <f>CONCATENATE(C26,", ",A26," ",B26)</f>
        <v>AURORA, MARTINEZ REQUENA</v>
      </c>
      <c r="G26">
        <v>1</v>
      </c>
      <c r="H26" t="s">
        <v>18</v>
      </c>
      <c r="I26" s="2">
        <f t="shared" si="8"/>
        <v>264</v>
      </c>
      <c r="J26" s="9">
        <f t="shared" si="4"/>
        <v>1</v>
      </c>
      <c r="K26" s="18" t="str">
        <f t="shared" si="5"/>
        <v>Si</v>
      </c>
      <c r="L26">
        <v>7</v>
      </c>
      <c r="M26">
        <v>8</v>
      </c>
      <c r="N26">
        <v>8</v>
      </c>
      <c r="O26">
        <v>7</v>
      </c>
      <c r="P26">
        <v>8</v>
      </c>
      <c r="Q26">
        <v>10</v>
      </c>
      <c r="R26" s="3">
        <f t="shared" si="6"/>
        <v>8.0400000000000009</v>
      </c>
      <c r="S26">
        <v>8</v>
      </c>
      <c r="T26">
        <v>9</v>
      </c>
      <c r="U26">
        <v>7</v>
      </c>
      <c r="V26">
        <v>5</v>
      </c>
      <c r="W26" s="9">
        <f t="shared" si="7"/>
        <v>7.2727272727272716</v>
      </c>
    </row>
    <row r="27" spans="1:23" ht="15.75" thickBot="1" x14ac:dyDescent="0.3">
      <c r="A27" t="s">
        <v>30</v>
      </c>
      <c r="B27" t="s">
        <v>31</v>
      </c>
      <c r="C27" t="s">
        <v>29</v>
      </c>
      <c r="D27" t="s">
        <v>19</v>
      </c>
      <c r="E27" s="20">
        <f>AVERAGE(L27:Q27,S27:V27)</f>
        <v>4.5</v>
      </c>
      <c r="F27" t="str">
        <f>CONCATENATE(C27,", ",A27," ",B27)</f>
        <v>ESPERANZA, MOLINA VERA</v>
      </c>
      <c r="G27">
        <v>1</v>
      </c>
      <c r="H27" t="s">
        <v>17</v>
      </c>
      <c r="I27" s="2">
        <f t="shared" si="8"/>
        <v>105</v>
      </c>
      <c r="J27" s="9">
        <f t="shared" si="4"/>
        <v>0.39772727272727271</v>
      </c>
      <c r="K27" s="18" t="str">
        <f t="shared" si="5"/>
        <v/>
      </c>
      <c r="L27">
        <v>4</v>
      </c>
      <c r="M27">
        <v>4</v>
      </c>
      <c r="N27">
        <v>7</v>
      </c>
      <c r="O27">
        <v>4</v>
      </c>
      <c r="P27">
        <v>5</v>
      </c>
      <c r="Q27">
        <v>5</v>
      </c>
      <c r="R27" s="3" t="str">
        <f t="shared" si="6"/>
        <v xml:space="preserve"> </v>
      </c>
      <c r="S27">
        <v>5</v>
      </c>
      <c r="T27">
        <v>3</v>
      </c>
      <c r="U27">
        <v>4</v>
      </c>
      <c r="V27">
        <v>4</v>
      </c>
      <c r="W27" s="9" t="str">
        <f t="shared" si="7"/>
        <v xml:space="preserve"> </v>
      </c>
    </row>
    <row r="28" spans="1:23" ht="15.75" thickBot="1" x14ac:dyDescent="0.3">
      <c r="A28" t="s">
        <v>36</v>
      </c>
      <c r="B28" t="s">
        <v>37</v>
      </c>
      <c r="C28" t="s">
        <v>35</v>
      </c>
      <c r="D28" t="s">
        <v>19</v>
      </c>
      <c r="E28" s="20">
        <f>AVERAGE(L28:Q28,S28:V28)</f>
        <v>6</v>
      </c>
      <c r="F28" t="str">
        <f>CONCATENATE(C28,", ",A28," ",B28)</f>
        <v>MARC, MONTANE CARRILLO</v>
      </c>
      <c r="G28">
        <v>1</v>
      </c>
      <c r="H28" t="s">
        <v>18</v>
      </c>
      <c r="I28" s="2">
        <f t="shared" si="8"/>
        <v>264</v>
      </c>
      <c r="J28" s="9">
        <f t="shared" si="4"/>
        <v>1</v>
      </c>
      <c r="K28" s="18" t="str">
        <f t="shared" si="5"/>
        <v>Si</v>
      </c>
      <c r="L28">
        <v>6</v>
      </c>
      <c r="M28">
        <v>5</v>
      </c>
      <c r="N28">
        <v>7</v>
      </c>
      <c r="O28">
        <v>7</v>
      </c>
      <c r="P28">
        <v>7</v>
      </c>
      <c r="Q28">
        <v>7</v>
      </c>
      <c r="R28" s="3">
        <f t="shared" si="6"/>
        <v>6.5100000000000007</v>
      </c>
      <c r="S28">
        <v>6</v>
      </c>
      <c r="T28">
        <v>5</v>
      </c>
      <c r="U28">
        <v>5</v>
      </c>
      <c r="V28">
        <v>5</v>
      </c>
      <c r="W28" s="9">
        <f t="shared" si="7"/>
        <v>5.2727272727272725</v>
      </c>
    </row>
    <row r="29" spans="1:23" ht="15.75" thickBot="1" x14ac:dyDescent="0.3">
      <c r="A29" t="s">
        <v>58</v>
      </c>
      <c r="B29" t="s">
        <v>59</v>
      </c>
      <c r="C29" t="s">
        <v>57</v>
      </c>
      <c r="D29" t="s">
        <v>19</v>
      </c>
      <c r="E29" s="20">
        <f>AVERAGE(L29:Q29,S29:V29)</f>
        <v>5.9</v>
      </c>
      <c r="F29" t="str">
        <f>CONCATENATE(C29,", ",A29," ",B29)</f>
        <v>JOSÉ ANTONIO, MORCILLO CATALAN</v>
      </c>
      <c r="G29">
        <v>1</v>
      </c>
      <c r="H29" t="s">
        <v>17</v>
      </c>
      <c r="I29" s="2">
        <f t="shared" si="8"/>
        <v>224</v>
      </c>
      <c r="J29" s="9">
        <f t="shared" si="4"/>
        <v>0.84848484848484851</v>
      </c>
      <c r="K29" s="18" t="str">
        <f t="shared" si="5"/>
        <v>Si</v>
      </c>
      <c r="L29">
        <v>4</v>
      </c>
      <c r="M29">
        <v>6</v>
      </c>
      <c r="N29">
        <v>7</v>
      </c>
      <c r="O29">
        <v>8</v>
      </c>
      <c r="P29">
        <v>3</v>
      </c>
      <c r="Q29">
        <v>7</v>
      </c>
      <c r="R29" s="3" t="str">
        <f t="shared" si="6"/>
        <v xml:space="preserve"> </v>
      </c>
      <c r="S29">
        <v>6</v>
      </c>
      <c r="T29">
        <v>5</v>
      </c>
      <c r="U29">
        <v>7</v>
      </c>
      <c r="V29">
        <v>6</v>
      </c>
      <c r="W29" s="9">
        <f t="shared" si="7"/>
        <v>5.9090909090909083</v>
      </c>
    </row>
    <row r="30" spans="1:23" ht="15.75" thickBot="1" x14ac:dyDescent="0.3">
      <c r="A30" t="s">
        <v>28</v>
      </c>
      <c r="B30" t="s">
        <v>39</v>
      </c>
      <c r="C30" t="s">
        <v>38</v>
      </c>
      <c r="D30" t="s">
        <v>19</v>
      </c>
      <c r="E30" s="20">
        <f>AVERAGE(L30:Q30,S30:V30)</f>
        <v>2.8</v>
      </c>
      <c r="F30" t="str">
        <f>CONCATENATE(C30,", ",A30," ",B30)</f>
        <v>ESTEVE, MORENO HIDALGO</v>
      </c>
      <c r="G30">
        <v>1</v>
      </c>
      <c r="H30" t="s">
        <v>17</v>
      </c>
      <c r="I30" s="2">
        <f t="shared" si="8"/>
        <v>0</v>
      </c>
      <c r="J30" s="9">
        <f t="shared" si="4"/>
        <v>0</v>
      </c>
      <c r="K30" s="18" t="str">
        <f t="shared" si="5"/>
        <v/>
      </c>
      <c r="L30">
        <v>3</v>
      </c>
      <c r="M30">
        <v>4</v>
      </c>
      <c r="N30">
        <v>2</v>
      </c>
      <c r="O30">
        <v>1</v>
      </c>
      <c r="P30">
        <v>4</v>
      </c>
      <c r="Q30">
        <v>4</v>
      </c>
      <c r="R30" s="3" t="str">
        <f t="shared" si="6"/>
        <v xml:space="preserve"> </v>
      </c>
      <c r="S30">
        <v>4</v>
      </c>
      <c r="T30">
        <v>3</v>
      </c>
      <c r="U30">
        <v>2</v>
      </c>
      <c r="V30">
        <v>1</v>
      </c>
      <c r="W30" s="9" t="str">
        <f t="shared" si="7"/>
        <v xml:space="preserve"> </v>
      </c>
    </row>
    <row r="31" spans="1:23" ht="15.75" thickBot="1" x14ac:dyDescent="0.3">
      <c r="A31" t="s">
        <v>83</v>
      </c>
      <c r="B31" t="s">
        <v>84</v>
      </c>
      <c r="C31" t="s">
        <v>82</v>
      </c>
      <c r="D31" t="s">
        <v>19</v>
      </c>
      <c r="E31" s="20">
        <f>AVERAGE(L31:Q31,S31:V31)</f>
        <v>3.3</v>
      </c>
      <c r="F31" t="str">
        <f>CONCATENATE(C31,", ",A31," ",B31)</f>
        <v>JOSÉ LUIS, NAVARRO CRESPO</v>
      </c>
      <c r="G31">
        <v>1</v>
      </c>
      <c r="H31" t="s">
        <v>17</v>
      </c>
      <c r="I31" s="2">
        <f t="shared" si="8"/>
        <v>23</v>
      </c>
      <c r="J31" s="9">
        <f t="shared" si="4"/>
        <v>8.7121212121212127E-2</v>
      </c>
      <c r="K31" s="18" t="str">
        <f t="shared" si="5"/>
        <v/>
      </c>
      <c r="L31">
        <v>3</v>
      </c>
      <c r="M31">
        <v>4</v>
      </c>
      <c r="N31">
        <v>6</v>
      </c>
      <c r="O31">
        <v>4</v>
      </c>
      <c r="P31">
        <v>2</v>
      </c>
      <c r="Q31">
        <v>1</v>
      </c>
      <c r="R31" s="3" t="str">
        <f t="shared" si="6"/>
        <v xml:space="preserve"> </v>
      </c>
      <c r="S31">
        <v>4</v>
      </c>
      <c r="T31">
        <v>3</v>
      </c>
      <c r="U31">
        <v>3</v>
      </c>
      <c r="V31">
        <v>3</v>
      </c>
      <c r="W31" s="9" t="str">
        <f t="shared" si="7"/>
        <v xml:space="preserve"> </v>
      </c>
    </row>
    <row r="32" spans="1:23" ht="15.75" thickBot="1" x14ac:dyDescent="0.3">
      <c r="A32" t="s">
        <v>67</v>
      </c>
      <c r="B32" t="s">
        <v>68</v>
      </c>
      <c r="C32" t="s">
        <v>66</v>
      </c>
      <c r="D32" t="s">
        <v>19</v>
      </c>
      <c r="E32" s="20">
        <f>AVERAGE(L32:Q32,S32:V32)</f>
        <v>3.8</v>
      </c>
      <c r="F32" t="str">
        <f>CONCATENATE(C32,", ",A32," ",B32)</f>
        <v>MARIA DOLORES, PALLAS ZAMORA</v>
      </c>
      <c r="G32">
        <v>1</v>
      </c>
      <c r="H32" t="s">
        <v>18</v>
      </c>
      <c r="I32" s="2">
        <f t="shared" si="8"/>
        <v>82</v>
      </c>
      <c r="J32" s="9">
        <f t="shared" si="4"/>
        <v>0.31060606060606061</v>
      </c>
      <c r="K32" s="18" t="str">
        <f t="shared" si="5"/>
        <v/>
      </c>
      <c r="L32">
        <v>4</v>
      </c>
      <c r="M32">
        <v>4</v>
      </c>
      <c r="N32">
        <v>6</v>
      </c>
      <c r="O32">
        <v>5</v>
      </c>
      <c r="P32">
        <v>2</v>
      </c>
      <c r="Q32">
        <v>1</v>
      </c>
      <c r="R32" s="3" t="str">
        <f t="shared" si="6"/>
        <v xml:space="preserve"> </v>
      </c>
      <c r="S32">
        <v>4</v>
      </c>
      <c r="T32">
        <v>2</v>
      </c>
      <c r="U32">
        <v>4</v>
      </c>
      <c r="V32">
        <v>6</v>
      </c>
      <c r="W32" s="9" t="str">
        <f t="shared" si="7"/>
        <v xml:space="preserve"> </v>
      </c>
    </row>
    <row r="33" spans="1:23" ht="15.75" thickBot="1" x14ac:dyDescent="0.3">
      <c r="A33" t="s">
        <v>102</v>
      </c>
      <c r="B33" t="s">
        <v>88</v>
      </c>
      <c r="C33" t="s">
        <v>101</v>
      </c>
      <c r="D33" t="s">
        <v>19</v>
      </c>
      <c r="E33" s="20">
        <f>AVERAGE(L33:Q33,S33:V33)</f>
        <v>4.5999999999999996</v>
      </c>
      <c r="F33" t="str">
        <f>CONCATENATE(C33,", ",A33," ",B33)</f>
        <v>JOANA, PERALES ROMERO</v>
      </c>
      <c r="G33">
        <v>1</v>
      </c>
      <c r="H33" t="s">
        <v>18</v>
      </c>
      <c r="I33" s="2">
        <f t="shared" si="8"/>
        <v>118</v>
      </c>
      <c r="J33" s="9">
        <f t="shared" si="4"/>
        <v>0.44696969696969696</v>
      </c>
      <c r="K33" s="18" t="str">
        <f t="shared" si="5"/>
        <v/>
      </c>
      <c r="L33">
        <v>4</v>
      </c>
      <c r="M33">
        <v>5</v>
      </c>
      <c r="N33">
        <v>6</v>
      </c>
      <c r="O33">
        <v>4</v>
      </c>
      <c r="P33">
        <v>3</v>
      </c>
      <c r="Q33">
        <v>3</v>
      </c>
      <c r="R33" s="3" t="str">
        <f t="shared" si="6"/>
        <v xml:space="preserve"> </v>
      </c>
      <c r="S33">
        <v>7</v>
      </c>
      <c r="T33">
        <v>6</v>
      </c>
      <c r="U33">
        <v>4</v>
      </c>
      <c r="V33">
        <v>4</v>
      </c>
      <c r="W33" s="9" t="str">
        <f t="shared" si="7"/>
        <v xml:space="preserve"> </v>
      </c>
    </row>
    <row r="34" spans="1:23" ht="15.75" thickBot="1" x14ac:dyDescent="0.3">
      <c r="A34" t="s">
        <v>72</v>
      </c>
      <c r="B34" t="s">
        <v>39</v>
      </c>
      <c r="C34" t="s">
        <v>71</v>
      </c>
      <c r="D34" t="s">
        <v>19</v>
      </c>
      <c r="E34" s="20">
        <f>AVERAGE(L34:Q34,S34:V34)</f>
        <v>7.2</v>
      </c>
      <c r="F34" t="str">
        <f>CONCATENATE(C34,", ",A34," ",B34)</f>
        <v>MUHAMMAD, PEREZ HIDALGO</v>
      </c>
      <c r="G34">
        <v>1</v>
      </c>
      <c r="H34" t="s">
        <v>18</v>
      </c>
      <c r="I34" s="2">
        <f t="shared" si="8"/>
        <v>264</v>
      </c>
      <c r="J34" s="9">
        <f t="shared" si="4"/>
        <v>1</v>
      </c>
      <c r="K34" s="18" t="str">
        <f t="shared" si="5"/>
        <v>Si</v>
      </c>
      <c r="L34">
        <v>8</v>
      </c>
      <c r="M34">
        <v>8</v>
      </c>
      <c r="N34">
        <v>7</v>
      </c>
      <c r="O34">
        <v>7</v>
      </c>
      <c r="P34">
        <v>6</v>
      </c>
      <c r="Q34">
        <v>8</v>
      </c>
      <c r="R34" s="3">
        <f t="shared" si="6"/>
        <v>7.3100000000000014</v>
      </c>
      <c r="S34">
        <v>7</v>
      </c>
      <c r="T34">
        <v>9</v>
      </c>
      <c r="U34">
        <v>7</v>
      </c>
      <c r="V34">
        <v>5</v>
      </c>
      <c r="W34" s="9">
        <f t="shared" si="7"/>
        <v>6.9999999999999991</v>
      </c>
    </row>
    <row r="35" spans="1:23" ht="15.75" thickBot="1" x14ac:dyDescent="0.3">
      <c r="A35" t="s">
        <v>44</v>
      </c>
      <c r="B35" t="s">
        <v>45</v>
      </c>
      <c r="C35" t="s">
        <v>43</v>
      </c>
      <c r="D35" t="s">
        <v>19</v>
      </c>
      <c r="E35" s="20">
        <f>AVERAGE(L35:Q35,S35:V35)</f>
        <v>9</v>
      </c>
      <c r="F35" t="str">
        <f>CONCATENATE(C35,", ",A35," ",B35)</f>
        <v>JUAN, PLAZA MARTIN</v>
      </c>
      <c r="G35">
        <v>1</v>
      </c>
      <c r="H35" t="s">
        <v>18</v>
      </c>
      <c r="I35" s="2">
        <f t="shared" si="8"/>
        <v>264</v>
      </c>
      <c r="J35" s="9">
        <f t="shared" si="4"/>
        <v>1</v>
      </c>
      <c r="K35" s="18" t="str">
        <f t="shared" si="5"/>
        <v>Si</v>
      </c>
      <c r="L35">
        <v>9</v>
      </c>
      <c r="M35">
        <v>10</v>
      </c>
      <c r="N35">
        <v>9</v>
      </c>
      <c r="O35">
        <v>8</v>
      </c>
      <c r="P35">
        <v>8</v>
      </c>
      <c r="Q35">
        <v>7</v>
      </c>
      <c r="R35" s="3">
        <f t="shared" si="6"/>
        <v>8.5</v>
      </c>
      <c r="S35">
        <v>9</v>
      </c>
      <c r="T35">
        <v>10</v>
      </c>
      <c r="U35">
        <v>10</v>
      </c>
      <c r="V35">
        <v>10</v>
      </c>
      <c r="W35" s="9">
        <f t="shared" si="7"/>
        <v>9.7272727272727266</v>
      </c>
    </row>
    <row r="36" spans="1:23" ht="15.75" thickBot="1" x14ac:dyDescent="0.3">
      <c r="A36" t="s">
        <v>64</v>
      </c>
      <c r="B36" t="s">
        <v>65</v>
      </c>
      <c r="C36" t="s">
        <v>63</v>
      </c>
      <c r="D36" t="s">
        <v>19</v>
      </c>
      <c r="E36" s="20">
        <f>AVERAGE(L36:Q36,S36:V36)</f>
        <v>7.5</v>
      </c>
      <c r="F36" t="str">
        <f>CONCATENATE(C36,", ",A36," ",B36)</f>
        <v>JORDI, RODRIGUEZ BADIA</v>
      </c>
      <c r="G36">
        <v>1</v>
      </c>
      <c r="H36" t="s">
        <v>18</v>
      </c>
      <c r="I36" s="2">
        <f t="shared" si="8"/>
        <v>264</v>
      </c>
      <c r="J36" s="9">
        <f t="shared" si="4"/>
        <v>1</v>
      </c>
      <c r="K36" s="18" t="str">
        <f t="shared" si="5"/>
        <v>Si</v>
      </c>
      <c r="L36">
        <v>5</v>
      </c>
      <c r="M36">
        <v>7</v>
      </c>
      <c r="N36">
        <v>10</v>
      </c>
      <c r="O36">
        <v>7</v>
      </c>
      <c r="P36">
        <v>8</v>
      </c>
      <c r="Q36">
        <v>8</v>
      </c>
      <c r="R36" s="3">
        <f t="shared" si="6"/>
        <v>7.620000000000001</v>
      </c>
      <c r="S36">
        <v>7</v>
      </c>
      <c r="T36">
        <v>8</v>
      </c>
      <c r="U36">
        <v>9</v>
      </c>
      <c r="V36">
        <v>6</v>
      </c>
      <c r="W36" s="9">
        <f t="shared" si="7"/>
        <v>7.3636363636363633</v>
      </c>
    </row>
    <row r="37" spans="1:23" ht="15.75" thickBot="1" x14ac:dyDescent="0.3">
      <c r="A37" t="s">
        <v>64</v>
      </c>
      <c r="B37" t="s">
        <v>30</v>
      </c>
      <c r="C37" t="s">
        <v>103</v>
      </c>
      <c r="D37" t="s">
        <v>19</v>
      </c>
      <c r="E37" s="20">
        <f>AVERAGE(L37:Q37,S37:V37)</f>
        <v>5.9</v>
      </c>
      <c r="F37" t="str">
        <f>CONCATENATE(C37,", ",A37," ",B37)</f>
        <v>JOSEFA, RODRIGUEZ MOLINA</v>
      </c>
      <c r="G37">
        <v>1</v>
      </c>
      <c r="H37" t="s">
        <v>18</v>
      </c>
      <c r="I37" s="2">
        <f t="shared" si="8"/>
        <v>264</v>
      </c>
      <c r="J37" s="9">
        <f t="shared" si="4"/>
        <v>1</v>
      </c>
      <c r="K37" s="18" t="str">
        <f t="shared" si="5"/>
        <v>Si</v>
      </c>
      <c r="L37">
        <v>5</v>
      </c>
      <c r="M37">
        <v>5</v>
      </c>
      <c r="N37">
        <v>9</v>
      </c>
      <c r="O37">
        <v>6</v>
      </c>
      <c r="P37">
        <v>5</v>
      </c>
      <c r="Q37">
        <v>5</v>
      </c>
      <c r="R37" s="3">
        <f t="shared" si="6"/>
        <v>5.8899999999999988</v>
      </c>
      <c r="S37">
        <v>6</v>
      </c>
      <c r="T37">
        <v>6</v>
      </c>
      <c r="U37">
        <v>5</v>
      </c>
      <c r="V37">
        <v>7</v>
      </c>
      <c r="W37" s="9">
        <f t="shared" si="7"/>
        <v>6.0909090909090908</v>
      </c>
    </row>
    <row r="38" spans="1:23" ht="15.75" thickBot="1" x14ac:dyDescent="0.3">
      <c r="A38" t="s">
        <v>88</v>
      </c>
      <c r="B38" t="s">
        <v>89</v>
      </c>
      <c r="C38" t="s">
        <v>35</v>
      </c>
      <c r="D38" t="s">
        <v>19</v>
      </c>
      <c r="E38" s="20">
        <f>AVERAGE(L38:Q38,S38:V38)</f>
        <v>5.7</v>
      </c>
      <c r="F38" t="str">
        <f>CONCATENATE(C38,", ",A38," ",B38)</f>
        <v>MARC, ROMERO PASTOR</v>
      </c>
      <c r="G38">
        <v>1</v>
      </c>
      <c r="H38" t="s">
        <v>18</v>
      </c>
      <c r="I38" s="2">
        <f t="shared" si="8"/>
        <v>205</v>
      </c>
      <c r="J38" s="9">
        <f t="shared" si="4"/>
        <v>0.77651515151515149</v>
      </c>
      <c r="K38" s="18" t="str">
        <f t="shared" si="5"/>
        <v>Si</v>
      </c>
      <c r="L38">
        <v>5</v>
      </c>
      <c r="M38">
        <v>6</v>
      </c>
      <c r="N38">
        <v>9</v>
      </c>
      <c r="O38">
        <v>6</v>
      </c>
      <c r="P38">
        <v>2</v>
      </c>
      <c r="Q38">
        <v>5</v>
      </c>
      <c r="R38" s="3" t="str">
        <f t="shared" si="6"/>
        <v xml:space="preserve"> </v>
      </c>
      <c r="S38">
        <v>7</v>
      </c>
      <c r="T38">
        <v>5</v>
      </c>
      <c r="U38">
        <v>8</v>
      </c>
      <c r="V38">
        <v>4</v>
      </c>
      <c r="W38" s="9" t="str">
        <f t="shared" si="7"/>
        <v xml:space="preserve"> </v>
      </c>
    </row>
    <row r="39" spans="1:23" ht="15.75" thickBot="1" x14ac:dyDescent="0.3">
      <c r="A39" t="s">
        <v>41</v>
      </c>
      <c r="B39" t="s">
        <v>42</v>
      </c>
      <c r="C39" t="s">
        <v>40</v>
      </c>
      <c r="D39" t="s">
        <v>19</v>
      </c>
      <c r="E39" s="20">
        <f>AVERAGE(L39:Q39,S39:V39)</f>
        <v>3.9</v>
      </c>
      <c r="F39" t="str">
        <f>CONCATENATE(C39,", ",A39," ",B39)</f>
        <v>MAURICIO, SALAZAR RIUS</v>
      </c>
      <c r="G39">
        <v>1</v>
      </c>
      <c r="H39" t="s">
        <v>17</v>
      </c>
      <c r="I39" s="2">
        <f t="shared" si="8"/>
        <v>60</v>
      </c>
      <c r="J39" s="9">
        <f t="shared" si="4"/>
        <v>0.22727272727272727</v>
      </c>
      <c r="K39" s="18" t="str">
        <f t="shared" si="5"/>
        <v/>
      </c>
      <c r="L39">
        <v>3</v>
      </c>
      <c r="M39">
        <v>4</v>
      </c>
      <c r="N39">
        <v>4</v>
      </c>
      <c r="O39">
        <v>4</v>
      </c>
      <c r="P39">
        <v>3</v>
      </c>
      <c r="Q39">
        <v>4</v>
      </c>
      <c r="R39" s="3" t="str">
        <f t="shared" si="6"/>
        <v xml:space="preserve"> </v>
      </c>
      <c r="S39">
        <v>4</v>
      </c>
      <c r="T39">
        <v>3</v>
      </c>
      <c r="U39">
        <v>5</v>
      </c>
      <c r="V39">
        <v>5</v>
      </c>
      <c r="W39" s="9" t="str">
        <f t="shared" si="7"/>
        <v xml:space="preserve"> </v>
      </c>
    </row>
    <row r="40" spans="1:23" ht="15.75" thickBot="1" x14ac:dyDescent="0.3">
      <c r="A40" t="s">
        <v>99</v>
      </c>
      <c r="B40" t="s">
        <v>100</v>
      </c>
      <c r="C40" t="s">
        <v>98</v>
      </c>
      <c r="D40" t="s">
        <v>19</v>
      </c>
      <c r="E40" s="20">
        <f>AVERAGE(L40:Q40,S40:V40)</f>
        <v>5.7</v>
      </c>
      <c r="F40" t="str">
        <f>CONCATENATE(C40,", ",A40," ",B40)</f>
        <v>BELÉN, SANCHEZ GUERRERO</v>
      </c>
      <c r="G40">
        <v>1</v>
      </c>
      <c r="H40" t="s">
        <v>18</v>
      </c>
      <c r="I40" s="2">
        <f t="shared" si="8"/>
        <v>228</v>
      </c>
      <c r="J40" s="9">
        <f t="shared" si="4"/>
        <v>0.86363636363636365</v>
      </c>
      <c r="K40" s="18" t="str">
        <f t="shared" si="5"/>
        <v>Si</v>
      </c>
      <c r="L40">
        <v>6</v>
      </c>
      <c r="M40">
        <v>5</v>
      </c>
      <c r="N40">
        <v>6</v>
      </c>
      <c r="O40">
        <v>6</v>
      </c>
      <c r="P40">
        <v>5</v>
      </c>
      <c r="Q40">
        <v>6</v>
      </c>
      <c r="R40" s="3">
        <f t="shared" si="6"/>
        <v>5.65</v>
      </c>
      <c r="S40">
        <v>4</v>
      </c>
      <c r="T40">
        <v>5</v>
      </c>
      <c r="U40">
        <v>9</v>
      </c>
      <c r="V40">
        <v>5</v>
      </c>
      <c r="W40" s="9" t="str">
        <f t="shared" si="7"/>
        <v xml:space="preserve"> </v>
      </c>
    </row>
    <row r="41" spans="1:23" ht="15.75" thickBot="1" x14ac:dyDescent="0.3">
      <c r="A41" t="s">
        <v>86</v>
      </c>
      <c r="B41" t="s">
        <v>87</v>
      </c>
      <c r="C41" t="s">
        <v>85</v>
      </c>
      <c r="D41" t="s">
        <v>19</v>
      </c>
      <c r="E41" s="20">
        <f>AVERAGE(L41:Q41,S41:V41)</f>
        <v>5.8</v>
      </c>
      <c r="F41" t="str">
        <f>CONCATENATE(C41,", ",A41," ",B41)</f>
        <v>POL, VELASCO LOPEZ</v>
      </c>
      <c r="G41">
        <v>1</v>
      </c>
      <c r="H41" t="s">
        <v>18</v>
      </c>
      <c r="I41" s="2">
        <f t="shared" si="8"/>
        <v>228</v>
      </c>
      <c r="J41" s="9">
        <f t="shared" si="4"/>
        <v>0.86363636363636365</v>
      </c>
      <c r="K41" s="18" t="str">
        <f t="shared" si="5"/>
        <v>Si</v>
      </c>
      <c r="L41">
        <v>7</v>
      </c>
      <c r="M41">
        <v>6</v>
      </c>
      <c r="N41">
        <v>5</v>
      </c>
      <c r="O41">
        <v>5</v>
      </c>
      <c r="P41">
        <v>6</v>
      </c>
      <c r="Q41">
        <v>7</v>
      </c>
      <c r="R41" s="3">
        <f t="shared" si="6"/>
        <v>5.95</v>
      </c>
      <c r="S41">
        <v>3</v>
      </c>
      <c r="T41">
        <v>5</v>
      </c>
      <c r="U41">
        <v>9</v>
      </c>
      <c r="V41">
        <v>5</v>
      </c>
      <c r="W41" s="9" t="str">
        <f t="shared" si="7"/>
        <v xml:space="preserve"> </v>
      </c>
    </row>
    <row r="42" spans="1:23" x14ac:dyDescent="0.25">
      <c r="A42" t="s">
        <v>90</v>
      </c>
      <c r="B42" t="s">
        <v>91</v>
      </c>
      <c r="C42" t="s">
        <v>46</v>
      </c>
      <c r="D42" t="s">
        <v>19</v>
      </c>
      <c r="E42" s="20">
        <f>AVERAGE(L42:Q42,S42:V42)</f>
        <v>6.7</v>
      </c>
      <c r="F42" t="str">
        <f>CONCATENATE(C42,", ",A42," ",B42)</f>
        <v>CARLA, VILLANUEVA BRAVO</v>
      </c>
      <c r="G42">
        <v>1</v>
      </c>
      <c r="H42" t="s">
        <v>18</v>
      </c>
      <c r="I42" s="2">
        <f t="shared" si="8"/>
        <v>264</v>
      </c>
      <c r="J42" s="9">
        <f t="shared" si="4"/>
        <v>1</v>
      </c>
      <c r="K42" s="18" t="str">
        <f t="shared" si="5"/>
        <v>Si</v>
      </c>
      <c r="L42">
        <v>7</v>
      </c>
      <c r="M42">
        <v>7</v>
      </c>
      <c r="N42">
        <v>7</v>
      </c>
      <c r="O42">
        <v>7</v>
      </c>
      <c r="P42">
        <v>6</v>
      </c>
      <c r="Q42">
        <v>6</v>
      </c>
      <c r="R42" s="3">
        <f t="shared" si="6"/>
        <v>6.66</v>
      </c>
      <c r="S42">
        <v>6</v>
      </c>
      <c r="T42">
        <v>7</v>
      </c>
      <c r="U42">
        <v>7</v>
      </c>
      <c r="V42">
        <v>7</v>
      </c>
      <c r="W42" s="9">
        <f t="shared" si="7"/>
        <v>6.7272727272727266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Alumne</cp:lastModifiedBy>
  <dcterms:created xsi:type="dcterms:W3CDTF">2023-01-11T06:07:31Z</dcterms:created>
  <dcterms:modified xsi:type="dcterms:W3CDTF">2023-11-27T09:34:15Z</dcterms:modified>
</cp:coreProperties>
</file>