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e\Downloads\"/>
    </mc:Choice>
  </mc:AlternateContent>
  <bookViews>
    <workbookView xWindow="0" yWindow="0" windowWidth="21570" windowHeight="80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V8" i="1"/>
  <c r="U8" i="1"/>
  <c r="T8" i="1"/>
  <c r="W6" i="1"/>
  <c r="V6" i="1"/>
  <c r="U6" i="1"/>
  <c r="T6" i="1"/>
  <c r="V4" i="1"/>
  <c r="U4" i="1"/>
  <c r="W4" i="1"/>
  <c r="T4" i="1"/>
  <c r="M4" i="1"/>
  <c r="U3" i="1"/>
  <c r="T3" i="1"/>
  <c r="V3" i="1"/>
  <c r="W3" i="1"/>
  <c r="M7" i="1"/>
  <c r="N7" i="1"/>
  <c r="N4" i="1" s="1"/>
  <c r="O7" i="1"/>
  <c r="P7" i="1"/>
  <c r="Q7" i="1"/>
  <c r="R7" i="1"/>
  <c r="R4" i="1" s="1"/>
  <c r="W7" i="1"/>
  <c r="V7" i="1"/>
  <c r="T7" i="1"/>
  <c r="U7" i="1"/>
  <c r="W5" i="1"/>
  <c r="V5" i="1"/>
  <c r="U5" i="1"/>
  <c r="T5" i="1"/>
  <c r="O4" i="1"/>
  <c r="P4" i="1"/>
  <c r="Q4" i="1"/>
  <c r="R8" i="1"/>
  <c r="Q8" i="1"/>
  <c r="P8" i="1"/>
  <c r="O8" i="1"/>
  <c r="N8" i="1"/>
  <c r="R6" i="1"/>
  <c r="Q6" i="1"/>
  <c r="P6" i="1"/>
  <c r="O6" i="1"/>
  <c r="R5" i="1"/>
  <c r="Q5" i="1"/>
  <c r="P5" i="1"/>
  <c r="O5" i="1"/>
  <c r="N5" i="1"/>
  <c r="N6" i="1"/>
  <c r="M6" i="1"/>
  <c r="M5" i="1"/>
  <c r="N3" i="1"/>
  <c r="O3" i="1"/>
  <c r="P3" i="1"/>
  <c r="Q3" i="1"/>
  <c r="R3" i="1"/>
  <c r="M3" i="1"/>
  <c r="M8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1" i="1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1" i="1"/>
  <c r="S13" i="1"/>
  <c r="S14" i="1"/>
  <c r="S15" i="1"/>
  <c r="U9" i="1"/>
  <c r="V9" i="1"/>
  <c r="W9" i="1"/>
  <c r="T9" i="1"/>
  <c r="N9" i="1"/>
  <c r="O9" i="1"/>
  <c r="P9" i="1"/>
  <c r="Q9" i="1"/>
  <c r="R9" i="1"/>
  <c r="M9" i="1"/>
  <c r="B1" i="1" l="1"/>
  <c r="S11" i="1"/>
  <c r="J1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12" i="1"/>
  <c r="J13" i="1"/>
  <c r="J14" i="1"/>
  <c r="J15" i="1"/>
  <c r="J16" i="1"/>
  <c r="X13" i="1"/>
  <c r="X15" i="1"/>
  <c r="X17" i="1"/>
  <c r="X18" i="1"/>
  <c r="X19" i="1"/>
  <c r="X23" i="1"/>
  <c r="X24" i="1"/>
  <c r="X27" i="1"/>
  <c r="X30" i="1"/>
  <c r="X31" i="1"/>
  <c r="X32" i="1"/>
  <c r="X33" i="1"/>
  <c r="X38" i="1"/>
  <c r="X39" i="1"/>
  <c r="X40" i="1"/>
  <c r="X41" i="1"/>
  <c r="X12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12" i="1"/>
  <c r="S9" i="1" l="1"/>
  <c r="S2" i="1"/>
  <c r="S1" i="1"/>
  <c r="V1" i="1"/>
  <c r="X2" i="1"/>
  <c r="U1" i="1"/>
  <c r="W1" i="1"/>
  <c r="T1" i="1"/>
  <c r="J2" i="1" l="1"/>
  <c r="X11" i="1"/>
  <c r="X21" i="1"/>
  <c r="X25" i="1"/>
  <c r="X29" i="1"/>
  <c r="X35" i="1"/>
  <c r="X37" i="1"/>
  <c r="X14" i="1"/>
  <c r="X16" i="1"/>
  <c r="X20" i="1"/>
  <c r="X22" i="1"/>
  <c r="X26" i="1"/>
  <c r="X28" i="1"/>
  <c r="X34" i="1"/>
  <c r="X36" i="1"/>
  <c r="X42" i="1"/>
  <c r="X1" i="1"/>
  <c r="X9" i="1" l="1"/>
  <c r="K14" i="1"/>
  <c r="L14" i="1" s="1"/>
  <c r="K17" i="1"/>
  <c r="L17" i="1" s="1"/>
  <c r="K19" i="1"/>
  <c r="L19" i="1" s="1"/>
  <c r="K21" i="1"/>
  <c r="L21" i="1" s="1"/>
  <c r="K23" i="1"/>
  <c r="L23" i="1" s="1"/>
  <c r="K25" i="1"/>
  <c r="L25" i="1" s="1"/>
  <c r="K27" i="1"/>
  <c r="L27" i="1" s="1"/>
  <c r="K29" i="1"/>
  <c r="L29" i="1" s="1"/>
  <c r="K31" i="1"/>
  <c r="L31" i="1" s="1"/>
  <c r="K33" i="1"/>
  <c r="L33" i="1" s="1"/>
  <c r="K35" i="1"/>
  <c r="L35" i="1" s="1"/>
  <c r="K37" i="1"/>
  <c r="L37" i="1" s="1"/>
  <c r="K39" i="1"/>
  <c r="L39" i="1" s="1"/>
  <c r="K41" i="1"/>
  <c r="L41" i="1" s="1"/>
  <c r="K15" i="1"/>
  <c r="L15" i="1" s="1"/>
  <c r="K13" i="1"/>
  <c r="L13" i="1" s="1"/>
  <c r="K18" i="1"/>
  <c r="L18" i="1" s="1"/>
  <c r="K20" i="1"/>
  <c r="L20" i="1" s="1"/>
  <c r="K22" i="1"/>
  <c r="L22" i="1" s="1"/>
  <c r="K24" i="1"/>
  <c r="L24" i="1" s="1"/>
  <c r="K26" i="1"/>
  <c r="L26" i="1" s="1"/>
  <c r="K28" i="1"/>
  <c r="L28" i="1" s="1"/>
  <c r="K30" i="1"/>
  <c r="L30" i="1" s="1"/>
  <c r="K32" i="1"/>
  <c r="L32" i="1" s="1"/>
  <c r="K34" i="1"/>
  <c r="L34" i="1" s="1"/>
  <c r="K36" i="1"/>
  <c r="L36" i="1" s="1"/>
  <c r="K38" i="1"/>
  <c r="L38" i="1" s="1"/>
  <c r="K40" i="1"/>
  <c r="L40" i="1" s="1"/>
  <c r="K42" i="1"/>
  <c r="L42" i="1" s="1"/>
  <c r="K16" i="1"/>
  <c r="L16" i="1" s="1"/>
  <c r="K11" i="1"/>
  <c r="L11" i="1" s="1"/>
  <c r="K12" i="1"/>
  <c r="L12" i="1" s="1"/>
  <c r="J7" i="1" l="1"/>
  <c r="J3" i="1"/>
  <c r="J5" i="1"/>
  <c r="J6" i="1" s="1"/>
  <c r="J4" i="1" l="1"/>
  <c r="J8" i="1"/>
</calcChain>
</file>

<file path=xl/sharedStrings.xml><?xml version="1.0" encoding="utf-8"?>
<sst xmlns="http://schemas.openxmlformats.org/spreadsheetml/2006/main" count="195" uniqueCount="122">
  <si>
    <t>Cognom1</t>
  </si>
  <si>
    <t>Cognom2</t>
  </si>
  <si>
    <t>Nom</t>
  </si>
  <si>
    <t>Estudis</t>
  </si>
  <si>
    <t>Curs</t>
  </si>
  <si>
    <t>Grup</t>
  </si>
  <si>
    <t>HORES UF</t>
  </si>
  <si>
    <t>PONDERACIÓ UF</t>
  </si>
  <si>
    <t>M01 UF1</t>
  </si>
  <si>
    <t>M01 UF2</t>
  </si>
  <si>
    <t>M01 UF3</t>
  </si>
  <si>
    <t>M01 UF4</t>
  </si>
  <si>
    <t>M01 UF5</t>
  </si>
  <si>
    <t>M01 UF6</t>
  </si>
  <si>
    <t>M01 TOT</t>
  </si>
  <si>
    <t>% Hores aprovades</t>
  </si>
  <si>
    <t>Pasa a segon</t>
  </si>
  <si>
    <t>A</t>
  </si>
  <si>
    <t>B</t>
  </si>
  <si>
    <t>SMX</t>
  </si>
  <si>
    <t>MÒNICA</t>
  </si>
  <si>
    <t>GARCIA</t>
  </si>
  <si>
    <t>DEL PINO</t>
  </si>
  <si>
    <t>ILYAS</t>
  </si>
  <si>
    <t>BUENO</t>
  </si>
  <si>
    <t>FUENTES</t>
  </si>
  <si>
    <t>ALEJANDRO</t>
  </si>
  <si>
    <t>FERNANDEZ</t>
  </si>
  <si>
    <t>MORENO</t>
  </si>
  <si>
    <t>ESPERANZA</t>
  </si>
  <si>
    <t>MOLINA</t>
  </si>
  <si>
    <t>VERA</t>
  </si>
  <si>
    <t>FRANCESC XAVIER</t>
  </si>
  <si>
    <t>ALVAREZ</t>
  </si>
  <si>
    <t>ARELLANO</t>
  </si>
  <si>
    <t>MARC</t>
  </si>
  <si>
    <t>MONTANE</t>
  </si>
  <si>
    <t>CARRILLO</t>
  </si>
  <si>
    <t>ESTEVE</t>
  </si>
  <si>
    <t>HIDALGO</t>
  </si>
  <si>
    <t>MAURICIO</t>
  </si>
  <si>
    <t>SALAZAR</t>
  </si>
  <si>
    <t>RIUS</t>
  </si>
  <si>
    <t>JUAN</t>
  </si>
  <si>
    <t>PLAZA</t>
  </si>
  <si>
    <t>MARTIN</t>
  </si>
  <si>
    <t>CARLA</t>
  </si>
  <si>
    <t>ACOSTA</t>
  </si>
  <si>
    <t>GIMENEZ</t>
  </si>
  <si>
    <t>LAURA</t>
  </si>
  <si>
    <t>CASADO</t>
  </si>
  <si>
    <t>EMILIO</t>
  </si>
  <si>
    <t>BLANCO</t>
  </si>
  <si>
    <t>SERRA</t>
  </si>
  <si>
    <t>RAMON</t>
  </si>
  <si>
    <t>BAEZA</t>
  </si>
  <si>
    <t>ROCA</t>
  </si>
  <si>
    <t>JOSÉ ANTONIO</t>
  </si>
  <si>
    <t>MORCILLO</t>
  </si>
  <si>
    <t>CATALAN</t>
  </si>
  <si>
    <t>CLARA</t>
  </si>
  <si>
    <t>BEJARANO</t>
  </si>
  <si>
    <t>MUÑOZ</t>
  </si>
  <si>
    <t>JORDI</t>
  </si>
  <si>
    <t>RODRIGUEZ</t>
  </si>
  <si>
    <t>BADIA</t>
  </si>
  <si>
    <t>MARIA DOLORES</t>
  </si>
  <si>
    <t>PALLAS</t>
  </si>
  <si>
    <t>ZAMORA</t>
  </si>
  <si>
    <t>MIA</t>
  </si>
  <si>
    <t>FARRES</t>
  </si>
  <si>
    <t>MUHAMMAD</t>
  </si>
  <si>
    <t>PEREZ</t>
  </si>
  <si>
    <t>AURORA</t>
  </si>
  <si>
    <t>MARTINEZ</t>
  </si>
  <si>
    <t>REQUENA</t>
  </si>
  <si>
    <t>VÍCTOR MANUEL</t>
  </si>
  <si>
    <t>CALVO</t>
  </si>
  <si>
    <t>RUIZ</t>
  </si>
  <si>
    <t>FRANCISCO</t>
  </si>
  <si>
    <t>CASTILLO</t>
  </si>
  <si>
    <t>FONT</t>
  </si>
  <si>
    <t>JOSÉ LUIS</t>
  </si>
  <si>
    <t>NAVARRO</t>
  </si>
  <si>
    <t>CRESPO</t>
  </si>
  <si>
    <t>POL</t>
  </si>
  <si>
    <t>VELASCO</t>
  </si>
  <si>
    <t>LOPEZ</t>
  </si>
  <si>
    <t>ROMERO</t>
  </si>
  <si>
    <t>PASTOR</t>
  </si>
  <si>
    <t>VILLANUEVA</t>
  </si>
  <si>
    <t>BRAVO</t>
  </si>
  <si>
    <t>JUAN FRANCISCO</t>
  </si>
  <si>
    <t>ESTRADA</t>
  </si>
  <si>
    <t>ALEGRE</t>
  </si>
  <si>
    <t>HÈCTOR</t>
  </si>
  <si>
    <t>CAMPOS</t>
  </si>
  <si>
    <t>DANIEL</t>
  </si>
  <si>
    <t>BELÉN</t>
  </si>
  <si>
    <t>SANCHEZ</t>
  </si>
  <si>
    <t>GUERRERO</t>
  </si>
  <si>
    <t>JOANA</t>
  </si>
  <si>
    <t>PERALES</t>
  </si>
  <si>
    <t>JOSEFA</t>
  </si>
  <si>
    <t>M04 UF1</t>
  </si>
  <si>
    <t>M04 UF2</t>
  </si>
  <si>
    <t>M04 UF3</t>
  </si>
  <si>
    <t>M04 UF4</t>
  </si>
  <si>
    <t>M04 TOT</t>
  </si>
  <si>
    <t xml:space="preserve"> </t>
  </si>
  <si>
    <t>% Aprovats</t>
  </si>
  <si>
    <t>Numero Aprovats</t>
  </si>
  <si>
    <t>%aprovats A</t>
  </si>
  <si>
    <t>Num Aprovats B</t>
  </si>
  <si>
    <t>Num Aprovats A</t>
  </si>
  <si>
    <t>% aprovats B</t>
  </si>
  <si>
    <t xml:space="preserve">Millor alumne: </t>
  </si>
  <si>
    <t>Promig Modul</t>
  </si>
  <si>
    <t>NOM I COGNOMS</t>
  </si>
  <si>
    <t>UF's Pendents</t>
  </si>
  <si>
    <t>Promig Q</t>
  </si>
  <si>
    <t>Nº H.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</si>
</sst>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1" fillId="4" borderId="0" xfId="0" applyFont="1" applyFill="1"/>
    <xf numFmtId="0" fontId="0" fillId="0" borderId="1" xfId="0" applyBorder="1"/>
    <xf numFmtId="0" fontId="0" fillId="2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" fontId="2" fillId="3" borderId="1" xfId="0" applyNumberFormat="1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1" fillId="4" borderId="1" xfId="0" applyFont="1" applyFill="1" applyBorder="1"/>
    <xf numFmtId="2" fontId="0" fillId="5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2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/>
    <xf numFmtId="2" fontId="0" fillId="5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/>
    <xf numFmtId="0" fontId="2" fillId="3" borderId="1" xfId="0" applyFont="1" applyFill="1" applyBorder="1"/>
    <xf numFmtId="2" fontId="0" fillId="0" borderId="5" xfId="0" applyNumberFormat="1" applyBorder="1"/>
    <xf numFmtId="2" fontId="0" fillId="0" borderId="1" xfId="0" applyNumberFormat="1" applyBorder="1"/>
    <xf numFmtId="0" fontId="1" fillId="4" borderId="5" xfId="0" applyFont="1" applyFill="1" applyBorder="1"/>
    <xf numFmtId="9" fontId="2" fillId="3" borderId="6" xfId="1" applyFont="1" applyFill="1" applyBorder="1" applyAlignment="1">
      <alignment horizontal="center"/>
    </xf>
    <xf numFmtId="0" fontId="2" fillId="3" borderId="6" xfId="0" applyFont="1" applyFill="1" applyBorder="1"/>
    <xf numFmtId="0" fontId="1" fillId="4" borderId="6" xfId="0" applyFont="1" applyFill="1" applyBorder="1"/>
    <xf numFmtId="1" fontId="0" fillId="3" borderId="6" xfId="0" applyNumberFormat="1" applyFill="1" applyBorder="1"/>
    <xf numFmtId="166" fontId="0" fillId="0" borderId="1" xfId="0" applyNumberFormat="1" applyBorder="1"/>
    <xf numFmtId="166" fontId="0" fillId="0" borderId="5" xfId="0" applyNumberFormat="1" applyBorder="1"/>
    <xf numFmtId="1" fontId="0" fillId="0" borderId="5" xfId="0" applyNumberFormat="1" applyBorder="1" applyAlignment="1">
      <alignment horizontal="right"/>
    </xf>
    <xf numFmtId="9" fontId="0" fillId="0" borderId="1" xfId="1" applyFont="1" applyBorder="1"/>
    <xf numFmtId="9" fontId="0" fillId="0" borderId="5" xfId="1" applyFont="1" applyBorder="1"/>
    <xf numFmtId="10" fontId="0" fillId="0" borderId="5" xfId="1" applyNumberFormat="1" applyFont="1" applyBorder="1"/>
    <xf numFmtId="10" fontId="0" fillId="0" borderId="5" xfId="1" applyNumberFormat="1" applyFont="1" applyBorder="1" applyAlignment="1">
      <alignment horizontal="right"/>
    </xf>
    <xf numFmtId="10" fontId="0" fillId="0" borderId="1" xfId="1" applyNumberFormat="1" applyFont="1" applyBorder="1"/>
    <xf numFmtId="0" fontId="0" fillId="3" borderId="6" xfId="0" applyFill="1" applyBorder="1"/>
    <xf numFmtId="1" fontId="0" fillId="3" borderId="6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6" fontId="0" fillId="0" borderId="7" xfId="0" applyNumberFormat="1" applyBorder="1"/>
    <xf numFmtId="2" fontId="0" fillId="0" borderId="8" xfId="0" applyNumberFormat="1" applyBorder="1"/>
    <xf numFmtId="0" fontId="0" fillId="3" borderId="1" xfId="0" applyFill="1" applyBorder="1"/>
    <xf numFmtId="1" fontId="0" fillId="3" borderId="1" xfId="0" applyNumberFormat="1" applyFill="1" applyBorder="1" applyAlignment="1">
      <alignment horizontal="right"/>
    </xf>
    <xf numFmtId="9" fontId="2" fillId="3" borderId="1" xfId="1" applyFont="1" applyFill="1" applyBorder="1"/>
    <xf numFmtId="10" fontId="2" fillId="3" borderId="6" xfId="1" applyNumberFormat="1" applyFont="1" applyFill="1" applyBorder="1"/>
    <xf numFmtId="10" fontId="2" fillId="3" borderId="1" xfId="1" applyNumberFormat="1" applyFont="1" applyFill="1" applyBorder="1"/>
  </cellXfs>
  <cellStyles count="2">
    <cellStyle name="Normal" xfId="0" builtinId="0"/>
    <cellStyle name="Porcentaje" xfId="1" builtinId="5"/>
  </cellStyles>
  <dxfs count="20"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zoomScale="85" zoomScaleNormal="85" workbookViewId="0">
      <pane ySplit="10" topLeftCell="A11" activePane="bottomLeft" state="frozen"/>
      <selection pane="bottomLeft" activeCell="B8" sqref="B8"/>
    </sheetView>
  </sheetViews>
  <sheetFormatPr baseColWidth="10" defaultRowHeight="15" x14ac:dyDescent="0.25"/>
  <cols>
    <col min="1" max="1" width="18.140625" customWidth="1"/>
    <col min="2" max="2" width="18.28515625" customWidth="1"/>
    <col min="3" max="3" width="20" customWidth="1"/>
    <col min="5" max="5" width="4.85546875" customWidth="1"/>
    <col min="6" max="6" width="17" bestFit="1" customWidth="1"/>
    <col min="7" max="7" width="13.7109375" bestFit="1" customWidth="1"/>
    <col min="9" max="9" width="35.5703125" hidden="1" customWidth="1"/>
    <col min="10" max="10" width="7.5703125" style="1" hidden="1" customWidth="1"/>
    <col min="11" max="11" width="17.85546875" bestFit="1" customWidth="1"/>
    <col min="12" max="12" width="17" hidden="1" customWidth="1"/>
    <col min="13" max="13" width="11.85546875" bestFit="1" customWidth="1"/>
    <col min="19" max="19" width="8.5703125" customWidth="1"/>
    <col min="20" max="23" width="12.5703125" bestFit="1" customWidth="1"/>
    <col min="25" max="25" width="7.28515625" customWidth="1"/>
  </cols>
  <sheetData>
    <row r="1" spans="1:24" x14ac:dyDescent="0.25">
      <c r="A1" s="3" t="s">
        <v>116</v>
      </c>
      <c r="B1" s="9" t="str">
        <f>VLOOKUP(MAX(H:H),H:I,2,FALSE)</f>
        <v>JUAN, PLAZA MARTIN</v>
      </c>
      <c r="G1" s="8"/>
      <c r="J1" s="4"/>
      <c r="K1" s="8" t="s">
        <v>7</v>
      </c>
      <c r="M1" s="33">
        <v>0.13</v>
      </c>
      <c r="N1" s="32">
        <v>0.18</v>
      </c>
      <c r="O1" s="32">
        <v>0.18</v>
      </c>
      <c r="P1" s="32">
        <v>0.17</v>
      </c>
      <c r="Q1" s="32">
        <v>0.17</v>
      </c>
      <c r="R1" s="32">
        <v>0.17</v>
      </c>
      <c r="S1" s="25">
        <f>SUM(M1:R1)</f>
        <v>1</v>
      </c>
      <c r="T1" s="33">
        <f>T2/SUM($T$2:$W$2)</f>
        <v>0.27272727272727271</v>
      </c>
      <c r="U1" s="32">
        <f t="shared" ref="U1:W1" si="0">U2/SUM($T$2:$W$2)</f>
        <v>0.27272727272727271</v>
      </c>
      <c r="V1" s="32">
        <f>V2/SUM($T$2:$W$2)</f>
        <v>0.18181818181818182</v>
      </c>
      <c r="W1" s="32">
        <f t="shared" si="0"/>
        <v>0.27272727272727271</v>
      </c>
      <c r="X1" s="44">
        <f>SUM(T1:W1)</f>
        <v>1</v>
      </c>
    </row>
    <row r="2" spans="1:24" x14ac:dyDescent="0.25">
      <c r="G2" s="8"/>
      <c r="J2" s="5">
        <f>S2+X2</f>
        <v>264</v>
      </c>
      <c r="K2" s="8" t="s">
        <v>6</v>
      </c>
      <c r="M2" s="20">
        <v>17</v>
      </c>
      <c r="N2" s="3">
        <v>23</v>
      </c>
      <c r="O2" s="3">
        <v>23</v>
      </c>
      <c r="P2" s="3">
        <v>23</v>
      </c>
      <c r="Q2" s="3">
        <v>23</v>
      </c>
      <c r="R2" s="3">
        <v>23</v>
      </c>
      <c r="S2" s="26">
        <f>SUM(M2:R2)</f>
        <v>132</v>
      </c>
      <c r="T2" s="20">
        <v>36</v>
      </c>
      <c r="U2" s="3">
        <v>36</v>
      </c>
      <c r="V2" s="3">
        <v>24</v>
      </c>
      <c r="W2" s="3">
        <v>36</v>
      </c>
      <c r="X2" s="21">
        <f>SUM(T2:W2)</f>
        <v>132</v>
      </c>
    </row>
    <row r="3" spans="1:24" x14ac:dyDescent="0.25">
      <c r="G3" s="8"/>
      <c r="J3" s="6">
        <f>COUNTIF(L11:L42,"Si")</f>
        <v>21</v>
      </c>
      <c r="K3" s="8" t="s">
        <v>111</v>
      </c>
      <c r="M3" s="20">
        <f>COUNTIF(M11:M42,"&lt;5")</f>
        <v>15</v>
      </c>
      <c r="N3" s="20">
        <f t="shared" ref="N3:X3" si="1">COUNTIF(N11:N42,"&lt;5")</f>
        <v>8</v>
      </c>
      <c r="O3" s="20">
        <f t="shared" si="1"/>
        <v>2</v>
      </c>
      <c r="P3" s="20">
        <f t="shared" si="1"/>
        <v>8</v>
      </c>
      <c r="Q3" s="20">
        <f t="shared" si="1"/>
        <v>11</v>
      </c>
      <c r="R3" s="3">
        <f t="shared" si="1"/>
        <v>13</v>
      </c>
      <c r="S3" s="37"/>
      <c r="T3" s="20">
        <f>COUNTIF(T11:T42,"&lt;5")</f>
        <v>9</v>
      </c>
      <c r="U3" s="3">
        <f>COUNTIF(U11:U42,"&lt;5")</f>
        <v>10</v>
      </c>
      <c r="V3" s="3">
        <f t="shared" si="1"/>
        <v>13</v>
      </c>
      <c r="W3" s="3">
        <f t="shared" si="1"/>
        <v>10</v>
      </c>
      <c r="X3" s="42"/>
    </row>
    <row r="4" spans="1:24" x14ac:dyDescent="0.25">
      <c r="G4" s="8"/>
      <c r="J4" s="7">
        <f>SUM(J7,J5)/COUNT(E:E)</f>
        <v>0.65625</v>
      </c>
      <c r="K4" s="8" t="s">
        <v>110</v>
      </c>
      <c r="M4" s="34">
        <f>SUM(M7,M5)/COUNT($E:$E)</f>
        <v>0.46875</v>
      </c>
      <c r="N4" s="34">
        <f t="shared" ref="N4:R4" si="2">SUM(N7,N5)/COUNT($E:$E)</f>
        <v>0.25</v>
      </c>
      <c r="O4" s="34">
        <f t="shared" si="2"/>
        <v>6.25E-2</v>
      </c>
      <c r="P4" s="34">
        <f t="shared" si="2"/>
        <v>0.25</v>
      </c>
      <c r="Q4" s="34">
        <f t="shared" si="2"/>
        <v>0.34375</v>
      </c>
      <c r="R4" s="36">
        <f t="shared" si="2"/>
        <v>0.40625</v>
      </c>
      <c r="S4" s="45"/>
      <c r="T4" s="34">
        <f>SUM(T7,T5)/COUNT($E:$E)</f>
        <v>0.28125</v>
      </c>
      <c r="U4" s="36">
        <f>SUM(U7,U5)/COUNT($E:$E)</f>
        <v>0.3125</v>
      </c>
      <c r="V4" s="36">
        <f>SUM(V7,V5)/COUNT($E:$E)</f>
        <v>0.40625</v>
      </c>
      <c r="W4" s="36">
        <f t="shared" ref="U4:W4" si="3">SUM(W7,W5)/COUNT($E:$E)</f>
        <v>0.3125</v>
      </c>
      <c r="X4" s="46"/>
    </row>
    <row r="5" spans="1:24" x14ac:dyDescent="0.25">
      <c r="C5" t="s">
        <v>109</v>
      </c>
      <c r="G5" s="8"/>
      <c r="J5" s="5">
        <f>COUNTIFS(F11:F42,"A",L11:L42,"Si")</f>
        <v>8</v>
      </c>
      <c r="K5" s="8" t="s">
        <v>114</v>
      </c>
      <c r="M5" s="20">
        <f>COUNTIFS(F11:F42,"A",M11:M42,"&lt;5")</f>
        <v>11</v>
      </c>
      <c r="N5" s="20">
        <f>COUNTIFS(F11:F42,"A",N11:N42,"&lt;5")</f>
        <v>7</v>
      </c>
      <c r="O5" s="20">
        <f>COUNTIFS(F11:F42,"A",O11:O42,"&lt;5")</f>
        <v>2</v>
      </c>
      <c r="P5" s="20">
        <f>COUNTIFS(F11:F42,"A",P11:P42,"&lt;5")</f>
        <v>6</v>
      </c>
      <c r="Q5" s="20">
        <f>COUNTIFS(F11:F42,"A",Q11:Q42,"&lt;5")</f>
        <v>7</v>
      </c>
      <c r="R5" s="3">
        <f>COUNTIFS(F11:F42,"A",R11:R42,"&lt;5")</f>
        <v>9</v>
      </c>
      <c r="S5" s="37"/>
      <c r="T5" s="20">
        <f>COUNTIFS(F11:F42,"A",T11:T42,"&lt;5")</f>
        <v>5</v>
      </c>
      <c r="U5" s="3">
        <f>COUNTIFS(F11:F42,"A",U11:U42,"&lt;5")</f>
        <v>8</v>
      </c>
      <c r="V5" s="3">
        <f>COUNTIFS(F11:F42,"A",V11:V42,"&lt;5")</f>
        <v>10</v>
      </c>
      <c r="W5" s="3">
        <f>COUNTIFS(F11:F42,"A",W11:W42,"&lt;5")</f>
        <v>7</v>
      </c>
      <c r="X5" s="42"/>
    </row>
    <row r="6" spans="1:24" x14ac:dyDescent="0.25">
      <c r="G6" s="8"/>
      <c r="J6" s="5">
        <f>AVERAGE(J5/COUNTIFS(F11:F42,"A"))</f>
        <v>0.5</v>
      </c>
      <c r="K6" s="8" t="s">
        <v>112</v>
      </c>
      <c r="M6" s="35">
        <f>AVERAGE(M5/COUNTIFS(F11:F42,"A"))</f>
        <v>0.6875</v>
      </c>
      <c r="N6" s="36">
        <f>AVERAGE(N5/COUNTIFS(F11:F42,"A"))</f>
        <v>0.4375</v>
      </c>
      <c r="O6" s="36">
        <f>AVERAGE(O5/COUNTIFS(F11:F42,"A"))</f>
        <v>0.125</v>
      </c>
      <c r="P6" s="36">
        <f>AVERAGE(P5/COUNTIFS(F11:F42,"A"))</f>
        <v>0.375</v>
      </c>
      <c r="Q6" s="36">
        <f>AVERAGE(Q5/COUNTIFS(F11:F42,"A"))</f>
        <v>0.4375</v>
      </c>
      <c r="R6" s="36">
        <f>AVERAGE(R5/COUNTIFS(F11:F42,"A"))</f>
        <v>0.5625</v>
      </c>
      <c r="S6" s="26"/>
      <c r="T6" s="34">
        <f>AVERAGE(T5/COUNTIFS(F11:F42,"A"))</f>
        <v>0.3125</v>
      </c>
      <c r="U6" s="36">
        <f>AVERAGE(U5/COUNTIFS(F11:F42,"A"))</f>
        <v>0.5</v>
      </c>
      <c r="V6" s="36">
        <f>AVERAGE(V5/COUNTIFS(F11:F42,"A"))</f>
        <v>0.625</v>
      </c>
      <c r="W6" s="36">
        <f>AVERAGE(W5/COUNTIFS(F11:F42,"A"))</f>
        <v>0.4375</v>
      </c>
      <c r="X6" s="21"/>
    </row>
    <row r="7" spans="1:24" x14ac:dyDescent="0.25">
      <c r="G7" s="8"/>
      <c r="J7" s="5">
        <f>COUNTIFS(F11:F42,"B",L11:L42,"Si")</f>
        <v>13</v>
      </c>
      <c r="K7" s="8" t="s">
        <v>113</v>
      </c>
      <c r="M7" s="31">
        <f>COUNTIFS($F$11:$F$42,"B",M11:M42,"&lt;5")</f>
        <v>4</v>
      </c>
      <c r="N7" s="31">
        <f>COUNTIFS($F$11:$F$42,"B",N11:N42,"&lt;5")</f>
        <v>1</v>
      </c>
      <c r="O7" s="31">
        <f>COUNTIFS($F$11:$F$42,"B",O11:O42,"&lt;5")</f>
        <v>0</v>
      </c>
      <c r="P7" s="31">
        <f>COUNTIFS($F$11:$F$42,"B",P11:P42,"&lt;5")</f>
        <v>2</v>
      </c>
      <c r="Q7" s="31">
        <f>COUNTIFS($F$11:$F$42,"B",Q11:Q42,"&lt;5")</f>
        <v>4</v>
      </c>
      <c r="R7" s="39">
        <f>COUNTIFS($F$11:$F$42,"B",R11:R42,"&lt;5")</f>
        <v>4</v>
      </c>
      <c r="S7" s="38"/>
      <c r="T7" s="31">
        <f>COUNTIFS($F$11:$F$42,"B",T11:T42,"&lt;5")</f>
        <v>4</v>
      </c>
      <c r="U7" s="39">
        <f>COUNTIFS($F$11:$F$42,"B",U11:U42,"&lt;5")</f>
        <v>2</v>
      </c>
      <c r="V7" s="39">
        <f>COUNTIFS($F$11:$F$42,"B",V11:V42,"&lt;5")</f>
        <v>3</v>
      </c>
      <c r="W7" s="39">
        <f>COUNTIFS($F$11:$F$42,"B",W11:W42,"&lt;5")</f>
        <v>3</v>
      </c>
      <c r="X7" s="43"/>
    </row>
    <row r="8" spans="1:24" x14ac:dyDescent="0.25">
      <c r="G8" s="8"/>
      <c r="J8" s="10">
        <f>AVERAGE(J7/COUNTIFS(F11:F42,"B"))</f>
        <v>0.8125</v>
      </c>
      <c r="K8" s="8" t="s">
        <v>115</v>
      </c>
      <c r="M8" s="34">
        <f>AVERAGE(M5/COUNTIFS(F11:F42,"B"))</f>
        <v>0.6875</v>
      </c>
      <c r="N8" s="34">
        <f>AVERAGE(N5/COUNTIFS(F11:F42,"B"))</f>
        <v>0.4375</v>
      </c>
      <c r="O8" s="34">
        <f>AVERAGE(O5/COUNTIFS(F11:F42,"B"))</f>
        <v>0.125</v>
      </c>
      <c r="P8" s="34">
        <f>AVERAGE(P5/COUNTIFS(F11:F42,"B"))</f>
        <v>0.375</v>
      </c>
      <c r="Q8" s="34">
        <f>AVERAGE(Q5/COUNTIFS(F11:F42,"B"))</f>
        <v>0.4375</v>
      </c>
      <c r="R8" s="36">
        <f>AVERAGE(R5/COUNTIFS(F11:F42,"B"))</f>
        <v>0.5625</v>
      </c>
      <c r="S8" s="26"/>
      <c r="T8" s="34">
        <f>AVERAGE(T5/COUNTIFS(F11:F42,"B"))</f>
        <v>0.3125</v>
      </c>
      <c r="U8" s="36">
        <f>AVERAGE(U5/COUNTIFS(F11:F42,"B"))</f>
        <v>0.5</v>
      </c>
      <c r="V8" s="36">
        <f>AVERAGE(V5/COUNTIFS(F11:F42,"B"))</f>
        <v>0.625</v>
      </c>
      <c r="W8" s="36">
        <f>AVERAGE(W5/COUNTIFS(F11:F42,"B"))</f>
        <v>0.4375</v>
      </c>
      <c r="X8" s="21"/>
    </row>
    <row r="9" spans="1:24" x14ac:dyDescent="0.25">
      <c r="G9" s="8"/>
      <c r="J9" s="11"/>
      <c r="K9" s="19" t="s">
        <v>117</v>
      </c>
      <c r="M9" s="30">
        <f>AVERAGE(M11:M42)</f>
        <v>4.96875</v>
      </c>
      <c r="N9" s="29">
        <f t="shared" ref="N9:S9" si="4">AVERAGE(N11:N42)</f>
        <v>5.5</v>
      </c>
      <c r="O9" s="29">
        <f t="shared" si="4"/>
        <v>7.0625</v>
      </c>
      <c r="P9" s="29">
        <f t="shared" si="4"/>
        <v>5.71875</v>
      </c>
      <c r="Q9" s="29">
        <f t="shared" si="4"/>
        <v>5.15625</v>
      </c>
      <c r="R9" s="40">
        <f t="shared" si="4"/>
        <v>5.125</v>
      </c>
      <c r="S9" s="41">
        <f t="shared" si="4"/>
        <v>6.8260000000000014</v>
      </c>
      <c r="T9" s="22">
        <f>AVERAGE(T11:T42)</f>
        <v>5.65625</v>
      </c>
      <c r="U9" s="23">
        <f t="shared" ref="U9:X9" si="5">AVERAGE(U11:U42)</f>
        <v>5.40625</v>
      </c>
      <c r="V9" s="23">
        <f t="shared" si="5"/>
        <v>5.3125</v>
      </c>
      <c r="W9" s="23">
        <f t="shared" si="5"/>
        <v>5.125</v>
      </c>
      <c r="X9" s="23">
        <f t="shared" si="5"/>
        <v>6.7272727272727275</v>
      </c>
    </row>
    <row r="10" spans="1:24" s="2" customFormat="1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119</v>
      </c>
      <c r="H10" s="12" t="s">
        <v>120</v>
      </c>
      <c r="I10" s="12" t="s">
        <v>118</v>
      </c>
      <c r="J10" s="12" t="s">
        <v>121</v>
      </c>
      <c r="K10" s="12" t="s">
        <v>15</v>
      </c>
      <c r="L10" s="12" t="s">
        <v>16</v>
      </c>
      <c r="M10" s="12" t="s">
        <v>8</v>
      </c>
      <c r="N10" s="12" t="s">
        <v>9</v>
      </c>
      <c r="O10" s="12" t="s">
        <v>10</v>
      </c>
      <c r="P10" s="12" t="s">
        <v>11</v>
      </c>
      <c r="Q10" s="12" t="s">
        <v>12</v>
      </c>
      <c r="R10" s="12" t="s">
        <v>13</v>
      </c>
      <c r="S10" s="27" t="s">
        <v>14</v>
      </c>
      <c r="T10" s="24" t="s">
        <v>104</v>
      </c>
      <c r="U10" s="12" t="s">
        <v>105</v>
      </c>
      <c r="V10" s="12" t="s">
        <v>106</v>
      </c>
      <c r="W10" s="12" t="s">
        <v>107</v>
      </c>
      <c r="X10" s="12" t="s">
        <v>108</v>
      </c>
    </row>
    <row r="11" spans="1:24" x14ac:dyDescent="0.25">
      <c r="A11" s="3" t="s">
        <v>47</v>
      </c>
      <c r="B11" s="3" t="s">
        <v>48</v>
      </c>
      <c r="C11" s="3" t="s">
        <v>46</v>
      </c>
      <c r="D11" s="3" t="s">
        <v>19</v>
      </c>
      <c r="E11" s="3">
        <v>1</v>
      </c>
      <c r="F11" s="3" t="s">
        <v>17</v>
      </c>
      <c r="G11" s="3">
        <f>COUNTIF(M11:X11,"&lt;5")</f>
        <v>0</v>
      </c>
      <c r="H11" s="13">
        <f t="shared" ref="H11:H42" si="6">AVERAGE(M11:R11,T11:W11)</f>
        <v>6.4</v>
      </c>
      <c r="I11" s="3" t="str">
        <f t="shared" ref="I11:I42" si="7">CONCATENATE(C11,", ",A11," ",B11)</f>
        <v>CARLA, ACOSTA GIMENEZ</v>
      </c>
      <c r="J11" s="14">
        <f t="shared" ref="J11:J15" si="8">SUMIF(T11:W11,"&gt;=5",$T$2:$W$2)+SUMIF(M11:R11,"&gt;=5",$M$2:$R$2)</f>
        <v>264</v>
      </c>
      <c r="K11" s="15">
        <f>J11/$J$2</f>
        <v>1</v>
      </c>
      <c r="L11" s="16" t="str">
        <f>IF(K11&gt;=60%,"Si","")</f>
        <v>Si</v>
      </c>
      <c r="M11" s="3">
        <v>6</v>
      </c>
      <c r="N11" s="3">
        <v>6</v>
      </c>
      <c r="O11" s="3">
        <v>8</v>
      </c>
      <c r="P11" s="3">
        <v>8</v>
      </c>
      <c r="Q11" s="3">
        <v>6</v>
      </c>
      <c r="R11" s="3">
        <v>5</v>
      </c>
      <c r="S11" s="28">
        <f>IF(N11&lt;5," ",IF(O11&lt;5," ",IF(P11&lt;5," ",IF(Q11&lt;5," ",IF(R11&lt;5," ",SUM(M11*$M$1,N11*$N$1,O11*$O$1,P11*$P$1,Q11*$Q$1,R11*$R$1))))))</f>
        <v>6.5299999999999994</v>
      </c>
      <c r="T11" s="20">
        <v>7</v>
      </c>
      <c r="U11" s="3">
        <v>6</v>
      </c>
      <c r="V11" s="3">
        <v>6</v>
      </c>
      <c r="W11" s="3">
        <v>6</v>
      </c>
      <c r="X11" s="17">
        <f>IF(T11&lt;5," ",IF(U11&lt;5," ",IF(V11&lt;5," ",IF(W11&lt;5," ",SUM(T11*$T$1,U11*$U$1,V11*$V$1,W11*$W$1)))))</f>
        <v>6.2727272727272716</v>
      </c>
    </row>
    <row r="12" spans="1:24" x14ac:dyDescent="0.25">
      <c r="A12" s="3" t="s">
        <v>33</v>
      </c>
      <c r="B12" s="3" t="s">
        <v>34</v>
      </c>
      <c r="C12" s="3" t="s">
        <v>32</v>
      </c>
      <c r="D12" s="3" t="s">
        <v>19</v>
      </c>
      <c r="E12" s="3">
        <v>1</v>
      </c>
      <c r="F12" s="3" t="s">
        <v>17</v>
      </c>
      <c r="G12" s="3">
        <f t="shared" ref="G12:G42" si="9">COUNTIF(M12:X12,"&lt;5")</f>
        <v>8</v>
      </c>
      <c r="H12" s="18">
        <f t="shared" si="6"/>
        <v>4</v>
      </c>
      <c r="I12" s="3" t="str">
        <f t="shared" si="7"/>
        <v>FRANCESC XAVIER, ALVAREZ ARELLANO</v>
      </c>
      <c r="J12" s="14">
        <f t="shared" si="8"/>
        <v>59</v>
      </c>
      <c r="K12" s="15">
        <f>J12/$J$2</f>
        <v>0.22348484848484848</v>
      </c>
      <c r="L12" s="16" t="str">
        <f>IF(K12&gt;=60%,"Si","")</f>
        <v/>
      </c>
      <c r="M12" s="3">
        <v>4</v>
      </c>
      <c r="N12" s="3">
        <v>4</v>
      </c>
      <c r="O12" s="3">
        <v>7</v>
      </c>
      <c r="P12" s="3">
        <v>4</v>
      </c>
      <c r="Q12" s="3">
        <v>4</v>
      </c>
      <c r="R12" s="3">
        <v>4</v>
      </c>
      <c r="S12" s="28" t="str">
        <f>IF(N12&lt;5," ",IF(O12&lt;5," ",IF(P12&lt;5," ",IF(Q12&lt;5," ",IF(R12&lt;5," ",SUM(M12*$M$1,N12*$N$1,O12*$O$1,P12*$P$1,Q12*$Q$1,R12*$R$1))))))</f>
        <v xml:space="preserve"> </v>
      </c>
      <c r="T12" s="20">
        <v>5</v>
      </c>
      <c r="U12" s="3">
        <v>3</v>
      </c>
      <c r="V12" s="3">
        <v>2</v>
      </c>
      <c r="W12" s="3">
        <v>3</v>
      </c>
      <c r="X12" s="17" t="str">
        <f>IF(T12&lt;5," ",IF(U12&lt;5," ",IF(V12&lt;5," ",IF(W12&lt;5," ",SUM(T12*$T$1,U12*$U$1,V12*$V$1,W12*$W$1)))))</f>
        <v xml:space="preserve"> </v>
      </c>
    </row>
    <row r="13" spans="1:24" x14ac:dyDescent="0.25">
      <c r="A13" s="3" t="s">
        <v>55</v>
      </c>
      <c r="B13" s="3" t="s">
        <v>56</v>
      </c>
      <c r="C13" s="3" t="s">
        <v>54</v>
      </c>
      <c r="D13" s="3" t="s">
        <v>19</v>
      </c>
      <c r="E13" s="3">
        <v>1</v>
      </c>
      <c r="F13" s="3" t="s">
        <v>18</v>
      </c>
      <c r="G13" s="3">
        <f t="shared" si="9"/>
        <v>8</v>
      </c>
      <c r="H13" s="18">
        <f t="shared" si="6"/>
        <v>3.3</v>
      </c>
      <c r="I13" s="3" t="str">
        <f t="shared" si="7"/>
        <v>RAMON, BAEZA ROCA</v>
      </c>
      <c r="J13" s="14">
        <f t="shared" si="8"/>
        <v>46</v>
      </c>
      <c r="K13" s="15">
        <f t="shared" ref="K13:K42" si="10">J13/$J$2</f>
        <v>0.17424242424242425</v>
      </c>
      <c r="L13" s="16" t="str">
        <f t="shared" ref="L13:L42" si="11">IF(K13&gt;=60%,"Si","")</f>
        <v/>
      </c>
      <c r="M13" s="3">
        <v>4</v>
      </c>
      <c r="N13" s="3">
        <v>5</v>
      </c>
      <c r="O13" s="3">
        <v>5</v>
      </c>
      <c r="P13" s="3">
        <v>1</v>
      </c>
      <c r="Q13" s="3">
        <v>2</v>
      </c>
      <c r="R13" s="3">
        <v>4</v>
      </c>
      <c r="S13" s="28" t="str">
        <f t="shared" ref="S13:S42" si="12">IF(N13&lt;5," ",IF(O13&lt;5," ",IF(P13&lt;5," ",IF(Q13&lt;5," ",IF(R13&lt;5," ",SUM(M13*$M$1,N13*$N$1,O13*$O$1,P13*$P$1,Q13*$Q$1,R13*$R$1))))))</f>
        <v xml:space="preserve"> </v>
      </c>
      <c r="T13" s="20">
        <v>4</v>
      </c>
      <c r="U13" s="3">
        <v>4</v>
      </c>
      <c r="V13" s="3">
        <v>1</v>
      </c>
      <c r="W13" s="3">
        <v>3</v>
      </c>
      <c r="X13" s="17" t="str">
        <f t="shared" ref="X13:X42" si="13">IF(T13&lt;5," ",IF(U13&lt;5," ",IF(V13&lt;5," ",IF(W13&lt;5," ",SUM(T13*$T$1,U13*$U$1,V13*$V$1,W13*$W$1)))))</f>
        <v xml:space="preserve"> </v>
      </c>
    </row>
    <row r="14" spans="1:24" x14ac:dyDescent="0.25">
      <c r="A14" s="3" t="s">
        <v>61</v>
      </c>
      <c r="B14" s="3" t="s">
        <v>62</v>
      </c>
      <c r="C14" s="3" t="s">
        <v>60</v>
      </c>
      <c r="D14" s="3" t="s">
        <v>19</v>
      </c>
      <c r="E14" s="3">
        <v>1</v>
      </c>
      <c r="F14" s="3" t="s">
        <v>17</v>
      </c>
      <c r="G14" s="3">
        <f t="shared" si="9"/>
        <v>0</v>
      </c>
      <c r="H14" s="18">
        <f t="shared" si="6"/>
        <v>7.4</v>
      </c>
      <c r="I14" s="3" t="str">
        <f t="shared" si="7"/>
        <v>CLARA, BEJARANO MUÑOZ</v>
      </c>
      <c r="J14" s="14">
        <f t="shared" si="8"/>
        <v>264</v>
      </c>
      <c r="K14" s="15">
        <f t="shared" si="10"/>
        <v>1</v>
      </c>
      <c r="L14" s="16" t="str">
        <f t="shared" si="11"/>
        <v>Si</v>
      </c>
      <c r="M14" s="3">
        <v>6</v>
      </c>
      <c r="N14" s="3">
        <v>5</v>
      </c>
      <c r="O14" s="3">
        <v>10</v>
      </c>
      <c r="P14" s="3">
        <v>6</v>
      </c>
      <c r="Q14" s="3">
        <v>7</v>
      </c>
      <c r="R14" s="3">
        <v>6</v>
      </c>
      <c r="S14" s="28">
        <f t="shared" si="12"/>
        <v>6.7100000000000009</v>
      </c>
      <c r="T14" s="20">
        <v>7</v>
      </c>
      <c r="U14" s="3">
        <v>9</v>
      </c>
      <c r="V14" s="3">
        <v>9</v>
      </c>
      <c r="W14" s="3">
        <v>9</v>
      </c>
      <c r="X14" s="17">
        <f t="shared" si="13"/>
        <v>8.4545454545454533</v>
      </c>
    </row>
    <row r="15" spans="1:24" x14ac:dyDescent="0.25">
      <c r="A15" s="3" t="s">
        <v>52</v>
      </c>
      <c r="B15" s="3" t="s">
        <v>53</v>
      </c>
      <c r="C15" s="3" t="s">
        <v>51</v>
      </c>
      <c r="D15" s="3" t="s">
        <v>19</v>
      </c>
      <c r="E15" s="3">
        <v>1</v>
      </c>
      <c r="F15" s="3" t="s">
        <v>17</v>
      </c>
      <c r="G15" s="3">
        <f t="shared" si="9"/>
        <v>4</v>
      </c>
      <c r="H15" s="18">
        <f t="shared" si="6"/>
        <v>5</v>
      </c>
      <c r="I15" s="3" t="str">
        <f t="shared" si="7"/>
        <v>EMILIO, BLANCO SERRA</v>
      </c>
      <c r="J15" s="14">
        <f t="shared" si="8"/>
        <v>164</v>
      </c>
      <c r="K15" s="15">
        <f t="shared" si="10"/>
        <v>0.62121212121212122</v>
      </c>
      <c r="L15" s="16" t="str">
        <f t="shared" si="11"/>
        <v>Si</v>
      </c>
      <c r="M15" s="3">
        <v>4</v>
      </c>
      <c r="N15" s="3">
        <v>6</v>
      </c>
      <c r="O15" s="3">
        <v>8</v>
      </c>
      <c r="P15" s="3">
        <v>7</v>
      </c>
      <c r="Q15" s="3">
        <v>5</v>
      </c>
      <c r="R15" s="3">
        <v>4</v>
      </c>
      <c r="S15" s="28" t="str">
        <f t="shared" si="12"/>
        <v xml:space="preserve"> </v>
      </c>
      <c r="T15" s="20">
        <v>5</v>
      </c>
      <c r="U15" s="3">
        <v>3</v>
      </c>
      <c r="V15" s="3">
        <v>3</v>
      </c>
      <c r="W15" s="3">
        <v>5</v>
      </c>
      <c r="X15" s="17" t="str">
        <f t="shared" si="13"/>
        <v xml:space="preserve"> </v>
      </c>
    </row>
    <row r="16" spans="1:24" x14ac:dyDescent="0.25">
      <c r="A16" s="3" t="s">
        <v>24</v>
      </c>
      <c r="B16" s="3" t="s">
        <v>25</v>
      </c>
      <c r="C16" s="3" t="s">
        <v>23</v>
      </c>
      <c r="D16" s="3" t="s">
        <v>19</v>
      </c>
      <c r="E16" s="3">
        <v>1</v>
      </c>
      <c r="F16" s="3" t="s">
        <v>17</v>
      </c>
      <c r="G16" s="3">
        <f t="shared" si="9"/>
        <v>0</v>
      </c>
      <c r="H16" s="18">
        <f t="shared" si="6"/>
        <v>7.4</v>
      </c>
      <c r="I16" s="3" t="str">
        <f t="shared" si="7"/>
        <v>ILYAS, BUENO FUENTES</v>
      </c>
      <c r="J16" s="14">
        <f>SUMIF(T16:W16,"&gt;=5",$T$2:$W$2)+SUMIF(M16:R16,"&gt;=5",$M$2:$R$2)</f>
        <v>264</v>
      </c>
      <c r="K16" s="15">
        <f t="shared" si="10"/>
        <v>1</v>
      </c>
      <c r="L16" s="16" t="str">
        <f t="shared" si="11"/>
        <v>Si</v>
      </c>
      <c r="M16" s="3">
        <v>6</v>
      </c>
      <c r="N16" s="3">
        <v>7</v>
      </c>
      <c r="O16" s="3">
        <v>9</v>
      </c>
      <c r="P16" s="3">
        <v>9</v>
      </c>
      <c r="Q16" s="3">
        <v>7</v>
      </c>
      <c r="R16" s="3">
        <v>8</v>
      </c>
      <c r="S16" s="28">
        <f t="shared" si="12"/>
        <v>7.7400000000000011</v>
      </c>
      <c r="T16" s="20">
        <v>7</v>
      </c>
      <c r="U16" s="3">
        <v>8</v>
      </c>
      <c r="V16" s="3">
        <v>7</v>
      </c>
      <c r="W16" s="3">
        <v>6</v>
      </c>
      <c r="X16" s="17">
        <f t="shared" si="13"/>
        <v>7</v>
      </c>
    </row>
    <row r="17" spans="1:24" x14ac:dyDescent="0.25">
      <c r="A17" s="3" t="s">
        <v>77</v>
      </c>
      <c r="B17" s="3" t="s">
        <v>78</v>
      </c>
      <c r="C17" s="3" t="s">
        <v>76</v>
      </c>
      <c r="D17" s="3" t="s">
        <v>19</v>
      </c>
      <c r="E17" s="3">
        <v>1</v>
      </c>
      <c r="F17" s="3" t="s">
        <v>17</v>
      </c>
      <c r="G17" s="3">
        <f t="shared" si="9"/>
        <v>8</v>
      </c>
      <c r="H17" s="18">
        <f t="shared" si="6"/>
        <v>2.7</v>
      </c>
      <c r="I17" s="3" t="str">
        <f t="shared" si="7"/>
        <v>VÍCTOR MANUEL, CALVO RUIZ</v>
      </c>
      <c r="J17" s="14">
        <f t="shared" ref="J17:J42" si="14">SUMIF(T17:W17,"&gt;=5",$T$2:$W$2)+SUMIF(M17:R17,"&gt;=5",$M$2:$R$2)</f>
        <v>46</v>
      </c>
      <c r="K17" s="15">
        <f t="shared" si="10"/>
        <v>0.17424242424242425</v>
      </c>
      <c r="L17" s="16" t="str">
        <f t="shared" si="11"/>
        <v/>
      </c>
      <c r="M17" s="3">
        <v>4</v>
      </c>
      <c r="N17" s="3">
        <v>3</v>
      </c>
      <c r="O17" s="3">
        <v>5</v>
      </c>
      <c r="P17" s="3">
        <v>5</v>
      </c>
      <c r="Q17" s="3">
        <v>1</v>
      </c>
      <c r="R17" s="3">
        <v>1</v>
      </c>
      <c r="S17" s="28" t="str">
        <f t="shared" si="12"/>
        <v xml:space="preserve"> </v>
      </c>
      <c r="T17" s="20">
        <v>3</v>
      </c>
      <c r="U17" s="3">
        <v>3</v>
      </c>
      <c r="V17" s="3">
        <v>1</v>
      </c>
      <c r="W17" s="3">
        <v>1</v>
      </c>
      <c r="X17" s="17" t="str">
        <f t="shared" si="13"/>
        <v xml:space="preserve"> </v>
      </c>
    </row>
    <row r="18" spans="1:24" x14ac:dyDescent="0.25">
      <c r="A18" s="3" t="s">
        <v>96</v>
      </c>
      <c r="B18" s="3" t="s">
        <v>27</v>
      </c>
      <c r="C18" s="3" t="s">
        <v>95</v>
      </c>
      <c r="D18" s="3" t="s">
        <v>19</v>
      </c>
      <c r="E18" s="3">
        <v>1</v>
      </c>
      <c r="F18" s="3" t="s">
        <v>17</v>
      </c>
      <c r="G18" s="3">
        <f t="shared" si="9"/>
        <v>3</v>
      </c>
      <c r="H18" s="18">
        <f t="shared" si="6"/>
        <v>5.0999999999999996</v>
      </c>
      <c r="I18" s="3" t="str">
        <f t="shared" si="7"/>
        <v>HÈCTOR, CAMPOS FERNANDEZ</v>
      </c>
      <c r="J18" s="14">
        <f t="shared" si="14"/>
        <v>200</v>
      </c>
      <c r="K18" s="15">
        <f t="shared" si="10"/>
        <v>0.75757575757575757</v>
      </c>
      <c r="L18" s="16" t="str">
        <f t="shared" si="11"/>
        <v>Si</v>
      </c>
      <c r="M18" s="3">
        <v>4</v>
      </c>
      <c r="N18" s="3">
        <v>5</v>
      </c>
      <c r="O18" s="3">
        <v>9</v>
      </c>
      <c r="P18" s="3">
        <v>5</v>
      </c>
      <c r="Q18" s="3">
        <v>6</v>
      </c>
      <c r="R18" s="3">
        <v>3</v>
      </c>
      <c r="S18" s="28" t="str">
        <f t="shared" si="12"/>
        <v xml:space="preserve"> </v>
      </c>
      <c r="T18" s="20">
        <v>5</v>
      </c>
      <c r="U18" s="3">
        <v>5</v>
      </c>
      <c r="V18" s="3">
        <v>1</v>
      </c>
      <c r="W18" s="3">
        <v>8</v>
      </c>
      <c r="X18" s="17" t="str">
        <f t="shared" si="13"/>
        <v xml:space="preserve"> </v>
      </c>
    </row>
    <row r="19" spans="1:24" x14ac:dyDescent="0.25">
      <c r="A19" s="3" t="s">
        <v>50</v>
      </c>
      <c r="B19" s="3" t="s">
        <v>48</v>
      </c>
      <c r="C19" s="3" t="s">
        <v>49</v>
      </c>
      <c r="D19" s="3" t="s">
        <v>19</v>
      </c>
      <c r="E19" s="3">
        <v>1</v>
      </c>
      <c r="F19" s="3" t="s">
        <v>17</v>
      </c>
      <c r="G19" s="3">
        <f t="shared" si="9"/>
        <v>6</v>
      </c>
      <c r="H19" s="18">
        <f t="shared" si="6"/>
        <v>4.7</v>
      </c>
      <c r="I19" s="3" t="str">
        <f t="shared" si="7"/>
        <v>LAURA, CASADO GIMENEZ</v>
      </c>
      <c r="J19" s="14">
        <f t="shared" si="14"/>
        <v>92</v>
      </c>
      <c r="K19" s="15">
        <f t="shared" si="10"/>
        <v>0.34848484848484851</v>
      </c>
      <c r="L19" s="16" t="str">
        <f t="shared" si="11"/>
        <v/>
      </c>
      <c r="M19" s="3">
        <v>3</v>
      </c>
      <c r="N19" s="3">
        <v>5</v>
      </c>
      <c r="O19" s="3">
        <v>9</v>
      </c>
      <c r="P19" s="3">
        <v>5</v>
      </c>
      <c r="Q19" s="3">
        <v>4</v>
      </c>
      <c r="R19" s="3">
        <v>6</v>
      </c>
      <c r="S19" s="28" t="str">
        <f t="shared" si="12"/>
        <v xml:space="preserve"> </v>
      </c>
      <c r="T19" s="20">
        <v>3</v>
      </c>
      <c r="U19" s="3">
        <v>4</v>
      </c>
      <c r="V19" s="3">
        <v>4</v>
      </c>
      <c r="W19" s="3">
        <v>4</v>
      </c>
      <c r="X19" s="17" t="str">
        <f t="shared" si="13"/>
        <v xml:space="preserve"> </v>
      </c>
    </row>
    <row r="20" spans="1:24" x14ac:dyDescent="0.25">
      <c r="A20" s="3" t="s">
        <v>80</v>
      </c>
      <c r="B20" s="3" t="s">
        <v>81</v>
      </c>
      <c r="C20" s="3" t="s">
        <v>79</v>
      </c>
      <c r="D20" s="3" t="s">
        <v>19</v>
      </c>
      <c r="E20" s="3">
        <v>1</v>
      </c>
      <c r="F20" s="3" t="s">
        <v>18</v>
      </c>
      <c r="G20" s="3">
        <f t="shared" si="9"/>
        <v>0</v>
      </c>
      <c r="H20" s="18">
        <f t="shared" si="6"/>
        <v>6.2</v>
      </c>
      <c r="I20" s="3" t="str">
        <f t="shared" si="7"/>
        <v>FRANCISCO, CASTILLO FONT</v>
      </c>
      <c r="J20" s="14">
        <f t="shared" si="14"/>
        <v>264</v>
      </c>
      <c r="K20" s="15">
        <f t="shared" si="10"/>
        <v>1</v>
      </c>
      <c r="L20" s="16" t="str">
        <f t="shared" si="11"/>
        <v>Si</v>
      </c>
      <c r="M20" s="3">
        <v>6</v>
      </c>
      <c r="N20" s="3">
        <v>7</v>
      </c>
      <c r="O20" s="3">
        <v>7</v>
      </c>
      <c r="P20" s="3">
        <v>7</v>
      </c>
      <c r="Q20" s="3">
        <v>7</v>
      </c>
      <c r="R20" s="3">
        <v>5</v>
      </c>
      <c r="S20" s="28">
        <f t="shared" si="12"/>
        <v>6.5300000000000011</v>
      </c>
      <c r="T20" s="20">
        <v>6</v>
      </c>
      <c r="U20" s="3">
        <v>5</v>
      </c>
      <c r="V20" s="3">
        <v>6</v>
      </c>
      <c r="W20" s="3">
        <v>6</v>
      </c>
      <c r="X20" s="17">
        <f t="shared" si="13"/>
        <v>5.7272727272727266</v>
      </c>
    </row>
    <row r="21" spans="1:24" x14ac:dyDescent="0.25">
      <c r="A21" s="3" t="s">
        <v>93</v>
      </c>
      <c r="B21" s="3" t="s">
        <v>94</v>
      </c>
      <c r="C21" s="3" t="s">
        <v>92</v>
      </c>
      <c r="D21" s="3" t="s">
        <v>19</v>
      </c>
      <c r="E21" s="3">
        <v>1</v>
      </c>
      <c r="F21" s="3" t="s">
        <v>18</v>
      </c>
      <c r="G21" s="3">
        <f t="shared" si="9"/>
        <v>0</v>
      </c>
      <c r="H21" s="18">
        <f t="shared" si="6"/>
        <v>5.8</v>
      </c>
      <c r="I21" s="3" t="str">
        <f t="shared" si="7"/>
        <v>JUAN FRANCISCO, ESTRADA ALEGRE</v>
      </c>
      <c r="J21" s="14">
        <f t="shared" si="14"/>
        <v>264</v>
      </c>
      <c r="K21" s="15">
        <f t="shared" si="10"/>
        <v>1</v>
      </c>
      <c r="L21" s="16" t="str">
        <f t="shared" si="11"/>
        <v>Si</v>
      </c>
      <c r="M21" s="3">
        <v>5</v>
      </c>
      <c r="N21" s="3">
        <v>5</v>
      </c>
      <c r="O21" s="3">
        <v>5</v>
      </c>
      <c r="P21" s="3">
        <v>7</v>
      </c>
      <c r="Q21" s="3">
        <v>7</v>
      </c>
      <c r="R21" s="3">
        <v>6</v>
      </c>
      <c r="S21" s="28">
        <f t="shared" si="12"/>
        <v>5.85</v>
      </c>
      <c r="T21" s="20">
        <v>7</v>
      </c>
      <c r="U21" s="3">
        <v>6</v>
      </c>
      <c r="V21" s="3">
        <v>5</v>
      </c>
      <c r="W21" s="3">
        <v>5</v>
      </c>
      <c r="X21" s="17">
        <f t="shared" si="13"/>
        <v>5.8181818181818175</v>
      </c>
    </row>
    <row r="22" spans="1:24" x14ac:dyDescent="0.25">
      <c r="A22" s="3" t="s">
        <v>70</v>
      </c>
      <c r="B22" s="3" t="s">
        <v>30</v>
      </c>
      <c r="C22" s="3" t="s">
        <v>69</v>
      </c>
      <c r="D22" s="3" t="s">
        <v>19</v>
      </c>
      <c r="E22" s="3">
        <v>1</v>
      </c>
      <c r="F22" s="3" t="s">
        <v>17</v>
      </c>
      <c r="G22" s="3">
        <f t="shared" si="9"/>
        <v>0</v>
      </c>
      <c r="H22" s="18">
        <f t="shared" si="6"/>
        <v>6.9</v>
      </c>
      <c r="I22" s="3" t="str">
        <f t="shared" si="7"/>
        <v>MIA, FARRES MOLINA</v>
      </c>
      <c r="J22" s="14">
        <f t="shared" si="14"/>
        <v>264</v>
      </c>
      <c r="K22" s="15">
        <f t="shared" si="10"/>
        <v>1</v>
      </c>
      <c r="L22" s="16" t="str">
        <f t="shared" si="11"/>
        <v>Si</v>
      </c>
      <c r="M22" s="3">
        <v>5</v>
      </c>
      <c r="N22" s="3">
        <v>6</v>
      </c>
      <c r="O22" s="3">
        <v>7</v>
      </c>
      <c r="P22" s="3">
        <v>8</v>
      </c>
      <c r="Q22" s="3">
        <v>7</v>
      </c>
      <c r="R22" s="3">
        <v>8</v>
      </c>
      <c r="S22" s="28">
        <f t="shared" si="12"/>
        <v>6.9000000000000012</v>
      </c>
      <c r="T22" s="20">
        <v>7</v>
      </c>
      <c r="U22" s="3">
        <v>7</v>
      </c>
      <c r="V22" s="3">
        <v>7</v>
      </c>
      <c r="W22" s="3">
        <v>7</v>
      </c>
      <c r="X22" s="17">
        <f t="shared" si="13"/>
        <v>7</v>
      </c>
    </row>
    <row r="23" spans="1:24" x14ac:dyDescent="0.25">
      <c r="A23" s="3" t="s">
        <v>27</v>
      </c>
      <c r="B23" s="3" t="s">
        <v>28</v>
      </c>
      <c r="C23" s="3" t="s">
        <v>26</v>
      </c>
      <c r="D23" s="3" t="s">
        <v>19</v>
      </c>
      <c r="E23" s="3">
        <v>1</v>
      </c>
      <c r="F23" s="3" t="s">
        <v>17</v>
      </c>
      <c r="G23" s="3">
        <f t="shared" si="9"/>
        <v>2</v>
      </c>
      <c r="H23" s="18">
        <f t="shared" si="6"/>
        <v>5.0999999999999996</v>
      </c>
      <c r="I23" s="3" t="str">
        <f t="shared" si="7"/>
        <v>ALEJANDRO, FERNANDEZ MORENO</v>
      </c>
      <c r="J23" s="14">
        <f t="shared" si="14"/>
        <v>217</v>
      </c>
      <c r="K23" s="15">
        <f t="shared" si="10"/>
        <v>0.82196969696969702</v>
      </c>
      <c r="L23" s="16" t="str">
        <f t="shared" si="11"/>
        <v>Si</v>
      </c>
      <c r="M23" s="3">
        <v>5</v>
      </c>
      <c r="N23" s="3">
        <v>5</v>
      </c>
      <c r="O23" s="3">
        <v>5</v>
      </c>
      <c r="P23" s="3">
        <v>5</v>
      </c>
      <c r="Q23" s="3">
        <v>7</v>
      </c>
      <c r="R23" s="3">
        <v>4</v>
      </c>
      <c r="S23" s="28" t="str">
        <f t="shared" si="12"/>
        <v xml:space="preserve"> </v>
      </c>
      <c r="T23" s="20">
        <v>6</v>
      </c>
      <c r="U23" s="3">
        <v>5</v>
      </c>
      <c r="V23" s="3">
        <v>4</v>
      </c>
      <c r="W23" s="3">
        <v>5</v>
      </c>
      <c r="X23" s="17" t="str">
        <f t="shared" si="13"/>
        <v xml:space="preserve"> </v>
      </c>
    </row>
    <row r="24" spans="1:24" x14ac:dyDescent="0.25">
      <c r="A24" s="3" t="s">
        <v>21</v>
      </c>
      <c r="B24" s="3" t="s">
        <v>22</v>
      </c>
      <c r="C24" s="3" t="s">
        <v>20</v>
      </c>
      <c r="D24" s="3" t="s">
        <v>19</v>
      </c>
      <c r="E24" s="3">
        <v>1</v>
      </c>
      <c r="F24" s="3" t="s">
        <v>17</v>
      </c>
      <c r="G24" s="3">
        <f t="shared" si="9"/>
        <v>6</v>
      </c>
      <c r="H24" s="18">
        <f t="shared" si="6"/>
        <v>4.7</v>
      </c>
      <c r="I24" s="3" t="str">
        <f t="shared" si="7"/>
        <v>MÒNICA, GARCIA DEL PINO</v>
      </c>
      <c r="J24" s="14">
        <f t="shared" si="14"/>
        <v>118</v>
      </c>
      <c r="K24" s="15">
        <f t="shared" si="10"/>
        <v>0.44696969696969696</v>
      </c>
      <c r="L24" s="16" t="str">
        <f t="shared" si="11"/>
        <v/>
      </c>
      <c r="M24" s="3">
        <v>4</v>
      </c>
      <c r="N24" s="3">
        <v>4</v>
      </c>
      <c r="O24" s="3">
        <v>8</v>
      </c>
      <c r="P24" s="3">
        <v>4</v>
      </c>
      <c r="Q24" s="3">
        <v>6</v>
      </c>
      <c r="R24" s="3">
        <v>2</v>
      </c>
      <c r="S24" s="28" t="str">
        <f t="shared" si="12"/>
        <v xml:space="preserve"> </v>
      </c>
      <c r="T24" s="20">
        <v>6</v>
      </c>
      <c r="U24" s="3">
        <v>6</v>
      </c>
      <c r="V24" s="3">
        <v>4</v>
      </c>
      <c r="W24" s="3">
        <v>3</v>
      </c>
      <c r="X24" s="17" t="str">
        <f t="shared" si="13"/>
        <v xml:space="preserve"> </v>
      </c>
    </row>
    <row r="25" spans="1:24" x14ac:dyDescent="0.25">
      <c r="A25" s="3" t="s">
        <v>45</v>
      </c>
      <c r="B25" s="3" t="s">
        <v>72</v>
      </c>
      <c r="C25" s="3" t="s">
        <v>97</v>
      </c>
      <c r="D25" s="3" t="s">
        <v>19</v>
      </c>
      <c r="E25" s="3">
        <v>1</v>
      </c>
      <c r="F25" s="3" t="s">
        <v>18</v>
      </c>
      <c r="G25" s="3">
        <f t="shared" si="9"/>
        <v>2</v>
      </c>
      <c r="H25" s="18">
        <f t="shared" si="6"/>
        <v>5.4</v>
      </c>
      <c r="I25" s="3" t="str">
        <f t="shared" si="7"/>
        <v>DANIEL, MARTIN PEREZ</v>
      </c>
      <c r="J25" s="14">
        <f t="shared" si="14"/>
        <v>224</v>
      </c>
      <c r="K25" s="15">
        <f t="shared" si="10"/>
        <v>0.84848484848484851</v>
      </c>
      <c r="L25" s="16" t="str">
        <f t="shared" si="11"/>
        <v>Si</v>
      </c>
      <c r="M25" s="3">
        <v>3</v>
      </c>
      <c r="N25" s="3">
        <v>5</v>
      </c>
      <c r="O25" s="3">
        <v>9</v>
      </c>
      <c r="P25" s="3">
        <v>6</v>
      </c>
      <c r="Q25" s="3">
        <v>6</v>
      </c>
      <c r="R25" s="3">
        <v>4</v>
      </c>
      <c r="S25" s="28" t="str">
        <f t="shared" si="12"/>
        <v xml:space="preserve"> </v>
      </c>
      <c r="T25" s="20">
        <v>6</v>
      </c>
      <c r="U25" s="3">
        <v>5</v>
      </c>
      <c r="V25" s="3">
        <v>5</v>
      </c>
      <c r="W25" s="3">
        <v>5</v>
      </c>
      <c r="X25" s="17">
        <f t="shared" si="13"/>
        <v>5.2727272727272725</v>
      </c>
    </row>
    <row r="26" spans="1:24" x14ac:dyDescent="0.25">
      <c r="A26" s="3" t="s">
        <v>74</v>
      </c>
      <c r="B26" s="3" t="s">
        <v>75</v>
      </c>
      <c r="C26" s="3" t="s">
        <v>73</v>
      </c>
      <c r="D26" s="3" t="s">
        <v>19</v>
      </c>
      <c r="E26" s="3">
        <v>1</v>
      </c>
      <c r="F26" s="3" t="s">
        <v>18</v>
      </c>
      <c r="G26" s="3">
        <f t="shared" si="9"/>
        <v>0</v>
      </c>
      <c r="H26" s="18">
        <f t="shared" si="6"/>
        <v>7.7</v>
      </c>
      <c r="I26" s="3" t="str">
        <f t="shared" si="7"/>
        <v>AURORA, MARTINEZ REQUENA</v>
      </c>
      <c r="J26" s="14">
        <f t="shared" si="14"/>
        <v>264</v>
      </c>
      <c r="K26" s="15">
        <f t="shared" si="10"/>
        <v>1</v>
      </c>
      <c r="L26" s="16" t="str">
        <f t="shared" si="11"/>
        <v>Si</v>
      </c>
      <c r="M26" s="3">
        <v>7</v>
      </c>
      <c r="N26" s="3">
        <v>8</v>
      </c>
      <c r="O26" s="3">
        <v>8</v>
      </c>
      <c r="P26" s="3">
        <v>7</v>
      </c>
      <c r="Q26" s="3">
        <v>8</v>
      </c>
      <c r="R26" s="3">
        <v>10</v>
      </c>
      <c r="S26" s="28">
        <f t="shared" si="12"/>
        <v>8.0400000000000009</v>
      </c>
      <c r="T26" s="20">
        <v>8</v>
      </c>
      <c r="U26" s="3">
        <v>9</v>
      </c>
      <c r="V26" s="3">
        <v>7</v>
      </c>
      <c r="W26" s="3">
        <v>5</v>
      </c>
      <c r="X26" s="17">
        <f t="shared" si="13"/>
        <v>7.2727272727272716</v>
      </c>
    </row>
    <row r="27" spans="1:24" x14ac:dyDescent="0.25">
      <c r="A27" s="3" t="s">
        <v>30</v>
      </c>
      <c r="B27" s="3" t="s">
        <v>31</v>
      </c>
      <c r="C27" s="3" t="s">
        <v>29</v>
      </c>
      <c r="D27" s="3" t="s">
        <v>19</v>
      </c>
      <c r="E27" s="3">
        <v>1</v>
      </c>
      <c r="F27" s="3" t="s">
        <v>17</v>
      </c>
      <c r="G27" s="3">
        <f t="shared" si="9"/>
        <v>6</v>
      </c>
      <c r="H27" s="18">
        <f t="shared" si="6"/>
        <v>4.5</v>
      </c>
      <c r="I27" s="3" t="str">
        <f t="shared" si="7"/>
        <v>ESPERANZA, MOLINA VERA</v>
      </c>
      <c r="J27" s="14">
        <f t="shared" si="14"/>
        <v>105</v>
      </c>
      <c r="K27" s="15">
        <f t="shared" si="10"/>
        <v>0.39772727272727271</v>
      </c>
      <c r="L27" s="16" t="str">
        <f t="shared" si="11"/>
        <v/>
      </c>
      <c r="M27" s="3">
        <v>4</v>
      </c>
      <c r="N27" s="3">
        <v>4</v>
      </c>
      <c r="O27" s="3">
        <v>7</v>
      </c>
      <c r="P27" s="3">
        <v>4</v>
      </c>
      <c r="Q27" s="3">
        <v>5</v>
      </c>
      <c r="R27" s="3">
        <v>5</v>
      </c>
      <c r="S27" s="28" t="str">
        <f t="shared" si="12"/>
        <v xml:space="preserve"> </v>
      </c>
      <c r="T27" s="20">
        <v>5</v>
      </c>
      <c r="U27" s="3">
        <v>3</v>
      </c>
      <c r="V27" s="3">
        <v>4</v>
      </c>
      <c r="W27" s="3">
        <v>4</v>
      </c>
      <c r="X27" s="17" t="str">
        <f t="shared" si="13"/>
        <v xml:space="preserve"> </v>
      </c>
    </row>
    <row r="28" spans="1:24" x14ac:dyDescent="0.25">
      <c r="A28" s="3" t="s">
        <v>36</v>
      </c>
      <c r="B28" s="3" t="s">
        <v>37</v>
      </c>
      <c r="C28" s="3" t="s">
        <v>35</v>
      </c>
      <c r="D28" s="3" t="s">
        <v>19</v>
      </c>
      <c r="E28" s="3">
        <v>1</v>
      </c>
      <c r="F28" s="3" t="s">
        <v>18</v>
      </c>
      <c r="G28" s="3">
        <f t="shared" si="9"/>
        <v>0</v>
      </c>
      <c r="H28" s="18">
        <f t="shared" si="6"/>
        <v>6</v>
      </c>
      <c r="I28" s="3" t="str">
        <f t="shared" si="7"/>
        <v>MARC, MONTANE CARRILLO</v>
      </c>
      <c r="J28" s="14">
        <f t="shared" si="14"/>
        <v>264</v>
      </c>
      <c r="K28" s="15">
        <f t="shared" si="10"/>
        <v>1</v>
      </c>
      <c r="L28" s="16" t="str">
        <f t="shared" si="11"/>
        <v>Si</v>
      </c>
      <c r="M28" s="3">
        <v>6</v>
      </c>
      <c r="N28" s="3">
        <v>5</v>
      </c>
      <c r="O28" s="3">
        <v>7</v>
      </c>
      <c r="P28" s="3">
        <v>7</v>
      </c>
      <c r="Q28" s="3">
        <v>7</v>
      </c>
      <c r="R28" s="3">
        <v>7</v>
      </c>
      <c r="S28" s="28">
        <f t="shared" si="12"/>
        <v>6.5100000000000007</v>
      </c>
      <c r="T28" s="20">
        <v>6</v>
      </c>
      <c r="U28" s="3">
        <v>5</v>
      </c>
      <c r="V28" s="3">
        <v>5</v>
      </c>
      <c r="W28" s="3">
        <v>5</v>
      </c>
      <c r="X28" s="17">
        <f t="shared" si="13"/>
        <v>5.2727272727272725</v>
      </c>
    </row>
    <row r="29" spans="1:24" x14ac:dyDescent="0.25">
      <c r="A29" s="3" t="s">
        <v>58</v>
      </c>
      <c r="B29" s="3" t="s">
        <v>59</v>
      </c>
      <c r="C29" s="3" t="s">
        <v>57</v>
      </c>
      <c r="D29" s="3" t="s">
        <v>19</v>
      </c>
      <c r="E29" s="3">
        <v>1</v>
      </c>
      <c r="F29" s="3" t="s">
        <v>17</v>
      </c>
      <c r="G29" s="3">
        <f t="shared" si="9"/>
        <v>2</v>
      </c>
      <c r="H29" s="18">
        <f t="shared" si="6"/>
        <v>5.9</v>
      </c>
      <c r="I29" s="3" t="str">
        <f t="shared" si="7"/>
        <v>JOSÉ ANTONIO, MORCILLO CATALAN</v>
      </c>
      <c r="J29" s="14">
        <f t="shared" si="14"/>
        <v>224</v>
      </c>
      <c r="K29" s="15">
        <f t="shared" si="10"/>
        <v>0.84848484848484851</v>
      </c>
      <c r="L29" s="16" t="str">
        <f t="shared" si="11"/>
        <v>Si</v>
      </c>
      <c r="M29" s="3">
        <v>4</v>
      </c>
      <c r="N29" s="3">
        <v>6</v>
      </c>
      <c r="O29" s="3">
        <v>7</v>
      </c>
      <c r="P29" s="3">
        <v>8</v>
      </c>
      <c r="Q29" s="3">
        <v>3</v>
      </c>
      <c r="R29" s="3">
        <v>7</v>
      </c>
      <c r="S29" s="28" t="str">
        <f t="shared" si="12"/>
        <v xml:space="preserve"> </v>
      </c>
      <c r="T29" s="20">
        <v>6</v>
      </c>
      <c r="U29" s="3">
        <v>5</v>
      </c>
      <c r="V29" s="3">
        <v>7</v>
      </c>
      <c r="W29" s="3">
        <v>6</v>
      </c>
      <c r="X29" s="17">
        <f t="shared" si="13"/>
        <v>5.9090909090909083</v>
      </c>
    </row>
    <row r="30" spans="1:24" x14ac:dyDescent="0.25">
      <c r="A30" s="3" t="s">
        <v>28</v>
      </c>
      <c r="B30" s="3" t="s">
        <v>39</v>
      </c>
      <c r="C30" s="3" t="s">
        <v>38</v>
      </c>
      <c r="D30" s="3" t="s">
        <v>19</v>
      </c>
      <c r="E30" s="3">
        <v>1</v>
      </c>
      <c r="F30" s="3" t="s">
        <v>17</v>
      </c>
      <c r="G30" s="3">
        <f t="shared" si="9"/>
        <v>10</v>
      </c>
      <c r="H30" s="18">
        <f t="shared" si="6"/>
        <v>2.8</v>
      </c>
      <c r="I30" s="3" t="str">
        <f t="shared" si="7"/>
        <v>ESTEVE, MORENO HIDALGO</v>
      </c>
      <c r="J30" s="14">
        <f t="shared" si="14"/>
        <v>0</v>
      </c>
      <c r="K30" s="15">
        <f t="shared" si="10"/>
        <v>0</v>
      </c>
      <c r="L30" s="16" t="str">
        <f t="shared" si="11"/>
        <v/>
      </c>
      <c r="M30" s="3">
        <v>3</v>
      </c>
      <c r="N30" s="3">
        <v>4</v>
      </c>
      <c r="O30" s="3">
        <v>2</v>
      </c>
      <c r="P30" s="3">
        <v>1</v>
      </c>
      <c r="Q30" s="3">
        <v>4</v>
      </c>
      <c r="R30" s="3">
        <v>4</v>
      </c>
      <c r="S30" s="28" t="str">
        <f t="shared" si="12"/>
        <v xml:space="preserve"> </v>
      </c>
      <c r="T30" s="20">
        <v>4</v>
      </c>
      <c r="U30" s="3">
        <v>3</v>
      </c>
      <c r="V30" s="3">
        <v>2</v>
      </c>
      <c r="W30" s="3">
        <v>1</v>
      </c>
      <c r="X30" s="17" t="str">
        <f t="shared" si="13"/>
        <v xml:space="preserve"> </v>
      </c>
    </row>
    <row r="31" spans="1:24" x14ac:dyDescent="0.25">
      <c r="A31" s="3" t="s">
        <v>83</v>
      </c>
      <c r="B31" s="3" t="s">
        <v>84</v>
      </c>
      <c r="C31" s="3" t="s">
        <v>82</v>
      </c>
      <c r="D31" s="3" t="s">
        <v>19</v>
      </c>
      <c r="E31" s="3">
        <v>1</v>
      </c>
      <c r="F31" s="3" t="s">
        <v>17</v>
      </c>
      <c r="G31" s="3">
        <f t="shared" si="9"/>
        <v>9</v>
      </c>
      <c r="H31" s="18">
        <f t="shared" si="6"/>
        <v>3.3</v>
      </c>
      <c r="I31" s="3" t="str">
        <f t="shared" si="7"/>
        <v>JOSÉ LUIS, NAVARRO CRESPO</v>
      </c>
      <c r="J31" s="14">
        <f t="shared" si="14"/>
        <v>23</v>
      </c>
      <c r="K31" s="15">
        <f t="shared" si="10"/>
        <v>8.7121212121212127E-2</v>
      </c>
      <c r="L31" s="16" t="str">
        <f t="shared" si="11"/>
        <v/>
      </c>
      <c r="M31" s="3">
        <v>3</v>
      </c>
      <c r="N31" s="3">
        <v>4</v>
      </c>
      <c r="O31" s="3">
        <v>6</v>
      </c>
      <c r="P31" s="3">
        <v>4</v>
      </c>
      <c r="Q31" s="3">
        <v>2</v>
      </c>
      <c r="R31" s="3">
        <v>1</v>
      </c>
      <c r="S31" s="28" t="str">
        <f t="shared" si="12"/>
        <v xml:space="preserve"> </v>
      </c>
      <c r="T31" s="20">
        <v>4</v>
      </c>
      <c r="U31" s="3">
        <v>3</v>
      </c>
      <c r="V31" s="3">
        <v>3</v>
      </c>
      <c r="W31" s="3">
        <v>3</v>
      </c>
      <c r="X31" s="17" t="str">
        <f t="shared" si="13"/>
        <v xml:space="preserve"> </v>
      </c>
    </row>
    <row r="32" spans="1:24" x14ac:dyDescent="0.25">
      <c r="A32" s="3" t="s">
        <v>67</v>
      </c>
      <c r="B32" s="3" t="s">
        <v>68</v>
      </c>
      <c r="C32" s="3" t="s">
        <v>66</v>
      </c>
      <c r="D32" s="3" t="s">
        <v>19</v>
      </c>
      <c r="E32" s="3">
        <v>1</v>
      </c>
      <c r="F32" s="3" t="s">
        <v>18</v>
      </c>
      <c r="G32" s="3">
        <f t="shared" si="9"/>
        <v>7</v>
      </c>
      <c r="H32" s="18">
        <f t="shared" si="6"/>
        <v>3.8</v>
      </c>
      <c r="I32" s="3" t="str">
        <f t="shared" si="7"/>
        <v>MARIA DOLORES, PALLAS ZAMORA</v>
      </c>
      <c r="J32" s="14">
        <f t="shared" si="14"/>
        <v>82</v>
      </c>
      <c r="K32" s="15">
        <f t="shared" si="10"/>
        <v>0.31060606060606061</v>
      </c>
      <c r="L32" s="16" t="str">
        <f t="shared" si="11"/>
        <v/>
      </c>
      <c r="M32" s="3">
        <v>4</v>
      </c>
      <c r="N32" s="3">
        <v>4</v>
      </c>
      <c r="O32" s="3">
        <v>6</v>
      </c>
      <c r="P32" s="3">
        <v>5</v>
      </c>
      <c r="Q32" s="3">
        <v>2</v>
      </c>
      <c r="R32" s="3">
        <v>1</v>
      </c>
      <c r="S32" s="28" t="str">
        <f t="shared" si="12"/>
        <v xml:space="preserve"> </v>
      </c>
      <c r="T32" s="20">
        <v>4</v>
      </c>
      <c r="U32" s="3">
        <v>2</v>
      </c>
      <c r="V32" s="3">
        <v>4</v>
      </c>
      <c r="W32" s="3">
        <v>6</v>
      </c>
      <c r="X32" s="17" t="str">
        <f t="shared" si="13"/>
        <v xml:space="preserve"> </v>
      </c>
    </row>
    <row r="33" spans="1:24" x14ac:dyDescent="0.25">
      <c r="A33" s="3" t="s">
        <v>102</v>
      </c>
      <c r="B33" s="3" t="s">
        <v>88</v>
      </c>
      <c r="C33" s="3" t="s">
        <v>101</v>
      </c>
      <c r="D33" s="3" t="s">
        <v>19</v>
      </c>
      <c r="E33" s="3">
        <v>1</v>
      </c>
      <c r="F33" s="3" t="s">
        <v>18</v>
      </c>
      <c r="G33" s="3">
        <f t="shared" si="9"/>
        <v>6</v>
      </c>
      <c r="H33" s="18">
        <f t="shared" si="6"/>
        <v>4.5999999999999996</v>
      </c>
      <c r="I33" s="3" t="str">
        <f t="shared" si="7"/>
        <v>JOANA, PERALES ROMERO</v>
      </c>
      <c r="J33" s="14">
        <f t="shared" si="14"/>
        <v>118</v>
      </c>
      <c r="K33" s="15">
        <f t="shared" si="10"/>
        <v>0.44696969696969696</v>
      </c>
      <c r="L33" s="16" t="str">
        <f t="shared" si="11"/>
        <v/>
      </c>
      <c r="M33" s="3">
        <v>4</v>
      </c>
      <c r="N33" s="3">
        <v>5</v>
      </c>
      <c r="O33" s="3">
        <v>6</v>
      </c>
      <c r="P33" s="3">
        <v>4</v>
      </c>
      <c r="Q33" s="3">
        <v>3</v>
      </c>
      <c r="R33" s="3">
        <v>3</v>
      </c>
      <c r="S33" s="28" t="str">
        <f t="shared" si="12"/>
        <v xml:space="preserve"> </v>
      </c>
      <c r="T33" s="20">
        <v>7</v>
      </c>
      <c r="U33" s="3">
        <v>6</v>
      </c>
      <c r="V33" s="3">
        <v>4</v>
      </c>
      <c r="W33" s="3">
        <v>4</v>
      </c>
      <c r="X33" s="17" t="str">
        <f t="shared" si="13"/>
        <v xml:space="preserve"> </v>
      </c>
    </row>
    <row r="34" spans="1:24" x14ac:dyDescent="0.25">
      <c r="A34" s="3" t="s">
        <v>72</v>
      </c>
      <c r="B34" s="3" t="s">
        <v>39</v>
      </c>
      <c r="C34" s="3" t="s">
        <v>71</v>
      </c>
      <c r="D34" s="3" t="s">
        <v>19</v>
      </c>
      <c r="E34" s="3">
        <v>1</v>
      </c>
      <c r="F34" s="3" t="s">
        <v>18</v>
      </c>
      <c r="G34" s="3">
        <f t="shared" si="9"/>
        <v>0</v>
      </c>
      <c r="H34" s="18">
        <f t="shared" si="6"/>
        <v>7.2</v>
      </c>
      <c r="I34" s="3" t="str">
        <f t="shared" si="7"/>
        <v>MUHAMMAD, PEREZ HIDALGO</v>
      </c>
      <c r="J34" s="14">
        <f t="shared" si="14"/>
        <v>264</v>
      </c>
      <c r="K34" s="15">
        <f t="shared" si="10"/>
        <v>1</v>
      </c>
      <c r="L34" s="16" t="str">
        <f t="shared" si="11"/>
        <v>Si</v>
      </c>
      <c r="M34" s="3">
        <v>8</v>
      </c>
      <c r="N34" s="3">
        <v>8</v>
      </c>
      <c r="O34" s="3">
        <v>7</v>
      </c>
      <c r="P34" s="3">
        <v>7</v>
      </c>
      <c r="Q34" s="3">
        <v>6</v>
      </c>
      <c r="R34" s="3">
        <v>8</v>
      </c>
      <c r="S34" s="28">
        <f t="shared" si="12"/>
        <v>7.3100000000000014</v>
      </c>
      <c r="T34" s="20">
        <v>7</v>
      </c>
      <c r="U34" s="3">
        <v>9</v>
      </c>
      <c r="V34" s="3">
        <v>7</v>
      </c>
      <c r="W34" s="3">
        <v>5</v>
      </c>
      <c r="X34" s="17">
        <f t="shared" si="13"/>
        <v>6.9999999999999991</v>
      </c>
    </row>
    <row r="35" spans="1:24" x14ac:dyDescent="0.25">
      <c r="A35" s="3" t="s">
        <v>44</v>
      </c>
      <c r="B35" s="3" t="s">
        <v>45</v>
      </c>
      <c r="C35" s="3" t="s">
        <v>43</v>
      </c>
      <c r="D35" s="3" t="s">
        <v>19</v>
      </c>
      <c r="E35" s="3">
        <v>1</v>
      </c>
      <c r="F35" s="3" t="s">
        <v>18</v>
      </c>
      <c r="G35" s="3">
        <f t="shared" si="9"/>
        <v>0</v>
      </c>
      <c r="H35" s="18">
        <f t="shared" si="6"/>
        <v>9</v>
      </c>
      <c r="I35" s="3" t="str">
        <f t="shared" si="7"/>
        <v>JUAN, PLAZA MARTIN</v>
      </c>
      <c r="J35" s="14">
        <f t="shared" si="14"/>
        <v>264</v>
      </c>
      <c r="K35" s="15">
        <f t="shared" si="10"/>
        <v>1</v>
      </c>
      <c r="L35" s="16" t="str">
        <f t="shared" si="11"/>
        <v>Si</v>
      </c>
      <c r="M35" s="3">
        <v>9</v>
      </c>
      <c r="N35" s="3">
        <v>10</v>
      </c>
      <c r="O35" s="3">
        <v>9</v>
      </c>
      <c r="P35" s="3">
        <v>8</v>
      </c>
      <c r="Q35" s="3">
        <v>8</v>
      </c>
      <c r="R35" s="3">
        <v>7</v>
      </c>
      <c r="S35" s="28">
        <f t="shared" si="12"/>
        <v>8.5</v>
      </c>
      <c r="T35" s="20">
        <v>9</v>
      </c>
      <c r="U35" s="3">
        <v>10</v>
      </c>
      <c r="V35" s="3">
        <v>10</v>
      </c>
      <c r="W35" s="3">
        <v>10</v>
      </c>
      <c r="X35" s="17">
        <f t="shared" si="13"/>
        <v>9.7272727272727266</v>
      </c>
    </row>
    <row r="36" spans="1:24" x14ac:dyDescent="0.25">
      <c r="A36" s="3" t="s">
        <v>64</v>
      </c>
      <c r="B36" s="3" t="s">
        <v>65</v>
      </c>
      <c r="C36" s="3" t="s">
        <v>63</v>
      </c>
      <c r="D36" s="3" t="s">
        <v>19</v>
      </c>
      <c r="E36" s="3">
        <v>1</v>
      </c>
      <c r="F36" s="3" t="s">
        <v>18</v>
      </c>
      <c r="G36" s="3">
        <f t="shared" si="9"/>
        <v>0</v>
      </c>
      <c r="H36" s="18">
        <f t="shared" si="6"/>
        <v>7.5</v>
      </c>
      <c r="I36" s="3" t="str">
        <f t="shared" si="7"/>
        <v>JORDI, RODRIGUEZ BADIA</v>
      </c>
      <c r="J36" s="14">
        <f t="shared" si="14"/>
        <v>264</v>
      </c>
      <c r="K36" s="15">
        <f t="shared" si="10"/>
        <v>1</v>
      </c>
      <c r="L36" s="16" t="str">
        <f t="shared" si="11"/>
        <v>Si</v>
      </c>
      <c r="M36" s="3">
        <v>5</v>
      </c>
      <c r="N36" s="3">
        <v>7</v>
      </c>
      <c r="O36" s="3">
        <v>10</v>
      </c>
      <c r="P36" s="3">
        <v>7</v>
      </c>
      <c r="Q36" s="3">
        <v>8</v>
      </c>
      <c r="R36" s="3">
        <v>8</v>
      </c>
      <c r="S36" s="28">
        <f t="shared" si="12"/>
        <v>7.620000000000001</v>
      </c>
      <c r="T36" s="20">
        <v>7</v>
      </c>
      <c r="U36" s="3">
        <v>8</v>
      </c>
      <c r="V36" s="3">
        <v>9</v>
      </c>
      <c r="W36" s="3">
        <v>6</v>
      </c>
      <c r="X36" s="17">
        <f t="shared" si="13"/>
        <v>7.3636363636363633</v>
      </c>
    </row>
    <row r="37" spans="1:24" x14ac:dyDescent="0.25">
      <c r="A37" s="3" t="s">
        <v>64</v>
      </c>
      <c r="B37" s="3" t="s">
        <v>30</v>
      </c>
      <c r="C37" s="3" t="s">
        <v>103</v>
      </c>
      <c r="D37" s="3" t="s">
        <v>19</v>
      </c>
      <c r="E37" s="3">
        <v>1</v>
      </c>
      <c r="F37" s="3" t="s">
        <v>18</v>
      </c>
      <c r="G37" s="3">
        <f t="shared" si="9"/>
        <v>0</v>
      </c>
      <c r="H37" s="18">
        <f t="shared" si="6"/>
        <v>5.9</v>
      </c>
      <c r="I37" s="3" t="str">
        <f t="shared" si="7"/>
        <v>JOSEFA, RODRIGUEZ MOLINA</v>
      </c>
      <c r="J37" s="14">
        <f t="shared" si="14"/>
        <v>264</v>
      </c>
      <c r="K37" s="15">
        <f t="shared" si="10"/>
        <v>1</v>
      </c>
      <c r="L37" s="16" t="str">
        <f t="shared" si="11"/>
        <v>Si</v>
      </c>
      <c r="M37" s="3">
        <v>5</v>
      </c>
      <c r="N37" s="3">
        <v>5</v>
      </c>
      <c r="O37" s="3">
        <v>9</v>
      </c>
      <c r="P37" s="3">
        <v>6</v>
      </c>
      <c r="Q37" s="3">
        <v>5</v>
      </c>
      <c r="R37" s="3">
        <v>5</v>
      </c>
      <c r="S37" s="28">
        <f t="shared" si="12"/>
        <v>5.8899999999999988</v>
      </c>
      <c r="T37" s="20">
        <v>6</v>
      </c>
      <c r="U37" s="3">
        <v>6</v>
      </c>
      <c r="V37" s="3">
        <v>5</v>
      </c>
      <c r="W37" s="3">
        <v>7</v>
      </c>
      <c r="X37" s="17">
        <f t="shared" si="13"/>
        <v>6.0909090909090908</v>
      </c>
    </row>
    <row r="38" spans="1:24" x14ac:dyDescent="0.25">
      <c r="A38" s="3" t="s">
        <v>88</v>
      </c>
      <c r="B38" s="3" t="s">
        <v>89</v>
      </c>
      <c r="C38" s="3" t="s">
        <v>35</v>
      </c>
      <c r="D38" s="3" t="s">
        <v>19</v>
      </c>
      <c r="E38" s="3">
        <v>1</v>
      </c>
      <c r="F38" s="3" t="s">
        <v>18</v>
      </c>
      <c r="G38" s="3">
        <f t="shared" si="9"/>
        <v>2</v>
      </c>
      <c r="H38" s="18">
        <f t="shared" si="6"/>
        <v>5.7</v>
      </c>
      <c r="I38" s="3" t="str">
        <f t="shared" si="7"/>
        <v>MARC, ROMERO PASTOR</v>
      </c>
      <c r="J38" s="14">
        <f t="shared" si="14"/>
        <v>205</v>
      </c>
      <c r="K38" s="15">
        <f t="shared" si="10"/>
        <v>0.77651515151515149</v>
      </c>
      <c r="L38" s="16" t="str">
        <f t="shared" si="11"/>
        <v>Si</v>
      </c>
      <c r="M38" s="3">
        <v>5</v>
      </c>
      <c r="N38" s="3">
        <v>6</v>
      </c>
      <c r="O38" s="3">
        <v>9</v>
      </c>
      <c r="P38" s="3">
        <v>6</v>
      </c>
      <c r="Q38" s="3">
        <v>2</v>
      </c>
      <c r="R38" s="3">
        <v>5</v>
      </c>
      <c r="S38" s="28" t="str">
        <f t="shared" si="12"/>
        <v xml:space="preserve"> </v>
      </c>
      <c r="T38" s="20">
        <v>7</v>
      </c>
      <c r="U38" s="3">
        <v>5</v>
      </c>
      <c r="V38" s="3">
        <v>8</v>
      </c>
      <c r="W38" s="3">
        <v>4</v>
      </c>
      <c r="X38" s="17" t="str">
        <f t="shared" si="13"/>
        <v xml:space="preserve"> </v>
      </c>
    </row>
    <row r="39" spans="1:24" x14ac:dyDescent="0.25">
      <c r="A39" s="3" t="s">
        <v>41</v>
      </c>
      <c r="B39" s="3" t="s">
        <v>42</v>
      </c>
      <c r="C39" s="3" t="s">
        <v>40</v>
      </c>
      <c r="D39" s="3" t="s">
        <v>19</v>
      </c>
      <c r="E39" s="3">
        <v>1</v>
      </c>
      <c r="F39" s="3" t="s">
        <v>17</v>
      </c>
      <c r="G39" s="3">
        <f t="shared" si="9"/>
        <v>8</v>
      </c>
      <c r="H39" s="18">
        <f t="shared" si="6"/>
        <v>3.9</v>
      </c>
      <c r="I39" s="3" t="str">
        <f t="shared" si="7"/>
        <v>MAURICIO, SALAZAR RIUS</v>
      </c>
      <c r="J39" s="14">
        <f t="shared" si="14"/>
        <v>60</v>
      </c>
      <c r="K39" s="15">
        <f t="shared" si="10"/>
        <v>0.22727272727272727</v>
      </c>
      <c r="L39" s="16" t="str">
        <f t="shared" si="11"/>
        <v/>
      </c>
      <c r="M39" s="3">
        <v>3</v>
      </c>
      <c r="N39" s="3">
        <v>4</v>
      </c>
      <c r="O39" s="3">
        <v>4</v>
      </c>
      <c r="P39" s="3">
        <v>4</v>
      </c>
      <c r="Q39" s="3">
        <v>3</v>
      </c>
      <c r="R39" s="3">
        <v>4</v>
      </c>
      <c r="S39" s="28" t="str">
        <f t="shared" si="12"/>
        <v xml:space="preserve"> </v>
      </c>
      <c r="T39" s="20">
        <v>4</v>
      </c>
      <c r="U39" s="3">
        <v>3</v>
      </c>
      <c r="V39" s="3">
        <v>5</v>
      </c>
      <c r="W39" s="3">
        <v>5</v>
      </c>
      <c r="X39" s="17" t="str">
        <f t="shared" si="13"/>
        <v xml:space="preserve"> </v>
      </c>
    </row>
    <row r="40" spans="1:24" x14ac:dyDescent="0.25">
      <c r="A40" s="3" t="s">
        <v>99</v>
      </c>
      <c r="B40" s="3" t="s">
        <v>100</v>
      </c>
      <c r="C40" s="3" t="s">
        <v>98</v>
      </c>
      <c r="D40" s="3" t="s">
        <v>19</v>
      </c>
      <c r="E40" s="3">
        <v>1</v>
      </c>
      <c r="F40" s="3" t="s">
        <v>18</v>
      </c>
      <c r="G40" s="3">
        <f t="shared" si="9"/>
        <v>1</v>
      </c>
      <c r="H40" s="18">
        <f t="shared" si="6"/>
        <v>5.7</v>
      </c>
      <c r="I40" s="3" t="str">
        <f t="shared" si="7"/>
        <v>BELÉN, SANCHEZ GUERRERO</v>
      </c>
      <c r="J40" s="14">
        <f t="shared" si="14"/>
        <v>228</v>
      </c>
      <c r="K40" s="15">
        <f t="shared" si="10"/>
        <v>0.86363636363636365</v>
      </c>
      <c r="L40" s="16" t="str">
        <f t="shared" si="11"/>
        <v>Si</v>
      </c>
      <c r="M40" s="3">
        <v>6</v>
      </c>
      <c r="N40" s="3">
        <v>5</v>
      </c>
      <c r="O40" s="3">
        <v>6</v>
      </c>
      <c r="P40" s="3">
        <v>6</v>
      </c>
      <c r="Q40" s="3">
        <v>5</v>
      </c>
      <c r="R40" s="3">
        <v>6</v>
      </c>
      <c r="S40" s="28">
        <f t="shared" si="12"/>
        <v>5.65</v>
      </c>
      <c r="T40" s="20">
        <v>4</v>
      </c>
      <c r="U40" s="3">
        <v>5</v>
      </c>
      <c r="V40" s="3">
        <v>9</v>
      </c>
      <c r="W40" s="3">
        <v>5</v>
      </c>
      <c r="X40" s="17" t="str">
        <f t="shared" si="13"/>
        <v xml:space="preserve"> </v>
      </c>
    </row>
    <row r="41" spans="1:24" x14ac:dyDescent="0.25">
      <c r="A41" s="3" t="s">
        <v>86</v>
      </c>
      <c r="B41" s="3" t="s">
        <v>87</v>
      </c>
      <c r="C41" s="3" t="s">
        <v>85</v>
      </c>
      <c r="D41" s="3" t="s">
        <v>19</v>
      </c>
      <c r="E41" s="3">
        <v>1</v>
      </c>
      <c r="F41" s="3" t="s">
        <v>18</v>
      </c>
      <c r="G41" s="3">
        <f t="shared" si="9"/>
        <v>1</v>
      </c>
      <c r="H41" s="18">
        <f t="shared" si="6"/>
        <v>5.8</v>
      </c>
      <c r="I41" s="3" t="str">
        <f t="shared" si="7"/>
        <v>POL, VELASCO LOPEZ</v>
      </c>
      <c r="J41" s="14">
        <f t="shared" si="14"/>
        <v>228</v>
      </c>
      <c r="K41" s="15">
        <f t="shared" si="10"/>
        <v>0.86363636363636365</v>
      </c>
      <c r="L41" s="16" t="str">
        <f t="shared" si="11"/>
        <v>Si</v>
      </c>
      <c r="M41" s="3">
        <v>7</v>
      </c>
      <c r="N41" s="3">
        <v>6</v>
      </c>
      <c r="O41" s="3">
        <v>5</v>
      </c>
      <c r="P41" s="3">
        <v>5</v>
      </c>
      <c r="Q41" s="3">
        <v>6</v>
      </c>
      <c r="R41" s="3">
        <v>7</v>
      </c>
      <c r="S41" s="28">
        <f t="shared" si="12"/>
        <v>5.95</v>
      </c>
      <c r="T41" s="20">
        <v>3</v>
      </c>
      <c r="U41" s="3">
        <v>5</v>
      </c>
      <c r="V41" s="3">
        <v>9</v>
      </c>
      <c r="W41" s="3">
        <v>5</v>
      </c>
      <c r="X41" s="17" t="str">
        <f t="shared" si="13"/>
        <v xml:space="preserve"> </v>
      </c>
    </row>
    <row r="42" spans="1:24" x14ac:dyDescent="0.25">
      <c r="A42" s="3" t="s">
        <v>90</v>
      </c>
      <c r="B42" s="3" t="s">
        <v>91</v>
      </c>
      <c r="C42" s="3" t="s">
        <v>46</v>
      </c>
      <c r="D42" s="3" t="s">
        <v>19</v>
      </c>
      <c r="E42" s="3">
        <v>1</v>
      </c>
      <c r="F42" s="3" t="s">
        <v>18</v>
      </c>
      <c r="G42" s="3">
        <f t="shared" si="9"/>
        <v>0</v>
      </c>
      <c r="H42" s="18">
        <f t="shared" si="6"/>
        <v>6.7</v>
      </c>
      <c r="I42" s="3" t="str">
        <f t="shared" si="7"/>
        <v>CARLA, VILLANUEVA BRAVO</v>
      </c>
      <c r="J42" s="14">
        <f t="shared" si="14"/>
        <v>264</v>
      </c>
      <c r="K42" s="15">
        <f t="shared" si="10"/>
        <v>1</v>
      </c>
      <c r="L42" s="16" t="str">
        <f t="shared" si="11"/>
        <v>Si</v>
      </c>
      <c r="M42" s="3">
        <v>7</v>
      </c>
      <c r="N42" s="3">
        <v>7</v>
      </c>
      <c r="O42" s="3">
        <v>7</v>
      </c>
      <c r="P42" s="3">
        <v>7</v>
      </c>
      <c r="Q42" s="3">
        <v>6</v>
      </c>
      <c r="R42" s="3">
        <v>6</v>
      </c>
      <c r="S42" s="28">
        <f t="shared" si="12"/>
        <v>6.66</v>
      </c>
      <c r="T42" s="20">
        <v>6</v>
      </c>
      <c r="U42" s="3">
        <v>7</v>
      </c>
      <c r="V42" s="3">
        <v>7</v>
      </c>
      <c r="W42" s="3">
        <v>7</v>
      </c>
      <c r="X42" s="17">
        <f t="shared" si="13"/>
        <v>6.7272727272727266</v>
      </c>
    </row>
  </sheetData>
  <conditionalFormatting sqref="K10:K1048576">
    <cfRule type="top10" dxfId="7" priority="6" percent="1" rank="60"/>
    <cfRule type="top10" dxfId="6" priority="7" percent="1" bottom="1" rank="60"/>
  </conditionalFormatting>
  <conditionalFormatting sqref="H1:H1048576">
    <cfRule type="top10" dxfId="5" priority="4" rank="1"/>
    <cfRule type="top10" dxfId="4" priority="5" rank="3"/>
  </conditionalFormatting>
  <conditionalFormatting sqref="G1:G1048576">
    <cfRule type="dataBar" priority="3">
      <dataBar>
        <cfvo type="min"/>
        <cfvo type="percent" val="75"/>
        <color rgb="FFFF555A"/>
      </dataBar>
      <extLst>
        <ext xmlns:x14="http://schemas.microsoft.com/office/spreadsheetml/2009/9/main" uri="{B025F937-C7B1-47D3-B67F-A62EFF666E3E}">
          <x14:id>{50CBA295-737C-40A6-AF79-1FBC3B20174F}</x14:id>
        </ext>
      </extLst>
    </cfRule>
  </conditionalFormatting>
  <conditionalFormatting sqref="M4:X4">
    <cfRule type="colorScale" priority="1">
      <colorScale>
        <cfvo type="num" val="0.4"/>
        <cfvo type="num" val="0.6"/>
        <color rgb="FFFF7128"/>
        <color theme="9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CBA295-737C-40A6-AF79-1FBC3B20174F}">
            <x14:dataBar minLength="0" maxLength="100" gradient="0">
              <x14:cfvo type="autoMin"/>
              <x14:cfvo type="percent">
                <xm:f>75</xm:f>
              </x14:cfvo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Alumne</cp:lastModifiedBy>
  <cp:lastPrinted>2023-12-11T08:52:54Z</cp:lastPrinted>
  <dcterms:created xsi:type="dcterms:W3CDTF">2023-01-11T06:07:31Z</dcterms:created>
  <dcterms:modified xsi:type="dcterms:W3CDTF">2023-12-11T09:52:34Z</dcterms:modified>
</cp:coreProperties>
</file>