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zumbaugh/Documents/Teaching/ASI 560/Fall 2021 Beef/F21_analytics_dashboard/analytics_dashboard/www/"/>
    </mc:Choice>
  </mc:AlternateContent>
  <xr:revisionPtr revIDLastSave="0" documentId="13_ncr:1_{B8DFE862-8EE1-944F-968C-C6A19A5A1004}" xr6:coauthVersionLast="47" xr6:coauthVersionMax="47" xr10:uidLastSave="{00000000-0000-0000-0000-000000000000}"/>
  <bookViews>
    <workbookView xWindow="-37340" yWindow="500" windowWidth="36260" windowHeight="19460" xr2:uid="{DE78951D-5BA9-49ED-85BA-462F70D37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I8" i="1"/>
  <c r="K8" i="1"/>
  <c r="K14" i="1"/>
  <c r="K27" i="1"/>
  <c r="K7" i="1"/>
  <c r="K34" i="1"/>
  <c r="K43" i="1"/>
  <c r="K35" i="1"/>
  <c r="K38" i="1"/>
  <c r="K26" i="1"/>
  <c r="K31" i="1"/>
  <c r="K41" i="1"/>
  <c r="K17" i="1"/>
  <c r="K11" i="1"/>
  <c r="K9" i="1"/>
  <c r="K21" i="1"/>
  <c r="K13" i="1"/>
  <c r="K24" i="1"/>
  <c r="K12" i="1"/>
  <c r="K10" i="1"/>
  <c r="K28" i="1"/>
  <c r="K40" i="1"/>
  <c r="K37" i="1"/>
  <c r="K39" i="1"/>
  <c r="K33" i="1"/>
  <c r="K36" i="1"/>
  <c r="K23" i="1"/>
  <c r="K6" i="1"/>
  <c r="K4" i="1"/>
  <c r="K30" i="1"/>
  <c r="K15" i="1"/>
  <c r="K19" i="1"/>
  <c r="K18" i="1"/>
  <c r="K22" i="1"/>
  <c r="K5" i="1"/>
  <c r="K25" i="1"/>
  <c r="K20" i="1"/>
  <c r="K32" i="1"/>
  <c r="K3" i="1"/>
  <c r="K29" i="1"/>
  <c r="K16" i="1"/>
  <c r="K2" i="1"/>
  <c r="I32" i="1"/>
  <c r="I20" i="1"/>
  <c r="I18" i="1"/>
  <c r="I27" i="1"/>
  <c r="I43" i="1"/>
  <c r="I35" i="1"/>
  <c r="I38" i="1"/>
  <c r="I26" i="1"/>
  <c r="I31" i="1"/>
  <c r="I41" i="1"/>
  <c r="I17" i="1"/>
  <c r="I11" i="1"/>
  <c r="I9" i="1"/>
  <c r="I21" i="1"/>
  <c r="I13" i="1"/>
  <c r="I24" i="1"/>
  <c r="I12" i="1"/>
  <c r="I42" i="1"/>
  <c r="I10" i="1"/>
  <c r="I28" i="1"/>
  <c r="I40" i="1"/>
  <c r="I37" i="1"/>
  <c r="I39" i="1"/>
  <c r="I33" i="1"/>
  <c r="I36" i="1"/>
  <c r="I23" i="1"/>
  <c r="I6" i="1"/>
  <c r="I4" i="1"/>
  <c r="I30" i="1"/>
  <c r="I15" i="1"/>
  <c r="I19" i="1"/>
  <c r="I22" i="1"/>
  <c r="I5" i="1"/>
  <c r="I16" i="1"/>
  <c r="I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<sst xmlns="http://schemas.openxmlformats.org/spreadsheetml/2006/main" count="13" uniqueCount="13">
  <si>
    <t>Tag #</t>
  </si>
  <si>
    <t>wt0_lbs</t>
  </si>
  <si>
    <t>hh_in</t>
  </si>
  <si>
    <t>hh0</t>
  </si>
  <si>
    <t>wt0</t>
  </si>
  <si>
    <t>block</t>
  </si>
  <si>
    <t>trt</t>
  </si>
  <si>
    <t>wt14_lbs</t>
  </si>
  <si>
    <t>hh14_in</t>
  </si>
  <si>
    <t>wt28_lbs</t>
  </si>
  <si>
    <t>hh28_in</t>
  </si>
  <si>
    <t>wt42_lbs</t>
  </si>
  <si>
    <t>hh42_in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</si>
</sst>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B582-4903-4A63-8860-4FB9BD72DA98}">
  <dimension ref="A1:P46"/>
  <sheetViews>
    <sheetView tabSelected="1" workbookViewId="0">
      <selection activeCell="U9" sqref="U9"/>
    </sheetView>
  </sheetViews>
  <sheetFormatPr baseColWidth="10" defaultColWidth="8.83203125" defaultRowHeight="15" x14ac:dyDescent="0.2"/>
  <cols>
    <col min="1" max="1" width="9" style="3" bestFit="1" customWidth="1"/>
    <col min="2" max="2" width="10.5" style="3" bestFit="1" customWidth="1"/>
    <col min="3" max="4" width="8.83203125" style="3"/>
    <col min="5" max="5" width="8.83203125" style="6"/>
  </cols>
  <sheetData>
    <row r="1" spans="1:16" ht="16" x14ac:dyDescent="0.2">
      <c r="A1" s="2" t="s">
        <v>0</v>
      </c>
      <c r="B1" s="2" t="s">
        <v>6</v>
      </c>
      <c r="C1" s="2" t="s">
        <v>5</v>
      </c>
      <c r="D1" s="2" t="s">
        <v>1</v>
      </c>
      <c r="E1" s="5" t="s">
        <v>2</v>
      </c>
      <c r="F1" s="7" t="s">
        <v>4</v>
      </c>
      <c r="G1" s="7" t="s">
        <v>3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6" ht="16" x14ac:dyDescent="0.2">
      <c r="A2" s="1">
        <v>3558</v>
      </c>
      <c r="B2" s="1">
        <v>1</v>
      </c>
      <c r="C2" s="1">
        <v>14</v>
      </c>
      <c r="D2" s="1">
        <v>108</v>
      </c>
      <c r="E2" s="4">
        <v>26.625</v>
      </c>
      <c r="F2">
        <f>D2/2.20462</f>
        <v>48.988034219049091</v>
      </c>
      <c r="G2">
        <f>E2*2.54</f>
        <v>67.627499999999998</v>
      </c>
      <c r="H2">
        <v>131</v>
      </c>
      <c r="I2">
        <f>26+13/16</f>
        <v>26.8125</v>
      </c>
      <c r="J2">
        <v>159</v>
      </c>
      <c r="K2">
        <f>27+14/16</f>
        <v>27.875</v>
      </c>
      <c r="L2" s="8">
        <v>206</v>
      </c>
      <c r="M2" s="9">
        <v>29.0625</v>
      </c>
      <c r="N2" s="8"/>
      <c r="O2" s="8"/>
      <c r="P2" s="9"/>
    </row>
    <row r="3" spans="1:16" ht="16" x14ac:dyDescent="0.2">
      <c r="A3" s="1">
        <v>3714</v>
      </c>
      <c r="B3" s="1">
        <v>0</v>
      </c>
      <c r="C3" s="1">
        <v>9</v>
      </c>
      <c r="D3" s="1">
        <v>97</v>
      </c>
      <c r="E3" s="4">
        <v>26</v>
      </c>
      <c r="F3">
        <f>D3/2.20462</f>
        <v>43.998512215257058</v>
      </c>
      <c r="G3">
        <f>E3*2.54</f>
        <v>66.040000000000006</v>
      </c>
      <c r="H3">
        <v>108</v>
      </c>
      <c r="I3">
        <v>26.25</v>
      </c>
      <c r="J3">
        <v>134</v>
      </c>
      <c r="K3">
        <f>27+1/16</f>
        <v>27.0625</v>
      </c>
      <c r="L3" s="8">
        <v>168</v>
      </c>
      <c r="M3" s="9">
        <v>27.875</v>
      </c>
      <c r="N3" s="8"/>
      <c r="O3" s="8"/>
      <c r="P3" s="9"/>
    </row>
    <row r="4" spans="1:16" ht="16" x14ac:dyDescent="0.2">
      <c r="A4" s="1">
        <v>3725</v>
      </c>
      <c r="B4" s="1">
        <v>1</v>
      </c>
      <c r="C4" s="1">
        <v>3</v>
      </c>
      <c r="D4" s="1">
        <v>81</v>
      </c>
      <c r="E4" s="4">
        <v>22.3125</v>
      </c>
      <c r="F4">
        <f>D4/2.20462</f>
        <v>36.741025664286816</v>
      </c>
      <c r="G4">
        <f>E4*2.54</f>
        <v>56.673749999999998</v>
      </c>
      <c r="H4">
        <v>102</v>
      </c>
      <c r="I4">
        <f>24+5/16</f>
        <v>24.3125</v>
      </c>
      <c r="J4">
        <v>129</v>
      </c>
      <c r="K4">
        <f>26+6/16</f>
        <v>26.375</v>
      </c>
      <c r="L4" s="8">
        <v>160</v>
      </c>
      <c r="M4" s="9">
        <v>26.8125</v>
      </c>
      <c r="N4" s="8"/>
      <c r="O4" s="8"/>
      <c r="P4" s="9"/>
    </row>
    <row r="5" spans="1:16" ht="16" x14ac:dyDescent="0.2">
      <c r="A5" s="1">
        <v>3728</v>
      </c>
      <c r="B5" s="1">
        <v>1</v>
      </c>
      <c r="C5" s="1">
        <v>7</v>
      </c>
      <c r="D5" s="1">
        <v>88</v>
      </c>
      <c r="E5" s="4">
        <v>24.0625</v>
      </c>
      <c r="F5">
        <f>D5/2.20462</f>
        <v>39.916176030336295</v>
      </c>
      <c r="G5">
        <f>E5*2.54</f>
        <v>61.118749999999999</v>
      </c>
      <c r="H5">
        <v>108</v>
      </c>
      <c r="I5">
        <f>26+6/16</f>
        <v>26.375</v>
      </c>
      <c r="J5">
        <v>144</v>
      </c>
      <c r="K5">
        <f>27+8/16</f>
        <v>27.5</v>
      </c>
      <c r="L5" s="8">
        <v>186</v>
      </c>
      <c r="M5" s="9">
        <v>29</v>
      </c>
      <c r="N5" s="8"/>
      <c r="O5" s="8"/>
      <c r="P5" s="9"/>
    </row>
    <row r="6" spans="1:16" ht="16" x14ac:dyDescent="0.2">
      <c r="A6" s="1">
        <v>3729</v>
      </c>
      <c r="B6" s="1">
        <v>0</v>
      </c>
      <c r="C6" s="1">
        <v>13</v>
      </c>
      <c r="D6" s="1">
        <v>90</v>
      </c>
      <c r="E6" s="4">
        <v>25.5625</v>
      </c>
      <c r="F6">
        <f>D6/2.20462</f>
        <v>40.823361849207579</v>
      </c>
      <c r="G6">
        <f>E6*2.54</f>
        <v>64.928750000000008</v>
      </c>
      <c r="H6">
        <v>111</v>
      </c>
      <c r="I6">
        <f>26+13/16</f>
        <v>26.8125</v>
      </c>
      <c r="J6">
        <v>129</v>
      </c>
      <c r="K6">
        <f>28+1/16</f>
        <v>28.0625</v>
      </c>
      <c r="L6" s="8">
        <v>152</v>
      </c>
      <c r="M6" s="9">
        <v>27.375</v>
      </c>
      <c r="N6" s="8"/>
      <c r="O6" s="8"/>
      <c r="P6" s="9"/>
    </row>
    <row r="7" spans="1:16" ht="16" x14ac:dyDescent="0.2">
      <c r="A7" s="1">
        <v>3737</v>
      </c>
      <c r="B7" s="1">
        <v>0</v>
      </c>
      <c r="C7" s="1">
        <v>7</v>
      </c>
      <c r="D7" s="1">
        <v>84</v>
      </c>
      <c r="E7" s="4">
        <v>24.0625</v>
      </c>
      <c r="F7">
        <f>D7/2.20462</f>
        <v>38.101804392593735</v>
      </c>
      <c r="G7">
        <f>E7*2.54</f>
        <v>61.118749999999999</v>
      </c>
      <c r="H7">
        <v>110</v>
      </c>
      <c r="I7">
        <v>25.75</v>
      </c>
      <c r="J7">
        <v>136</v>
      </c>
      <c r="K7">
        <f>26+3/16</f>
        <v>26.1875</v>
      </c>
      <c r="L7" s="8">
        <v>174</v>
      </c>
      <c r="M7" s="9">
        <v>27.75</v>
      </c>
      <c r="N7" s="8"/>
      <c r="O7" s="8"/>
      <c r="P7" s="9"/>
    </row>
    <row r="8" spans="1:16" ht="16" x14ac:dyDescent="0.2">
      <c r="A8" s="1">
        <v>3743</v>
      </c>
      <c r="B8" s="1">
        <v>1</v>
      </c>
      <c r="C8" s="1">
        <v>5</v>
      </c>
      <c r="D8" s="1">
        <v>83</v>
      </c>
      <c r="E8" s="4">
        <v>22.6875</v>
      </c>
      <c r="F8">
        <f>D8/2.20462</f>
        <v>37.6482114831581</v>
      </c>
      <c r="G8">
        <f>E8*2.54</f>
        <v>57.626249999999999</v>
      </c>
      <c r="H8">
        <v>83</v>
      </c>
      <c r="I8">
        <f>23+15/16</f>
        <v>23.9375</v>
      </c>
      <c r="J8">
        <v>112</v>
      </c>
      <c r="K8">
        <f>24+8/16</f>
        <v>24.5</v>
      </c>
      <c r="L8" s="8">
        <v>140</v>
      </c>
      <c r="M8" s="9">
        <v>24.5</v>
      </c>
      <c r="N8" s="8"/>
      <c r="O8" s="8"/>
      <c r="P8" s="9"/>
    </row>
    <row r="9" spans="1:16" ht="16" x14ac:dyDescent="0.2">
      <c r="A9" s="1">
        <v>3752</v>
      </c>
      <c r="B9" s="1">
        <v>0</v>
      </c>
      <c r="C9" s="1">
        <v>6</v>
      </c>
      <c r="D9" s="1">
        <v>89</v>
      </c>
      <c r="E9" s="4">
        <v>23.1875</v>
      </c>
      <c r="F9">
        <f>D9/2.20462</f>
        <v>40.369768939771937</v>
      </c>
      <c r="G9">
        <f>E9*2.54</f>
        <v>58.896250000000002</v>
      </c>
      <c r="H9">
        <v>104</v>
      </c>
      <c r="I9">
        <f>25+3/16</f>
        <v>25.1875</v>
      </c>
      <c r="J9">
        <v>129</v>
      </c>
      <c r="K9">
        <f>26+9/16</f>
        <v>26.5625</v>
      </c>
      <c r="L9" s="8">
        <v>154</v>
      </c>
      <c r="M9" s="9">
        <v>28.0625</v>
      </c>
      <c r="N9" s="8"/>
      <c r="O9" s="8"/>
      <c r="P9" s="9"/>
    </row>
    <row r="10" spans="1:16" ht="16" x14ac:dyDescent="0.2">
      <c r="A10" s="1">
        <v>3756</v>
      </c>
      <c r="B10" s="1">
        <v>0</v>
      </c>
      <c r="C10" s="1">
        <v>4</v>
      </c>
      <c r="D10" s="1">
        <v>78</v>
      </c>
      <c r="E10" s="4">
        <v>23.5</v>
      </c>
      <c r="F10">
        <f>D10/2.20462</f>
        <v>35.380246935979898</v>
      </c>
      <c r="G10">
        <f>E10*2.54</f>
        <v>59.69</v>
      </c>
      <c r="H10">
        <v>98</v>
      </c>
      <c r="I10">
        <f>24+1/16</f>
        <v>24.0625</v>
      </c>
      <c r="J10">
        <v>111</v>
      </c>
      <c r="K10">
        <f>25+1/16</f>
        <v>25.0625</v>
      </c>
      <c r="L10" s="8">
        <v>143</v>
      </c>
      <c r="M10" s="9">
        <v>26.625</v>
      </c>
      <c r="N10" s="8"/>
      <c r="O10" s="8"/>
      <c r="P10" s="9"/>
    </row>
    <row r="11" spans="1:16" ht="16" x14ac:dyDescent="0.2">
      <c r="A11" s="1">
        <v>3758</v>
      </c>
      <c r="B11" s="1">
        <v>2</v>
      </c>
      <c r="C11" s="1">
        <v>7</v>
      </c>
      <c r="D11" s="1">
        <v>92</v>
      </c>
      <c r="E11" s="4">
        <v>25.625</v>
      </c>
      <c r="F11">
        <f>D11/2.20462</f>
        <v>41.730547668078856</v>
      </c>
      <c r="G11">
        <f>E11*2.54</f>
        <v>65.087500000000006</v>
      </c>
      <c r="H11">
        <v>121</v>
      </c>
      <c r="I11">
        <f>26+15/16</f>
        <v>26.9375</v>
      </c>
      <c r="J11">
        <v>149</v>
      </c>
      <c r="K11">
        <f>28+6/16</f>
        <v>28.375</v>
      </c>
      <c r="L11" s="8">
        <v>195</v>
      </c>
      <c r="M11" s="9">
        <v>29.1875</v>
      </c>
      <c r="N11" s="8"/>
      <c r="O11" s="8"/>
      <c r="P11" s="9"/>
    </row>
    <row r="12" spans="1:16" ht="16" x14ac:dyDescent="0.2">
      <c r="A12" s="1">
        <v>3760</v>
      </c>
      <c r="B12" s="1">
        <v>2</v>
      </c>
      <c r="C12" s="1">
        <v>4</v>
      </c>
      <c r="D12" s="1">
        <v>86</v>
      </c>
      <c r="E12" s="4">
        <v>24.6875</v>
      </c>
      <c r="F12">
        <f>D12/2.20462</f>
        <v>39.008990211465019</v>
      </c>
      <c r="G12">
        <f>E12*2.54</f>
        <v>62.706250000000004</v>
      </c>
      <c r="H12">
        <v>107</v>
      </c>
      <c r="I12">
        <f>25</f>
        <v>25</v>
      </c>
      <c r="J12">
        <v>128</v>
      </c>
      <c r="K12">
        <f>26+9/16</f>
        <v>26.5625</v>
      </c>
      <c r="L12" s="8">
        <v>162</v>
      </c>
      <c r="M12" s="9">
        <v>27.25</v>
      </c>
      <c r="N12" s="8"/>
      <c r="O12" s="8"/>
      <c r="P12" s="9"/>
    </row>
    <row r="13" spans="1:16" ht="16" x14ac:dyDescent="0.2">
      <c r="A13" s="1">
        <v>3761</v>
      </c>
      <c r="B13" s="1">
        <v>2</v>
      </c>
      <c r="C13" s="1">
        <v>14</v>
      </c>
      <c r="D13" s="1">
        <v>96</v>
      </c>
      <c r="E13" s="4">
        <v>25.1875</v>
      </c>
      <c r="F13">
        <f>D13/2.20462</f>
        <v>43.544919305821416</v>
      </c>
      <c r="G13">
        <f>E13*2.54</f>
        <v>63.97625</v>
      </c>
      <c r="H13">
        <v>122</v>
      </c>
      <c r="I13">
        <f>26+15/16</f>
        <v>26.9375</v>
      </c>
      <c r="J13">
        <v>149</v>
      </c>
      <c r="K13">
        <f>28+7/16</f>
        <v>28.4375</v>
      </c>
      <c r="L13" s="8">
        <v>185</v>
      </c>
      <c r="M13" s="9">
        <v>28.5625</v>
      </c>
      <c r="N13" s="8"/>
      <c r="O13" s="8"/>
      <c r="P13" s="9"/>
    </row>
    <row r="14" spans="1:16" ht="16" x14ac:dyDescent="0.2">
      <c r="A14" s="1">
        <v>3766</v>
      </c>
      <c r="B14" s="1">
        <v>1</v>
      </c>
      <c r="C14" s="1">
        <v>13</v>
      </c>
      <c r="D14" s="1">
        <v>105</v>
      </c>
      <c r="E14" s="4">
        <v>26.3125</v>
      </c>
      <c r="F14">
        <f>D14/2.20462</f>
        <v>47.627255490742172</v>
      </c>
      <c r="G14">
        <f>E14*2.54</f>
        <v>66.833749999999995</v>
      </c>
      <c r="H14">
        <v>122</v>
      </c>
      <c r="I14">
        <v>26.5</v>
      </c>
      <c r="J14">
        <v>158</v>
      </c>
      <c r="K14">
        <f>28</f>
        <v>28</v>
      </c>
      <c r="L14" s="8">
        <v>194</v>
      </c>
      <c r="M14" s="9">
        <v>29.5</v>
      </c>
      <c r="N14" s="8"/>
      <c r="O14" s="8"/>
      <c r="P14" s="9"/>
    </row>
    <row r="15" spans="1:16" ht="16" x14ac:dyDescent="0.2">
      <c r="A15" s="1">
        <v>3767</v>
      </c>
      <c r="B15" s="1">
        <v>1</v>
      </c>
      <c r="C15" s="1">
        <v>12</v>
      </c>
      <c r="D15" s="1">
        <v>96</v>
      </c>
      <c r="E15" s="4">
        <v>25.5625</v>
      </c>
      <c r="F15">
        <f>D15/2.20462</f>
        <v>43.544919305821416</v>
      </c>
      <c r="G15">
        <f>E15*2.54</f>
        <v>64.928750000000008</v>
      </c>
      <c r="H15">
        <v>105</v>
      </c>
      <c r="I15">
        <f>27</f>
        <v>27</v>
      </c>
      <c r="J15">
        <v>121</v>
      </c>
      <c r="K15">
        <f>27+1/16</f>
        <v>27.0625</v>
      </c>
      <c r="L15" s="8">
        <v>147</v>
      </c>
      <c r="M15" s="9">
        <v>27.75</v>
      </c>
      <c r="N15" s="8"/>
      <c r="O15" s="8"/>
      <c r="P15" s="9"/>
    </row>
    <row r="16" spans="1:16" ht="16" x14ac:dyDescent="0.2">
      <c r="A16" s="1">
        <v>3770</v>
      </c>
      <c r="B16" s="1">
        <v>0</v>
      </c>
      <c r="C16" s="1">
        <v>12</v>
      </c>
      <c r="D16" s="1">
        <v>94</v>
      </c>
      <c r="E16" s="4">
        <v>24.875</v>
      </c>
      <c r="F16">
        <f>D16/2.20462</f>
        <v>42.637733486950133</v>
      </c>
      <c r="G16">
        <f>E16*2.54</f>
        <v>63.182499999999997</v>
      </c>
      <c r="H16">
        <v>114</v>
      </c>
      <c r="I16">
        <f>26+10/16</f>
        <v>26.625</v>
      </c>
      <c r="J16">
        <v>139</v>
      </c>
      <c r="K16">
        <f>27+13/16</f>
        <v>27.8125</v>
      </c>
      <c r="L16" s="8">
        <v>168</v>
      </c>
      <c r="M16" s="9">
        <v>29.5</v>
      </c>
      <c r="N16" s="8"/>
      <c r="O16" s="8"/>
      <c r="P16" s="9"/>
    </row>
    <row r="17" spans="1:16" ht="16" x14ac:dyDescent="0.2">
      <c r="A17" s="1">
        <v>3771</v>
      </c>
      <c r="B17" s="1">
        <v>1</v>
      </c>
      <c r="C17" s="1">
        <v>6</v>
      </c>
      <c r="D17" s="1">
        <v>85</v>
      </c>
      <c r="E17" s="4">
        <v>24.375</v>
      </c>
      <c r="F17">
        <f>D17/2.20462</f>
        <v>38.555397302029377</v>
      </c>
      <c r="G17">
        <f>E17*2.54</f>
        <v>61.912500000000001</v>
      </c>
      <c r="H17">
        <v>107</v>
      </c>
      <c r="I17">
        <f>25.5</f>
        <v>25.5</v>
      </c>
      <c r="J17">
        <v>134</v>
      </c>
      <c r="K17">
        <f>26+13/16</f>
        <v>26.8125</v>
      </c>
      <c r="L17" s="8">
        <v>163</v>
      </c>
      <c r="M17" s="9">
        <v>26.5625</v>
      </c>
      <c r="N17" s="8"/>
      <c r="O17" s="8"/>
      <c r="P17" s="9"/>
    </row>
    <row r="18" spans="1:16" ht="16" x14ac:dyDescent="0.2">
      <c r="A18" s="1">
        <v>3772</v>
      </c>
      <c r="B18" s="1">
        <v>1</v>
      </c>
      <c r="C18" s="1">
        <v>4</v>
      </c>
      <c r="D18" s="1">
        <v>88</v>
      </c>
      <c r="E18" s="4">
        <v>23.375</v>
      </c>
      <c r="F18">
        <f>D18/2.20462</f>
        <v>39.916176030336295</v>
      </c>
      <c r="G18">
        <f>E18*2.54</f>
        <v>59.372500000000002</v>
      </c>
      <c r="H18">
        <v>108</v>
      </c>
      <c r="I18">
        <f>25+12/16</f>
        <v>25.75</v>
      </c>
      <c r="J18">
        <v>134</v>
      </c>
      <c r="K18">
        <f>26+10/16</f>
        <v>26.625</v>
      </c>
      <c r="L18" s="8">
        <v>168</v>
      </c>
      <c r="M18" s="9">
        <v>28.875</v>
      </c>
      <c r="N18" s="8"/>
      <c r="O18" s="8"/>
      <c r="P18" s="9"/>
    </row>
    <row r="19" spans="1:16" ht="16" x14ac:dyDescent="0.2">
      <c r="A19" s="1">
        <v>3773</v>
      </c>
      <c r="B19" s="1">
        <v>2</v>
      </c>
      <c r="C19" s="1">
        <v>5</v>
      </c>
      <c r="D19" s="1">
        <v>89</v>
      </c>
      <c r="E19" s="4">
        <v>24.875</v>
      </c>
      <c r="F19">
        <f>D19/2.20462</f>
        <v>40.369768939771937</v>
      </c>
      <c r="G19">
        <f>E19*2.54</f>
        <v>63.182499999999997</v>
      </c>
      <c r="H19">
        <v>107</v>
      </c>
      <c r="I19">
        <f>25+13/16</f>
        <v>25.8125</v>
      </c>
      <c r="J19">
        <v>134</v>
      </c>
      <c r="K19">
        <f>27+8/16</f>
        <v>27.5</v>
      </c>
      <c r="L19" s="8">
        <v>166</v>
      </c>
      <c r="M19" s="9">
        <v>27.875</v>
      </c>
      <c r="N19" s="8"/>
      <c r="O19" s="8"/>
      <c r="P19" s="9"/>
    </row>
    <row r="20" spans="1:16" ht="16" x14ac:dyDescent="0.2">
      <c r="A20" s="1">
        <v>3775</v>
      </c>
      <c r="B20" s="1">
        <v>2</v>
      </c>
      <c r="C20" s="1">
        <v>11</v>
      </c>
      <c r="D20" s="1">
        <v>99</v>
      </c>
      <c r="E20" s="4">
        <v>24.25</v>
      </c>
      <c r="F20">
        <f>D20/2.20462</f>
        <v>44.905698034128335</v>
      </c>
      <c r="G20">
        <f>E20*2.54</f>
        <v>61.594999999999999</v>
      </c>
      <c r="H20">
        <v>118</v>
      </c>
      <c r="I20">
        <f>26+14/16</f>
        <v>26.875</v>
      </c>
      <c r="J20">
        <v>144</v>
      </c>
      <c r="K20">
        <f>27+6/16</f>
        <v>27.375</v>
      </c>
      <c r="L20" s="8">
        <v>169</v>
      </c>
      <c r="M20" s="9">
        <v>28.75</v>
      </c>
      <c r="N20" s="8"/>
      <c r="O20" s="8"/>
      <c r="P20" s="9"/>
    </row>
    <row r="21" spans="1:16" ht="16" x14ac:dyDescent="0.2">
      <c r="A21" s="1">
        <v>3776</v>
      </c>
      <c r="B21" s="1">
        <v>1</v>
      </c>
      <c r="C21" s="1">
        <v>11</v>
      </c>
      <c r="D21" s="1">
        <v>95</v>
      </c>
      <c r="E21" s="4">
        <v>25</v>
      </c>
      <c r="F21">
        <f>D21/2.20462</f>
        <v>43.091326396385774</v>
      </c>
      <c r="G21">
        <f>E21*2.54</f>
        <v>63.5</v>
      </c>
      <c r="H21">
        <v>122</v>
      </c>
      <c r="I21">
        <f>27+2/16</f>
        <v>27.125</v>
      </c>
      <c r="J21">
        <v>139</v>
      </c>
      <c r="K21">
        <f>28+6/16</f>
        <v>28.375</v>
      </c>
      <c r="L21" s="8">
        <v>176</v>
      </c>
      <c r="M21" s="9">
        <v>29.0625</v>
      </c>
      <c r="N21" s="8"/>
      <c r="O21" s="8"/>
      <c r="P21" s="9"/>
    </row>
    <row r="22" spans="1:16" ht="16" x14ac:dyDescent="0.2">
      <c r="A22" s="1">
        <v>3778</v>
      </c>
      <c r="B22" s="1">
        <v>0</v>
      </c>
      <c r="C22" s="1">
        <v>8</v>
      </c>
      <c r="D22" s="1">
        <v>93</v>
      </c>
      <c r="E22" s="4">
        <v>23.375</v>
      </c>
      <c r="F22">
        <f>D22/2.20462</f>
        <v>42.184140577514498</v>
      </c>
      <c r="G22">
        <f>E22*2.54</f>
        <v>59.372500000000002</v>
      </c>
      <c r="H22">
        <v>111</v>
      </c>
      <c r="I22">
        <f>25+5/16</f>
        <v>25.3125</v>
      </c>
      <c r="J22">
        <v>140</v>
      </c>
      <c r="K22">
        <f>27+4/16</f>
        <v>27.25</v>
      </c>
      <c r="L22" s="8">
        <v>175</v>
      </c>
      <c r="M22" s="9">
        <v>27.75</v>
      </c>
      <c r="N22" s="8"/>
      <c r="O22" s="8"/>
      <c r="P22" s="9"/>
    </row>
    <row r="23" spans="1:16" ht="16" x14ac:dyDescent="0.2">
      <c r="A23" s="1">
        <v>3783</v>
      </c>
      <c r="B23" s="1">
        <v>2</v>
      </c>
      <c r="C23" s="1">
        <v>8</v>
      </c>
      <c r="D23" s="1">
        <v>92</v>
      </c>
      <c r="E23" s="4">
        <v>23.25</v>
      </c>
      <c r="F23">
        <f>D23/2.20462</f>
        <v>41.730547668078856</v>
      </c>
      <c r="G23">
        <f>E23*2.54</f>
        <v>59.055</v>
      </c>
      <c r="H23">
        <v>106</v>
      </c>
      <c r="I23">
        <f>26+4/16</f>
        <v>26.25</v>
      </c>
      <c r="J23">
        <v>120</v>
      </c>
      <c r="K23">
        <f>26+8/16</f>
        <v>26.5</v>
      </c>
      <c r="L23" s="8">
        <v>151</v>
      </c>
      <c r="M23" s="9">
        <v>26.75</v>
      </c>
      <c r="N23" s="8"/>
      <c r="O23" s="8"/>
      <c r="P23" s="9"/>
    </row>
    <row r="24" spans="1:16" ht="16" x14ac:dyDescent="0.2">
      <c r="A24" s="1">
        <v>3787</v>
      </c>
      <c r="B24" s="1">
        <v>1</v>
      </c>
      <c r="C24" s="1">
        <v>2</v>
      </c>
      <c r="D24" s="1">
        <v>83</v>
      </c>
      <c r="E24" s="4">
        <v>24</v>
      </c>
      <c r="F24">
        <f>D24/2.20462</f>
        <v>37.6482114831581</v>
      </c>
      <c r="G24">
        <f>E24*2.54</f>
        <v>60.96</v>
      </c>
      <c r="H24">
        <v>100</v>
      </c>
      <c r="I24">
        <f>24</f>
        <v>24</v>
      </c>
      <c r="J24">
        <v>123</v>
      </c>
      <c r="K24">
        <f>25+8/16</f>
        <v>25.5</v>
      </c>
      <c r="L24" s="8">
        <v>150</v>
      </c>
      <c r="M24" s="9">
        <v>25.6875</v>
      </c>
      <c r="N24" s="8"/>
      <c r="O24" s="8"/>
      <c r="P24" s="9"/>
    </row>
    <row r="25" spans="1:16" ht="16" x14ac:dyDescent="0.2">
      <c r="A25" s="1">
        <v>3795</v>
      </c>
      <c r="B25" s="1">
        <v>0</v>
      </c>
      <c r="C25" s="1">
        <v>15</v>
      </c>
      <c r="D25" s="1">
        <v>91</v>
      </c>
      <c r="E25" s="4">
        <v>22.375</v>
      </c>
      <c r="F25">
        <f>D25/2.20462</f>
        <v>41.276954758643214</v>
      </c>
      <c r="G25">
        <f>E25*2.54</f>
        <v>56.832500000000003</v>
      </c>
      <c r="H25">
        <v>96</v>
      </c>
      <c r="I25">
        <v>24</v>
      </c>
      <c r="J25">
        <v>102</v>
      </c>
      <c r="K25">
        <f>24+5/16</f>
        <v>24.3125</v>
      </c>
      <c r="L25" s="8">
        <v>131</v>
      </c>
      <c r="M25" s="9">
        <v>24</v>
      </c>
      <c r="N25" s="8"/>
      <c r="O25" s="8"/>
      <c r="P25" s="9"/>
    </row>
    <row r="26" spans="1:16" ht="16" x14ac:dyDescent="0.2">
      <c r="A26" s="1">
        <v>3807</v>
      </c>
      <c r="B26" s="1">
        <v>0</v>
      </c>
      <c r="C26" s="1">
        <v>14</v>
      </c>
      <c r="D26" s="1">
        <v>94</v>
      </c>
      <c r="E26" s="4">
        <v>25.5</v>
      </c>
      <c r="F26">
        <f>D26/2.20462</f>
        <v>42.637733486950133</v>
      </c>
      <c r="G26">
        <f>E26*2.54</f>
        <v>64.77</v>
      </c>
      <c r="H26">
        <v>103</v>
      </c>
      <c r="I26">
        <f>25+14/16</f>
        <v>25.875</v>
      </c>
      <c r="J26">
        <v>136</v>
      </c>
      <c r="K26">
        <f>28</f>
        <v>28</v>
      </c>
      <c r="L26" s="8">
        <v>165</v>
      </c>
      <c r="M26" s="9">
        <v>28.5</v>
      </c>
      <c r="N26" s="8"/>
      <c r="O26" s="8"/>
      <c r="P26" s="9"/>
    </row>
    <row r="27" spans="1:16" ht="16" x14ac:dyDescent="0.2">
      <c r="A27" s="1">
        <v>3809</v>
      </c>
      <c r="B27" s="1">
        <v>2</v>
      </c>
      <c r="C27" s="1">
        <v>1</v>
      </c>
      <c r="D27" s="1">
        <v>80</v>
      </c>
      <c r="E27" s="4">
        <v>23.125</v>
      </c>
      <c r="F27">
        <f>D27/2.20462</f>
        <v>36.287432754851181</v>
      </c>
      <c r="G27">
        <f>E27*2.54</f>
        <v>58.737500000000004</v>
      </c>
      <c r="H27">
        <v>96</v>
      </c>
      <c r="I27">
        <f>24+3/16</f>
        <v>24.1875</v>
      </c>
      <c r="J27">
        <v>118</v>
      </c>
      <c r="K27">
        <f>24+14/16</f>
        <v>24.875</v>
      </c>
      <c r="L27" s="8">
        <v>157</v>
      </c>
      <c r="M27" s="9">
        <v>26.125</v>
      </c>
      <c r="N27" s="8"/>
      <c r="O27" s="8"/>
      <c r="P27" s="9"/>
    </row>
    <row r="28" spans="1:16" ht="16" x14ac:dyDescent="0.2">
      <c r="A28" s="1">
        <v>3810</v>
      </c>
      <c r="B28" s="1">
        <v>2</v>
      </c>
      <c r="C28" s="1">
        <v>12</v>
      </c>
      <c r="D28" s="1">
        <v>94</v>
      </c>
      <c r="E28" s="4">
        <v>25.4375</v>
      </c>
      <c r="F28">
        <f>D28/2.20462</f>
        <v>42.637733486950133</v>
      </c>
      <c r="G28">
        <f>E28*2.54</f>
        <v>64.611249999999998</v>
      </c>
      <c r="H28">
        <v>114</v>
      </c>
      <c r="I28">
        <f>27</f>
        <v>27</v>
      </c>
      <c r="J28">
        <v>139</v>
      </c>
      <c r="K28">
        <f>27+8/16</f>
        <v>27.5</v>
      </c>
      <c r="L28" s="8">
        <v>174</v>
      </c>
      <c r="M28" s="9">
        <v>28.625</v>
      </c>
      <c r="N28" s="8"/>
      <c r="O28" s="8"/>
      <c r="P28" s="9"/>
    </row>
    <row r="29" spans="1:16" ht="16" x14ac:dyDescent="0.2">
      <c r="A29" s="1">
        <v>3811</v>
      </c>
      <c r="B29" s="1">
        <v>1</v>
      </c>
      <c r="C29" s="1">
        <v>9</v>
      </c>
      <c r="D29" s="1">
        <v>94</v>
      </c>
      <c r="E29" s="4">
        <v>23.72</v>
      </c>
      <c r="F29">
        <f>D29/2.20462</f>
        <v>42.637733486950133</v>
      </c>
      <c r="G29">
        <f>E29*2.54</f>
        <v>60.248799999999996</v>
      </c>
      <c r="H29">
        <v>102</v>
      </c>
      <c r="I29">
        <v>24.25</v>
      </c>
      <c r="J29">
        <v>134</v>
      </c>
      <c r="K29">
        <f>26+3/16</f>
        <v>26.1875</v>
      </c>
      <c r="L29" s="8">
        <v>169</v>
      </c>
      <c r="M29" s="9">
        <v>27.75</v>
      </c>
      <c r="N29" s="8"/>
      <c r="O29" s="8"/>
      <c r="P29" s="9"/>
    </row>
    <row r="30" spans="1:16" ht="16" x14ac:dyDescent="0.2">
      <c r="A30" s="1">
        <v>3812</v>
      </c>
      <c r="B30" s="1">
        <v>2</v>
      </c>
      <c r="C30" s="1">
        <v>10</v>
      </c>
      <c r="D30" s="1">
        <v>95</v>
      </c>
      <c r="E30" s="4">
        <v>24.0625</v>
      </c>
      <c r="F30">
        <f>D30/2.20462</f>
        <v>43.091326396385774</v>
      </c>
      <c r="G30">
        <f>E30*2.54</f>
        <v>61.118749999999999</v>
      </c>
      <c r="H30">
        <v>114</v>
      </c>
      <c r="I30">
        <f>25+13/16</f>
        <v>25.8125</v>
      </c>
      <c r="J30">
        <v>129</v>
      </c>
      <c r="K30">
        <f>26+11/16</f>
        <v>26.6875</v>
      </c>
      <c r="L30" s="8">
        <v>151</v>
      </c>
      <c r="M30" s="9">
        <v>26.75</v>
      </c>
      <c r="N30" s="8"/>
      <c r="O30" s="8"/>
      <c r="P30" s="9"/>
    </row>
    <row r="31" spans="1:16" ht="16" x14ac:dyDescent="0.2">
      <c r="A31" s="1">
        <v>3815</v>
      </c>
      <c r="B31" s="1">
        <v>0</v>
      </c>
      <c r="C31" s="1">
        <v>11</v>
      </c>
      <c r="D31" s="1">
        <v>101</v>
      </c>
      <c r="E31" s="4">
        <v>25</v>
      </c>
      <c r="F31">
        <f>D31/2.20462</f>
        <v>45.812883852999612</v>
      </c>
      <c r="G31">
        <f>E31*2.54</f>
        <v>63.5</v>
      </c>
      <c r="H31">
        <v>112</v>
      </c>
      <c r="I31">
        <f>26+3/16</f>
        <v>26.1875</v>
      </c>
      <c r="J31">
        <v>121</v>
      </c>
      <c r="K31">
        <f>26+11/16</f>
        <v>26.6875</v>
      </c>
      <c r="L31" s="8">
        <v>147</v>
      </c>
      <c r="M31" s="9">
        <v>26.8125</v>
      </c>
      <c r="N31" s="8"/>
      <c r="O31" s="8"/>
      <c r="P31" s="9"/>
    </row>
    <row r="32" spans="1:16" ht="16" x14ac:dyDescent="0.2">
      <c r="A32" s="1">
        <v>3816</v>
      </c>
      <c r="B32" s="1">
        <v>2</v>
      </c>
      <c r="C32" s="1">
        <v>13</v>
      </c>
      <c r="D32" s="1">
        <v>99</v>
      </c>
      <c r="E32" s="4">
        <v>26.0625</v>
      </c>
      <c r="F32">
        <f>D32/2.20462</f>
        <v>44.905698034128335</v>
      </c>
      <c r="G32">
        <f>E32*2.54</f>
        <v>66.198750000000004</v>
      </c>
      <c r="H32">
        <v>109</v>
      </c>
      <c r="I32">
        <f>27+1/16</f>
        <v>27.0625</v>
      </c>
      <c r="J32">
        <v>135</v>
      </c>
      <c r="K32">
        <f>28+3/16</f>
        <v>28.1875</v>
      </c>
      <c r="L32" s="8">
        <v>180</v>
      </c>
      <c r="M32" s="9">
        <v>28.9375</v>
      </c>
      <c r="N32" s="8"/>
      <c r="O32" s="8"/>
      <c r="P32" s="9"/>
    </row>
    <row r="33" spans="1:16" ht="16" x14ac:dyDescent="0.2">
      <c r="A33" s="1">
        <v>3818</v>
      </c>
      <c r="B33" s="1">
        <v>2</v>
      </c>
      <c r="C33" s="1">
        <v>6</v>
      </c>
      <c r="D33" s="1">
        <v>85</v>
      </c>
      <c r="E33" s="4">
        <v>24.6875</v>
      </c>
      <c r="F33">
        <f>D33/2.20462</f>
        <v>38.555397302029377</v>
      </c>
      <c r="G33">
        <f>E33*2.54</f>
        <v>62.706250000000004</v>
      </c>
      <c r="H33">
        <v>100</v>
      </c>
      <c r="I33">
        <f>25+15/16</f>
        <v>25.9375</v>
      </c>
      <c r="J33">
        <v>94</v>
      </c>
      <c r="K33">
        <f>26+3/16</f>
        <v>26.1875</v>
      </c>
      <c r="L33" s="8">
        <v>127</v>
      </c>
      <c r="M33" s="9">
        <v>26.25</v>
      </c>
      <c r="N33" s="8"/>
      <c r="O33" s="8"/>
      <c r="P33" s="9"/>
    </row>
    <row r="34" spans="1:16" ht="16" x14ac:dyDescent="0.2">
      <c r="A34" s="1">
        <v>3824</v>
      </c>
      <c r="B34" s="1">
        <v>2</v>
      </c>
      <c r="C34" s="1">
        <v>9</v>
      </c>
      <c r="D34" s="1">
        <v>89</v>
      </c>
      <c r="E34" s="4">
        <v>26</v>
      </c>
      <c r="F34">
        <f>D34/2.20462</f>
        <v>40.369768939771937</v>
      </c>
      <c r="G34">
        <f>E34*2.54</f>
        <v>66.040000000000006</v>
      </c>
      <c r="H34">
        <v>99</v>
      </c>
      <c r="I34">
        <v>26.25</v>
      </c>
      <c r="J34">
        <v>114</v>
      </c>
      <c r="K34">
        <f>25+13/16</f>
        <v>25.8125</v>
      </c>
      <c r="L34" s="8">
        <v>145</v>
      </c>
      <c r="M34" s="9">
        <v>28.5</v>
      </c>
      <c r="N34" s="8"/>
      <c r="O34" s="8"/>
      <c r="P34" s="9"/>
    </row>
    <row r="35" spans="1:16" ht="16" x14ac:dyDescent="0.2">
      <c r="A35" s="1">
        <v>3828</v>
      </c>
      <c r="B35" s="1">
        <v>0</v>
      </c>
      <c r="C35" s="1">
        <v>5</v>
      </c>
      <c r="D35" s="1">
        <v>81</v>
      </c>
      <c r="E35" s="4">
        <v>24.0625</v>
      </c>
      <c r="F35">
        <f>D35/2.20462</f>
        <v>36.741025664286816</v>
      </c>
      <c r="G35">
        <f>E35*2.54</f>
        <v>61.118749999999999</v>
      </c>
      <c r="H35">
        <v>97</v>
      </c>
      <c r="I35">
        <f>25+1/16</f>
        <v>25.0625</v>
      </c>
      <c r="J35">
        <v>89</v>
      </c>
      <c r="K35">
        <f>24+13/16</f>
        <v>24.8125</v>
      </c>
      <c r="L35" s="8">
        <v>116</v>
      </c>
      <c r="M35" s="9">
        <v>25.5</v>
      </c>
      <c r="N35" s="8"/>
      <c r="O35" s="8"/>
      <c r="P35" s="9"/>
    </row>
    <row r="36" spans="1:16" ht="16" x14ac:dyDescent="0.2">
      <c r="A36" s="1">
        <v>3829</v>
      </c>
      <c r="B36" s="1">
        <v>2</v>
      </c>
      <c r="C36" s="1">
        <v>15</v>
      </c>
      <c r="D36" s="1">
        <v>95</v>
      </c>
      <c r="E36" s="4">
        <v>24.375</v>
      </c>
      <c r="F36">
        <f>D36/2.20462</f>
        <v>43.091326396385774</v>
      </c>
      <c r="G36">
        <f>E36*2.54</f>
        <v>61.912500000000001</v>
      </c>
      <c r="H36">
        <v>110</v>
      </c>
      <c r="I36">
        <f>25+12/16</f>
        <v>25.75</v>
      </c>
      <c r="J36">
        <v>138</v>
      </c>
      <c r="K36">
        <f>27+7/16</f>
        <v>27.4375</v>
      </c>
      <c r="L36" s="8">
        <v>173</v>
      </c>
      <c r="M36" s="9">
        <v>28</v>
      </c>
      <c r="N36" s="8"/>
      <c r="O36" s="8"/>
      <c r="P36" s="9"/>
    </row>
    <row r="37" spans="1:16" ht="16" x14ac:dyDescent="0.2">
      <c r="A37" s="1">
        <v>3830</v>
      </c>
      <c r="B37" s="1">
        <v>1</v>
      </c>
      <c r="C37" s="1">
        <v>8</v>
      </c>
      <c r="D37" s="1">
        <v>94</v>
      </c>
      <c r="E37" s="4">
        <v>25.0625</v>
      </c>
      <c r="F37">
        <f>D37/2.20462</f>
        <v>42.637733486950133</v>
      </c>
      <c r="G37">
        <f>E37*2.54</f>
        <v>63.658749999999998</v>
      </c>
      <c r="H37">
        <v>105</v>
      </c>
      <c r="I37">
        <f>26+11/16</f>
        <v>26.6875</v>
      </c>
      <c r="J37">
        <v>115</v>
      </c>
      <c r="K37">
        <f>26+9/16</f>
        <v>26.5625</v>
      </c>
      <c r="L37" s="8">
        <v>146</v>
      </c>
      <c r="M37" s="9">
        <v>28.125</v>
      </c>
      <c r="N37" s="8"/>
      <c r="O37" s="8"/>
      <c r="P37" s="9"/>
    </row>
    <row r="38" spans="1:16" ht="16" x14ac:dyDescent="0.2">
      <c r="A38" s="1">
        <v>3832</v>
      </c>
      <c r="B38" s="1">
        <v>0</v>
      </c>
      <c r="C38" s="1">
        <v>10</v>
      </c>
      <c r="D38" s="1">
        <v>95</v>
      </c>
      <c r="E38" s="4">
        <v>25.3125</v>
      </c>
      <c r="F38">
        <f>D38/2.20462</f>
        <v>43.091326396385774</v>
      </c>
      <c r="G38">
        <f>E38*2.54</f>
        <v>64.293750000000003</v>
      </c>
      <c r="H38">
        <v>106</v>
      </c>
      <c r="I38">
        <f>25.5</f>
        <v>25.5</v>
      </c>
      <c r="J38">
        <v>134</v>
      </c>
      <c r="K38">
        <f>25+6/16</f>
        <v>25.375</v>
      </c>
      <c r="L38" s="8">
        <v>166</v>
      </c>
      <c r="M38" s="9">
        <v>27.125</v>
      </c>
      <c r="N38" s="8"/>
      <c r="O38" s="8"/>
      <c r="P38" s="9"/>
    </row>
    <row r="39" spans="1:16" ht="16" x14ac:dyDescent="0.2">
      <c r="A39" s="1">
        <v>3834</v>
      </c>
      <c r="B39" s="1">
        <v>1</v>
      </c>
      <c r="C39" s="1">
        <v>1</v>
      </c>
      <c r="D39" s="1">
        <v>83</v>
      </c>
      <c r="E39" s="4">
        <v>23.0625</v>
      </c>
      <c r="F39">
        <f>D39/2.20462</f>
        <v>37.6482114831581</v>
      </c>
      <c r="G39">
        <f>E39*2.54</f>
        <v>58.578749999999999</v>
      </c>
      <c r="H39">
        <v>96</v>
      </c>
      <c r="I39">
        <f>24+7/16</f>
        <v>24.4375</v>
      </c>
      <c r="J39">
        <v>86</v>
      </c>
      <c r="K39">
        <f>24+7/16</f>
        <v>24.4375</v>
      </c>
      <c r="L39" s="8">
        <v>114</v>
      </c>
      <c r="M39" s="9">
        <v>24.5625</v>
      </c>
      <c r="N39" s="8"/>
      <c r="O39" s="8"/>
      <c r="P39" s="9"/>
    </row>
    <row r="40" spans="1:16" ht="16" x14ac:dyDescent="0.2">
      <c r="A40" s="1">
        <v>3840</v>
      </c>
      <c r="B40" s="1">
        <v>0</v>
      </c>
      <c r="C40" s="1">
        <v>1</v>
      </c>
      <c r="D40" s="1">
        <v>74</v>
      </c>
      <c r="E40" s="4">
        <v>22.25</v>
      </c>
      <c r="F40">
        <f>D40/2.20462</f>
        <v>33.565875298237344</v>
      </c>
      <c r="G40">
        <f>E40*2.54</f>
        <v>56.515000000000001</v>
      </c>
      <c r="H40">
        <v>91</v>
      </c>
      <c r="I40">
        <f>23</f>
        <v>23</v>
      </c>
      <c r="J40">
        <v>112</v>
      </c>
      <c r="K40">
        <f>25+3/16</f>
        <v>25.1875</v>
      </c>
      <c r="L40" s="8">
        <v>134</v>
      </c>
      <c r="M40" s="9">
        <v>25.9375</v>
      </c>
      <c r="N40" s="8"/>
      <c r="O40" s="8"/>
      <c r="P40" s="9"/>
    </row>
    <row r="41" spans="1:16" ht="16" x14ac:dyDescent="0.2">
      <c r="A41" s="1">
        <v>3844</v>
      </c>
      <c r="B41" s="1">
        <v>1</v>
      </c>
      <c r="C41" s="1">
        <v>15</v>
      </c>
      <c r="D41" s="1">
        <v>91</v>
      </c>
      <c r="E41" s="4">
        <v>23.3125</v>
      </c>
      <c r="F41">
        <f>D41/2.20462</f>
        <v>41.276954758643214</v>
      </c>
      <c r="G41">
        <f>E41*2.54</f>
        <v>59.213749999999997</v>
      </c>
      <c r="H41">
        <v>102</v>
      </c>
      <c r="I41">
        <f>24+10/16</f>
        <v>24.625</v>
      </c>
      <c r="J41">
        <v>118</v>
      </c>
      <c r="K41">
        <f>25</f>
        <v>25</v>
      </c>
      <c r="L41" s="8">
        <v>149</v>
      </c>
      <c r="M41" s="9">
        <v>26.375</v>
      </c>
      <c r="N41" s="8"/>
      <c r="O41" s="8"/>
      <c r="P41" s="9"/>
    </row>
    <row r="42" spans="1:16" ht="16" x14ac:dyDescent="0.2">
      <c r="A42" s="1">
        <v>3848</v>
      </c>
      <c r="B42" s="1">
        <v>2</v>
      </c>
      <c r="C42" s="1"/>
      <c r="D42" s="1">
        <v>71</v>
      </c>
      <c r="E42" s="4">
        <v>22.125</v>
      </c>
      <c r="F42">
        <f>D42/2.20462</f>
        <v>32.205096569930419</v>
      </c>
      <c r="G42">
        <f>E42*2.54</f>
        <v>56.197499999999998</v>
      </c>
      <c r="H42">
        <v>83</v>
      </c>
      <c r="I42">
        <f>23+13/16</f>
        <v>23.8125</v>
      </c>
      <c r="J42">
        <v>110</v>
      </c>
      <c r="L42" s="8">
        <v>148</v>
      </c>
      <c r="M42" s="9">
        <v>25.8125</v>
      </c>
      <c r="N42" s="8"/>
      <c r="O42" s="8"/>
      <c r="P42" s="9"/>
    </row>
    <row r="43" spans="1:16" ht="16" x14ac:dyDescent="0.2">
      <c r="A43" s="1">
        <v>3849</v>
      </c>
      <c r="B43" s="1">
        <v>1</v>
      </c>
      <c r="C43" s="1">
        <v>10</v>
      </c>
      <c r="D43" s="1">
        <v>95</v>
      </c>
      <c r="E43" s="4">
        <v>25.125</v>
      </c>
      <c r="F43">
        <f>D43/2.20462</f>
        <v>43.091326396385774</v>
      </c>
      <c r="G43">
        <f>E43*2.54</f>
        <v>63.817500000000003</v>
      </c>
      <c r="H43">
        <v>117</v>
      </c>
      <c r="I43">
        <f>26</f>
        <v>26</v>
      </c>
      <c r="J43">
        <v>133</v>
      </c>
      <c r="K43">
        <f>27+6/16</f>
        <v>27.375</v>
      </c>
      <c r="L43" s="8">
        <v>160</v>
      </c>
      <c r="M43" s="9">
        <v>29.625</v>
      </c>
      <c r="N43" s="8"/>
      <c r="O43" s="8"/>
      <c r="P43" s="9"/>
    </row>
    <row r="44" spans="1:16" ht="16" x14ac:dyDescent="0.2">
      <c r="A44" s="1"/>
      <c r="B44" s="1"/>
      <c r="C44" s="1"/>
      <c r="D44" s="1"/>
      <c r="E44" s="4"/>
      <c r="L44" s="10"/>
      <c r="M44" s="10"/>
      <c r="N44" s="10"/>
      <c r="O44" s="10"/>
      <c r="P44" s="10"/>
    </row>
    <row r="45" spans="1:16" ht="16" x14ac:dyDescent="0.2">
      <c r="B45" s="1"/>
      <c r="C45" s="1"/>
      <c r="D45" s="1"/>
      <c r="E45" s="4"/>
    </row>
    <row r="46" spans="1:16" ht="16" x14ac:dyDescent="0.2">
      <c r="B46" s="1"/>
    </row>
  </sheetData>
  <sortState xmlns:xlrd2="http://schemas.microsoft.com/office/spreadsheetml/2017/richdata2" ref="N2:P43">
    <sortCondition ref="N2:N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Hazlewood</dc:creator>
  <cp:lastModifiedBy>Microsoft Office User</cp:lastModifiedBy>
  <dcterms:created xsi:type="dcterms:W3CDTF">2021-09-22T02:06:50Z</dcterms:created>
  <dcterms:modified xsi:type="dcterms:W3CDTF">2021-11-19T16:20:27Z</dcterms:modified>
</cp:coreProperties>
</file>